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BL08\OneDrive - Volkswagen AG\BOX\Fantacalcio\Fantacalcio 2026-27\"/>
    </mc:Choice>
  </mc:AlternateContent>
  <xr:revisionPtr revIDLastSave="0" documentId="13_ncr:1_{CC67CDF4-3DA1-4D07-96ED-B949C795AEEC}" xr6:coauthVersionLast="47" xr6:coauthVersionMax="47" xr10:uidLastSave="{00000000-0000-0000-0000-000000000000}"/>
  <bookViews>
    <workbookView xWindow="-108" yWindow="-108" windowWidth="23256" windowHeight="12456" xr2:uid="{1DE7F355-3691-4D10-BD6C-BD66EA0E72DF}"/>
  </bookViews>
  <sheets>
    <sheet name="Database" sheetId="1" r:id="rId1"/>
    <sheet name="Analisi Bonus" sheetId="2" r:id="rId2"/>
    <sheet name="Analisi Voto" sheetId="3" r:id="rId3"/>
    <sheet name="Analisi VdM" sheetId="6" r:id="rId4"/>
    <sheet name="Analisi FM" sheetId="9" r:id="rId5"/>
    <sheet name="VdM" sheetId="4" r:id="rId6"/>
    <sheet name="Mappatura" sheetId="5" r:id="rId7"/>
    <sheet name="Foglio Asta" sheetId="8" state="hidden" r:id="rId8"/>
    <sheet name="Spesa Asta" sheetId="7" state="hidden" r:id="rId9"/>
    <sheet name="Squadra" sheetId="10" r:id="rId10"/>
    <sheet name="Giocatore" sheetId="11" r:id="rId11"/>
  </sheets>
  <externalReferences>
    <externalReference r:id="rId12"/>
  </externalReferences>
  <definedNames>
    <definedName name="_xlnm.Print_Area" localSheetId="7">'Foglio Asta'!$A$1:$T$42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" i="11" l="1" a="1"/>
  <c r="B5" i="11" s="1"/>
  <c r="B24" i="11" s="1"/>
  <c r="C3" i="11"/>
  <c r="A4" i="11"/>
  <c r="AA2" i="11" a="1"/>
  <c r="AA2" i="11" s="1"/>
  <c r="Z2" i="11" a="1"/>
  <c r="Z2" i="11" s="1"/>
  <c r="D286" i="5" a="1"/>
  <c r="D286" i="5" s="1"/>
  <c r="E286" i="5" s="1" a="1"/>
  <c r="E286" i="5" s="1"/>
  <c r="L1185" i="1" s="1" a="1"/>
  <c r="L1185" i="1" s="1"/>
  <c r="D285" i="5" a="1"/>
  <c r="D285" i="5" s="1"/>
  <c r="E285" i="5" s="1" a="1"/>
  <c r="E285" i="5" s="1"/>
  <c r="L1162" i="1" s="1" a="1"/>
  <c r="L1162" i="1" s="1"/>
  <c r="D284" i="5" a="1"/>
  <c r="D284" i="5" s="1"/>
  <c r="E284" i="5" s="1" a="1"/>
  <c r="E284" i="5" s="1"/>
  <c r="L1379" i="1" s="1" a="1"/>
  <c r="L1379" i="1" s="1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C22" i="10"/>
  <c r="BC23" i="10" s="1"/>
  <c r="D7" i="10"/>
  <c r="D8" i="10"/>
  <c r="D9" i="10"/>
  <c r="D10" i="10"/>
  <c r="D11" i="10"/>
  <c r="D12" i="10"/>
  <c r="D13" i="10"/>
  <c r="A7" i="10"/>
  <c r="A8" i="10"/>
  <c r="A9" i="10"/>
  <c r="A10" i="10"/>
  <c r="A11" i="10"/>
  <c r="A12" i="10"/>
  <c r="A13" i="10"/>
  <c r="BF127" i="10" a="1"/>
  <c r="BF127" i="10" s="1"/>
  <c r="BE127" i="10"/>
  <c r="BD127" i="10"/>
  <c r="BC127" i="10" a="1"/>
  <c r="BC127" i="10" s="1"/>
  <c r="BF126" i="10" a="1"/>
  <c r="BF126" i="10" s="1"/>
  <c r="BE126" i="10"/>
  <c r="BD126" i="10"/>
  <c r="BC126" i="10" a="1"/>
  <c r="BC126" i="10" s="1"/>
  <c r="BF125" i="10" a="1"/>
  <c r="BF125" i="10" s="1"/>
  <c r="BE125" i="10"/>
  <c r="BD125" i="10"/>
  <c r="BC125" i="10" a="1"/>
  <c r="BC125" i="10" s="1"/>
  <c r="BF124" i="10" a="1"/>
  <c r="BF124" i="10" s="1"/>
  <c r="BE124" i="10"/>
  <c r="BD124" i="10"/>
  <c r="BC124" i="10" a="1"/>
  <c r="BC124" i="10" s="1"/>
  <c r="BF123" i="10" a="1"/>
  <c r="BF123" i="10" s="1"/>
  <c r="BE123" i="10"/>
  <c r="BD123" i="10"/>
  <c r="BC123" i="10" a="1"/>
  <c r="BC123" i="10" s="1"/>
  <c r="BF122" i="10" a="1"/>
  <c r="BF122" i="10" s="1"/>
  <c r="BE122" i="10"/>
  <c r="BD122" i="10"/>
  <c r="BC122" i="10" a="1"/>
  <c r="BC122" i="10" s="1"/>
  <c r="BF121" i="10" a="1"/>
  <c r="BF121" i="10" s="1"/>
  <c r="BE121" i="10"/>
  <c r="BD121" i="10"/>
  <c r="BC121" i="10" a="1"/>
  <c r="BC121" i="10" s="1"/>
  <c r="BF120" i="10" a="1"/>
  <c r="BF120" i="10" s="1"/>
  <c r="BE120" i="10"/>
  <c r="BD120" i="10"/>
  <c r="BC120" i="10" a="1"/>
  <c r="BC120" i="10" s="1"/>
  <c r="BF119" i="10" a="1"/>
  <c r="BF119" i="10" s="1"/>
  <c r="BE119" i="10"/>
  <c r="BD119" i="10"/>
  <c r="BC119" i="10" a="1"/>
  <c r="BC119" i="10" s="1"/>
  <c r="BF118" i="10" a="1"/>
  <c r="BF118" i="10" s="1"/>
  <c r="BE118" i="10"/>
  <c r="BD118" i="10"/>
  <c r="BC118" i="10" a="1"/>
  <c r="BC118" i="10" s="1"/>
  <c r="BF117" i="10" a="1"/>
  <c r="BF117" i="10" s="1"/>
  <c r="BE117" i="10"/>
  <c r="BD117" i="10"/>
  <c r="BC117" i="10" a="1"/>
  <c r="BC117" i="10" s="1"/>
  <c r="BF116" i="10" a="1"/>
  <c r="BF116" i="10" s="1"/>
  <c r="BE116" i="10"/>
  <c r="BD116" i="10"/>
  <c r="BC116" i="10" a="1"/>
  <c r="BC116" i="10" s="1"/>
  <c r="BF115" i="10" a="1"/>
  <c r="BF115" i="10" s="1"/>
  <c r="BE115" i="10"/>
  <c r="BD115" i="10"/>
  <c r="BC115" i="10" a="1"/>
  <c r="BC115" i="10" s="1"/>
  <c r="BF114" i="10" a="1"/>
  <c r="BF114" i="10" s="1"/>
  <c r="BE114" i="10"/>
  <c r="BD114" i="10"/>
  <c r="BC114" i="10" a="1"/>
  <c r="BC114" i="10" s="1"/>
  <c r="BF113" i="10" a="1"/>
  <c r="BF113" i="10" s="1"/>
  <c r="BE113" i="10"/>
  <c r="BD113" i="10"/>
  <c r="BC113" i="10" a="1"/>
  <c r="BC113" i="10" s="1"/>
  <c r="BF112" i="10" a="1"/>
  <c r="BF112" i="10" s="1"/>
  <c r="BE112" i="10"/>
  <c r="BD112" i="10"/>
  <c r="BC112" i="10" a="1"/>
  <c r="BC112" i="10" s="1"/>
  <c r="BF111" i="10" a="1"/>
  <c r="BF111" i="10" s="1"/>
  <c r="BE111" i="10"/>
  <c r="BD111" i="10"/>
  <c r="BC111" i="10" a="1"/>
  <c r="BC111" i="10" s="1"/>
  <c r="BF110" i="10" a="1"/>
  <c r="BF110" i="10" s="1"/>
  <c r="BE110" i="10"/>
  <c r="BD110" i="10"/>
  <c r="BC110" i="10" a="1"/>
  <c r="BC110" i="10" s="1"/>
  <c r="BF109" i="10" a="1"/>
  <c r="BF109" i="10" s="1"/>
  <c r="BE109" i="10"/>
  <c r="BD109" i="10"/>
  <c r="BC109" i="10" a="1"/>
  <c r="BC109" i="10" s="1"/>
  <c r="BF108" i="10" a="1"/>
  <c r="BF108" i="10" s="1"/>
  <c r="BE108" i="10"/>
  <c r="BD108" i="10"/>
  <c r="BC108" i="10" a="1"/>
  <c r="BC108" i="10" s="1"/>
  <c r="BF107" i="10" a="1"/>
  <c r="BF107" i="10" s="1"/>
  <c r="BE107" i="10"/>
  <c r="BD107" i="10"/>
  <c r="BC107" i="10" a="1"/>
  <c r="BC107" i="10" s="1"/>
  <c r="BF106" i="10" a="1"/>
  <c r="BF106" i="10" s="1"/>
  <c r="BE106" i="10"/>
  <c r="BD106" i="10"/>
  <c r="BC106" i="10" a="1"/>
  <c r="BC106" i="10" s="1"/>
  <c r="BF105" i="10" a="1"/>
  <c r="BF105" i="10" s="1"/>
  <c r="BE105" i="10"/>
  <c r="BD105" i="10"/>
  <c r="BC105" i="10" a="1"/>
  <c r="BC105" i="10" s="1"/>
  <c r="BF104" i="10" a="1"/>
  <c r="BF104" i="10" s="1"/>
  <c r="BE104" i="10"/>
  <c r="BD104" i="10"/>
  <c r="BC104" i="10" a="1"/>
  <c r="BC104" i="10" s="1"/>
  <c r="BF103" i="10" a="1"/>
  <c r="BF103" i="10" s="1"/>
  <c r="BE103" i="10"/>
  <c r="BD103" i="10"/>
  <c r="BC103" i="10" a="1"/>
  <c r="BC103" i="10" s="1"/>
  <c r="BF102" i="10" a="1"/>
  <c r="BF102" i="10" s="1"/>
  <c r="BE102" i="10"/>
  <c r="BD102" i="10"/>
  <c r="BC102" i="10" a="1"/>
  <c r="BC102" i="10" s="1"/>
  <c r="BF101" i="10" a="1"/>
  <c r="BF101" i="10" s="1"/>
  <c r="BE101" i="10"/>
  <c r="BD101" i="10"/>
  <c r="BC101" i="10" a="1"/>
  <c r="BC101" i="10" s="1"/>
  <c r="BF100" i="10" a="1"/>
  <c r="BF100" i="10" s="1"/>
  <c r="BE100" i="10"/>
  <c r="BD100" i="10"/>
  <c r="BC100" i="10" a="1"/>
  <c r="BC100" i="10" s="1"/>
  <c r="BF99" i="10" a="1"/>
  <c r="BF99" i="10" s="1"/>
  <c r="BE99" i="10"/>
  <c r="BD99" i="10"/>
  <c r="BC99" i="10" a="1"/>
  <c r="BC99" i="10" s="1"/>
  <c r="BF98" i="10" a="1"/>
  <c r="BF98" i="10" s="1"/>
  <c r="BE98" i="10"/>
  <c r="BD98" i="10"/>
  <c r="BC98" i="10" a="1"/>
  <c r="BC98" i="10" s="1"/>
  <c r="BF97" i="10" a="1"/>
  <c r="BF97" i="10" s="1"/>
  <c r="BE97" i="10"/>
  <c r="BD97" i="10"/>
  <c r="BC97" i="10" a="1"/>
  <c r="BC97" i="10" s="1"/>
  <c r="BF96" i="10" a="1"/>
  <c r="BF96" i="10" s="1"/>
  <c r="BE96" i="10"/>
  <c r="BD96" i="10"/>
  <c r="BC96" i="10" a="1"/>
  <c r="BC96" i="10" s="1"/>
  <c r="BF95" i="10" a="1"/>
  <c r="BF95" i="10" s="1"/>
  <c r="BE95" i="10"/>
  <c r="BD95" i="10"/>
  <c r="BC95" i="10" a="1"/>
  <c r="BC95" i="10" s="1"/>
  <c r="BF94" i="10" a="1"/>
  <c r="BF94" i="10" s="1"/>
  <c r="BE94" i="10"/>
  <c r="BD94" i="10"/>
  <c r="BC94" i="10" a="1"/>
  <c r="BC94" i="10" s="1"/>
  <c r="BF93" i="10" a="1"/>
  <c r="BF93" i="10" s="1"/>
  <c r="BE93" i="10"/>
  <c r="BD93" i="10"/>
  <c r="BC93" i="10" a="1"/>
  <c r="BC93" i="10" s="1"/>
  <c r="BF92" i="10" a="1"/>
  <c r="BF92" i="10" s="1"/>
  <c r="BE92" i="10"/>
  <c r="BD92" i="10"/>
  <c r="BC92" i="10" a="1"/>
  <c r="BC92" i="10" s="1"/>
  <c r="BF91" i="10" a="1"/>
  <c r="BF91" i="10" s="1"/>
  <c r="BE91" i="10"/>
  <c r="BD91" i="10"/>
  <c r="BC91" i="10" a="1"/>
  <c r="BC91" i="10" s="1"/>
  <c r="BF90" i="10" a="1"/>
  <c r="BF90" i="10" s="1"/>
  <c r="BE90" i="10"/>
  <c r="BD90" i="10"/>
  <c r="BC90" i="10" a="1"/>
  <c r="BC90" i="10" s="1"/>
  <c r="BF89" i="10" a="1"/>
  <c r="BF89" i="10" s="1"/>
  <c r="BE89" i="10"/>
  <c r="BD89" i="10"/>
  <c r="BC89" i="10" a="1"/>
  <c r="BC89" i="10" s="1"/>
  <c r="BF88" i="10" a="1"/>
  <c r="BF88" i="10" s="1"/>
  <c r="BE88" i="10"/>
  <c r="BD88" i="10"/>
  <c r="BC88" i="10" a="1"/>
  <c r="BC88" i="10" s="1"/>
  <c r="BF87" i="10" a="1"/>
  <c r="BF87" i="10" s="1"/>
  <c r="BE87" i="10"/>
  <c r="BD87" i="10"/>
  <c r="BC87" i="10" a="1"/>
  <c r="BC87" i="10" s="1"/>
  <c r="BF86" i="10" a="1"/>
  <c r="BF86" i="10" s="1"/>
  <c r="BE86" i="10"/>
  <c r="BD86" i="10"/>
  <c r="BC86" i="10" a="1"/>
  <c r="BC86" i="10" s="1"/>
  <c r="BF85" i="10" a="1"/>
  <c r="BF85" i="10" s="1"/>
  <c r="BE85" i="10"/>
  <c r="BD85" i="10"/>
  <c r="BC85" i="10" a="1"/>
  <c r="BC85" i="10" s="1"/>
  <c r="BF84" i="10" a="1"/>
  <c r="BF84" i="10" s="1"/>
  <c r="BE84" i="10"/>
  <c r="BD84" i="10"/>
  <c r="BC84" i="10" a="1"/>
  <c r="BC84" i="10" s="1"/>
  <c r="BF83" i="10" a="1"/>
  <c r="BF83" i="10" s="1"/>
  <c r="BE83" i="10"/>
  <c r="BD83" i="10"/>
  <c r="BC83" i="10" a="1"/>
  <c r="BC83" i="10" s="1"/>
  <c r="BF82" i="10" a="1"/>
  <c r="BF82" i="10" s="1"/>
  <c r="BE82" i="10"/>
  <c r="BD82" i="10"/>
  <c r="BC82" i="10" a="1"/>
  <c r="BC82" i="10" s="1"/>
  <c r="BF81" i="10" a="1"/>
  <c r="BF81" i="10" s="1"/>
  <c r="BE81" i="10"/>
  <c r="BD81" i="10"/>
  <c r="BC81" i="10" a="1"/>
  <c r="BC81" i="10" s="1"/>
  <c r="BF80" i="10" a="1"/>
  <c r="BF80" i="10" s="1"/>
  <c r="BE80" i="10"/>
  <c r="BD80" i="10"/>
  <c r="BC80" i="10" a="1"/>
  <c r="BC80" i="10" s="1"/>
  <c r="BF79" i="10" a="1"/>
  <c r="BF79" i="10" s="1"/>
  <c r="BE79" i="10"/>
  <c r="BD79" i="10"/>
  <c r="BC79" i="10" a="1"/>
  <c r="BC79" i="10" s="1"/>
  <c r="BF78" i="10" a="1"/>
  <c r="BF78" i="10" s="1"/>
  <c r="BE78" i="10"/>
  <c r="BD78" i="10"/>
  <c r="BC78" i="10" a="1"/>
  <c r="BC78" i="10" s="1"/>
  <c r="BF77" i="10" a="1"/>
  <c r="BF77" i="10" s="1"/>
  <c r="BE77" i="10"/>
  <c r="BD77" i="10"/>
  <c r="BC77" i="10" a="1"/>
  <c r="BC77" i="10" s="1"/>
  <c r="BF76" i="10" a="1"/>
  <c r="BF76" i="10" s="1"/>
  <c r="BE76" i="10"/>
  <c r="BD76" i="10"/>
  <c r="BC76" i="10" a="1"/>
  <c r="BC76" i="10" s="1"/>
  <c r="BF75" i="10" a="1"/>
  <c r="BF75" i="10" s="1"/>
  <c r="BE75" i="10"/>
  <c r="BD75" i="10"/>
  <c r="BC75" i="10" a="1"/>
  <c r="BC75" i="10" s="1"/>
  <c r="BF74" i="10" a="1"/>
  <c r="BF74" i="10" s="1"/>
  <c r="BE74" i="10"/>
  <c r="BD74" i="10"/>
  <c r="BC74" i="10" a="1"/>
  <c r="BC74" i="10" s="1"/>
  <c r="BF73" i="10" a="1"/>
  <c r="BF73" i="10" s="1"/>
  <c r="BE73" i="10"/>
  <c r="BD73" i="10"/>
  <c r="BC73" i="10" a="1"/>
  <c r="BC73" i="10" s="1"/>
  <c r="BF72" i="10" a="1"/>
  <c r="BF72" i="10" s="1"/>
  <c r="BE72" i="10"/>
  <c r="BD72" i="10"/>
  <c r="BC72" i="10" a="1"/>
  <c r="BC72" i="10" s="1"/>
  <c r="BF71" i="10" a="1"/>
  <c r="BF71" i="10" s="1"/>
  <c r="BE71" i="10"/>
  <c r="BD71" i="10"/>
  <c r="BC71" i="10" a="1"/>
  <c r="BC71" i="10" s="1"/>
  <c r="BF70" i="10" a="1"/>
  <c r="BF70" i="10" s="1"/>
  <c r="BE70" i="10"/>
  <c r="BD70" i="10"/>
  <c r="BC70" i="10" a="1"/>
  <c r="BC70" i="10" s="1"/>
  <c r="BF69" i="10" a="1"/>
  <c r="BF69" i="10" s="1"/>
  <c r="BE69" i="10"/>
  <c r="BD69" i="10"/>
  <c r="BC69" i="10" a="1"/>
  <c r="BC69" i="10" s="1"/>
  <c r="BF68" i="10" a="1"/>
  <c r="BF68" i="10" s="1"/>
  <c r="BE68" i="10"/>
  <c r="BD68" i="10"/>
  <c r="BC68" i="10" a="1"/>
  <c r="BC68" i="10" s="1"/>
  <c r="BF67" i="10" a="1"/>
  <c r="BF67" i="10" s="1"/>
  <c r="BE67" i="10"/>
  <c r="BD67" i="10"/>
  <c r="BC67" i="10" a="1"/>
  <c r="BC67" i="10" s="1"/>
  <c r="BF66" i="10" a="1"/>
  <c r="BF66" i="10" s="1"/>
  <c r="BE66" i="10"/>
  <c r="BD66" i="10"/>
  <c r="BC66" i="10" a="1"/>
  <c r="BC66" i="10" s="1"/>
  <c r="BF65" i="10" a="1"/>
  <c r="BF65" i="10" s="1"/>
  <c r="BE65" i="10"/>
  <c r="BD65" i="10"/>
  <c r="BC65" i="10" a="1"/>
  <c r="BC65" i="10" s="1"/>
  <c r="BF64" i="10" a="1"/>
  <c r="BF64" i="10" s="1"/>
  <c r="BE64" i="10"/>
  <c r="BD64" i="10"/>
  <c r="BC64" i="10" a="1"/>
  <c r="BC64" i="10" s="1"/>
  <c r="BF63" i="10" a="1"/>
  <c r="BF63" i="10" s="1"/>
  <c r="BE63" i="10"/>
  <c r="BD63" i="10"/>
  <c r="BC63" i="10" a="1"/>
  <c r="BC63" i="10" s="1"/>
  <c r="BF62" i="10" a="1"/>
  <c r="BF62" i="10" s="1"/>
  <c r="BE62" i="10"/>
  <c r="BD62" i="10"/>
  <c r="BC62" i="10" a="1"/>
  <c r="BC62" i="10" s="1"/>
  <c r="BF61" i="10" a="1"/>
  <c r="BF61" i="10" s="1"/>
  <c r="BE61" i="10"/>
  <c r="BD61" i="10"/>
  <c r="BC61" i="10" a="1"/>
  <c r="BC61" i="10" s="1"/>
  <c r="BF60" i="10" a="1"/>
  <c r="BF60" i="10" s="1"/>
  <c r="BE60" i="10"/>
  <c r="BD60" i="10"/>
  <c r="BC60" i="10" a="1"/>
  <c r="BC60" i="10" s="1"/>
  <c r="BF59" i="10" a="1"/>
  <c r="BF59" i="10" s="1"/>
  <c r="BE59" i="10"/>
  <c r="BD59" i="10"/>
  <c r="BC59" i="10" a="1"/>
  <c r="BC59" i="10" s="1"/>
  <c r="BF58" i="10" a="1"/>
  <c r="BF58" i="10" s="1"/>
  <c r="BE58" i="10"/>
  <c r="BD58" i="10"/>
  <c r="BC58" i="10" a="1"/>
  <c r="BC58" i="10" s="1"/>
  <c r="BF57" i="10" a="1"/>
  <c r="BF57" i="10" s="1"/>
  <c r="BE57" i="10"/>
  <c r="BD57" i="10"/>
  <c r="BC57" i="10" a="1"/>
  <c r="BC57" i="10" s="1"/>
  <c r="BF56" i="10" a="1"/>
  <c r="BF56" i="10" s="1"/>
  <c r="BE56" i="10"/>
  <c r="BD56" i="10"/>
  <c r="BC56" i="10" a="1"/>
  <c r="BC56" i="10" s="1"/>
  <c r="BF55" i="10" a="1"/>
  <c r="BF55" i="10" s="1"/>
  <c r="BE55" i="10"/>
  <c r="BD55" i="10"/>
  <c r="BC55" i="10" a="1"/>
  <c r="BC55" i="10" s="1"/>
  <c r="BF54" i="10" a="1"/>
  <c r="BF54" i="10" s="1"/>
  <c r="BE54" i="10"/>
  <c r="BD54" i="10"/>
  <c r="BC54" i="10" a="1"/>
  <c r="BC54" i="10" s="1"/>
  <c r="BB28" i="10" a="1"/>
  <c r="B21" i="10" a="1"/>
  <c r="B21" i="10" s="1"/>
  <c r="D283" i="5" a="1"/>
  <c r="D283" i="5" s="1"/>
  <c r="E283" i="5" s="1" a="1"/>
  <c r="E283" i="5" s="1"/>
  <c r="D282" i="5" a="1"/>
  <c r="D282" i="5" s="1"/>
  <c r="E282" i="5" s="1" a="1"/>
  <c r="E282" i="5" s="1"/>
  <c r="L1350" i="1" s="1" a="1"/>
  <c r="L1350" i="1" s="1"/>
  <c r="D281" i="5" a="1"/>
  <c r="D281" i="5" s="1"/>
  <c r="E281" i="5" s="1" a="1"/>
  <c r="E281" i="5" s="1"/>
  <c r="D280" i="5" a="1"/>
  <c r="D280" i="5" s="1"/>
  <c r="E280" i="5" s="1" a="1"/>
  <c r="E280" i="5" s="1"/>
  <c r="L1333" i="1" s="1" a="1"/>
  <c r="L1333" i="1" s="1"/>
  <c r="D279" i="5" a="1"/>
  <c r="D279" i="5" s="1"/>
  <c r="E279" i="5" s="1" a="1"/>
  <c r="E279" i="5" s="1"/>
  <c r="L1243" i="1" s="1" a="1"/>
  <c r="L1243" i="1" s="1"/>
  <c r="D278" i="5" a="1"/>
  <c r="D278" i="5" s="1"/>
  <c r="E278" i="5" s="1" a="1"/>
  <c r="E278" i="5" s="1"/>
  <c r="L1280" i="1" s="1" a="1"/>
  <c r="L1280" i="1" s="1"/>
  <c r="D277" i="5" a="1"/>
  <c r="D277" i="5" s="1"/>
  <c r="E277" i="5" s="1" a="1"/>
  <c r="E277" i="5" s="1"/>
  <c r="A5" i="9"/>
  <c r="A6" i="9"/>
  <c r="A7" i="9"/>
  <c r="A8" i="9"/>
  <c r="A9" i="9"/>
  <c r="A10" i="9"/>
  <c r="A11" i="9"/>
  <c r="A12" i="9"/>
  <c r="A13" i="9"/>
  <c r="A14" i="9"/>
  <c r="B5" i="7"/>
  <c r="C5" i="7"/>
  <c r="D5" i="7"/>
  <c r="E5" i="7"/>
  <c r="F5" i="7"/>
  <c r="B6" i="7"/>
  <c r="F6" i="7" s="1"/>
  <c r="C6" i="7"/>
  <c r="D6" i="7"/>
  <c r="E6" i="7"/>
  <c r="B7" i="7"/>
  <c r="C7" i="7"/>
  <c r="D7" i="7"/>
  <c r="E7" i="7"/>
  <c r="F7" i="7"/>
  <c r="B8" i="7"/>
  <c r="C8" i="7"/>
  <c r="D8" i="7"/>
  <c r="E8" i="7"/>
  <c r="F8" i="7"/>
  <c r="B9" i="7"/>
  <c r="C9" i="7"/>
  <c r="D9" i="7"/>
  <c r="E9" i="7"/>
  <c r="F9" i="7"/>
  <c r="B10" i="7"/>
  <c r="F10" i="7" s="1"/>
  <c r="C10" i="7"/>
  <c r="D10" i="7"/>
  <c r="E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14" i="7"/>
  <c r="F14" i="7" s="1"/>
  <c r="C14" i="7"/>
  <c r="D14" i="7"/>
  <c r="E14" i="7"/>
  <c r="AD176" i="8"/>
  <c r="AD175" i="8"/>
  <c r="AE174" i="8"/>
  <c r="AD174" i="8"/>
  <c r="AE173" i="8"/>
  <c r="AD173" i="8"/>
  <c r="AE172" i="8"/>
  <c r="AD172" i="8"/>
  <c r="AE171" i="8"/>
  <c r="AD171" i="8"/>
  <c r="AE170" i="8"/>
  <c r="AD170" i="8"/>
  <c r="AE169" i="8"/>
  <c r="AD169" i="8"/>
  <c r="AE168" i="8"/>
  <c r="AD168" i="8"/>
  <c r="AE167" i="8"/>
  <c r="AD167" i="8"/>
  <c r="AE166" i="8"/>
  <c r="AD166" i="8"/>
  <c r="AE165" i="8"/>
  <c r="AD165" i="8"/>
  <c r="AE164" i="8"/>
  <c r="AD164" i="8"/>
  <c r="AE163" i="8"/>
  <c r="AD163" i="8"/>
  <c r="AE162" i="8"/>
  <c r="AD162" i="8"/>
  <c r="AE161" i="8"/>
  <c r="AD161" i="8"/>
  <c r="AE160" i="8"/>
  <c r="AD160" i="8"/>
  <c r="AE159" i="8"/>
  <c r="AD159" i="8"/>
  <c r="AE158" i="8"/>
  <c r="AD158" i="8"/>
  <c r="AE157" i="8"/>
  <c r="AD157" i="8"/>
  <c r="AE156" i="8"/>
  <c r="AD156" i="8"/>
  <c r="AE155" i="8"/>
  <c r="AD155" i="8"/>
  <c r="AE154" i="8"/>
  <c r="AD154" i="8"/>
  <c r="AE153" i="8"/>
  <c r="AD153" i="8"/>
  <c r="AE152" i="8"/>
  <c r="AD152" i="8"/>
  <c r="AE151" i="8"/>
  <c r="AD151" i="8"/>
  <c r="AE150" i="8"/>
  <c r="AD150" i="8"/>
  <c r="AE149" i="8"/>
  <c r="AD149" i="8"/>
  <c r="AE148" i="8"/>
  <c r="AD148" i="8"/>
  <c r="AE147" i="8"/>
  <c r="AD147" i="8"/>
  <c r="AE146" i="8"/>
  <c r="AD146" i="8"/>
  <c r="AE145" i="8"/>
  <c r="AD145" i="8"/>
  <c r="AE144" i="8"/>
  <c r="AD144" i="8"/>
  <c r="AE143" i="8"/>
  <c r="AD143" i="8"/>
  <c r="AE142" i="8"/>
  <c r="AD142" i="8"/>
  <c r="AE141" i="8"/>
  <c r="AD141" i="8"/>
  <c r="AE140" i="8"/>
  <c r="AD140" i="8"/>
  <c r="AE139" i="8"/>
  <c r="AD139" i="8"/>
  <c r="AE138" i="8"/>
  <c r="AD138" i="8"/>
  <c r="AE137" i="8"/>
  <c r="AD137" i="8"/>
  <c r="AE136" i="8"/>
  <c r="AD136" i="8"/>
  <c r="AE135" i="8"/>
  <c r="AD135" i="8"/>
  <c r="AE134" i="8"/>
  <c r="AD134" i="8"/>
  <c r="AE133" i="8"/>
  <c r="AD133" i="8"/>
  <c r="AE132" i="8"/>
  <c r="AD132" i="8"/>
  <c r="AE131" i="8"/>
  <c r="AD131" i="8"/>
  <c r="AE130" i="8"/>
  <c r="AD130" i="8"/>
  <c r="AE129" i="8"/>
  <c r="AD129" i="8"/>
  <c r="AE128" i="8"/>
  <c r="AD128" i="8"/>
  <c r="AE127" i="8"/>
  <c r="AD127" i="8"/>
  <c r="AE126" i="8"/>
  <c r="AD126" i="8"/>
  <c r="AE125" i="8"/>
  <c r="AD125" i="8"/>
  <c r="AE124" i="8"/>
  <c r="AD124" i="8"/>
  <c r="AE123" i="8"/>
  <c r="AD123" i="8"/>
  <c r="AE122" i="8"/>
  <c r="AD122" i="8"/>
  <c r="AE121" i="8"/>
  <c r="AD121" i="8"/>
  <c r="AE120" i="8"/>
  <c r="AD120" i="8"/>
  <c r="AE119" i="8"/>
  <c r="AD119" i="8"/>
  <c r="AE118" i="8"/>
  <c r="AD118" i="8"/>
  <c r="AE117" i="8"/>
  <c r="AD117" i="8"/>
  <c r="AE116" i="8"/>
  <c r="AD116" i="8"/>
  <c r="AE115" i="8"/>
  <c r="AD115" i="8"/>
  <c r="AE114" i="8"/>
  <c r="AD114" i="8"/>
  <c r="AE113" i="8"/>
  <c r="AD113" i="8"/>
  <c r="AE112" i="8"/>
  <c r="AD112" i="8"/>
  <c r="AE111" i="8"/>
  <c r="AD111" i="8"/>
  <c r="AE110" i="8"/>
  <c r="AD110" i="8"/>
  <c r="AE109" i="8"/>
  <c r="AD109" i="8"/>
  <c r="AE108" i="8"/>
  <c r="AD108" i="8"/>
  <c r="AE107" i="8"/>
  <c r="AD107" i="8"/>
  <c r="AE106" i="8"/>
  <c r="AD106" i="8"/>
  <c r="AE105" i="8"/>
  <c r="AD105" i="8"/>
  <c r="AE104" i="8"/>
  <c r="AD104" i="8"/>
  <c r="AE103" i="8"/>
  <c r="AD103" i="8"/>
  <c r="AE102" i="8"/>
  <c r="AD102" i="8"/>
  <c r="AE101" i="8"/>
  <c r="AD101" i="8"/>
  <c r="AE100" i="8"/>
  <c r="AD100" i="8"/>
  <c r="AE99" i="8"/>
  <c r="AD99" i="8"/>
  <c r="AE98" i="8"/>
  <c r="AD98" i="8"/>
  <c r="AE97" i="8"/>
  <c r="AD97" i="8"/>
  <c r="AE96" i="8"/>
  <c r="AD96" i="8"/>
  <c r="AE95" i="8"/>
  <c r="AD95" i="8"/>
  <c r="AE94" i="8"/>
  <c r="AD94" i="8"/>
  <c r="AE93" i="8"/>
  <c r="AD93" i="8"/>
  <c r="AE92" i="8"/>
  <c r="AD92" i="8"/>
  <c r="AE91" i="8"/>
  <c r="AD91" i="8"/>
  <c r="AE90" i="8"/>
  <c r="AD90" i="8"/>
  <c r="AE89" i="8"/>
  <c r="AD89" i="8"/>
  <c r="AF88" i="8"/>
  <c r="AE88" i="8"/>
  <c r="AD88" i="8"/>
  <c r="AF87" i="8"/>
  <c r="AE87" i="8"/>
  <c r="AD87" i="8"/>
  <c r="AF86" i="8"/>
  <c r="AE86" i="8"/>
  <c r="AD86" i="8"/>
  <c r="AF85" i="8"/>
  <c r="AE85" i="8"/>
  <c r="AD85" i="8"/>
  <c r="AF84" i="8"/>
  <c r="AE84" i="8"/>
  <c r="AD84" i="8"/>
  <c r="AF83" i="8"/>
  <c r="AE83" i="8"/>
  <c r="AD83" i="8"/>
  <c r="AF82" i="8"/>
  <c r="AE82" i="8"/>
  <c r="AD82" i="8"/>
  <c r="AF81" i="8"/>
  <c r="AE81" i="8"/>
  <c r="AD81" i="8"/>
  <c r="AF80" i="8"/>
  <c r="AE80" i="8"/>
  <c r="AD80" i="8"/>
  <c r="AF79" i="8"/>
  <c r="AE79" i="8"/>
  <c r="AD79" i="8"/>
  <c r="AF78" i="8"/>
  <c r="AE78" i="8"/>
  <c r="AD78" i="8"/>
  <c r="AF77" i="8"/>
  <c r="AE77" i="8"/>
  <c r="AD77" i="8"/>
  <c r="AF76" i="8"/>
  <c r="AE76" i="8"/>
  <c r="AD76" i="8"/>
  <c r="AF75" i="8"/>
  <c r="AE75" i="8"/>
  <c r="AD75" i="8"/>
  <c r="AF74" i="8"/>
  <c r="AE74" i="8"/>
  <c r="AD74" i="8"/>
  <c r="AF73" i="8"/>
  <c r="AE73" i="8"/>
  <c r="AD73" i="8"/>
  <c r="AF72" i="8"/>
  <c r="AE72" i="8"/>
  <c r="AD72" i="8"/>
  <c r="AF71" i="8"/>
  <c r="AE71" i="8"/>
  <c r="AD71" i="8"/>
  <c r="AF70" i="8"/>
  <c r="AE70" i="8"/>
  <c r="AD70" i="8"/>
  <c r="AF69" i="8"/>
  <c r="AE69" i="8"/>
  <c r="AD69" i="8"/>
  <c r="AF68" i="8"/>
  <c r="AE68" i="8"/>
  <c r="AD68" i="8"/>
  <c r="AF67" i="8"/>
  <c r="AE67" i="8"/>
  <c r="AD67" i="8"/>
  <c r="AF66" i="8"/>
  <c r="AE66" i="8"/>
  <c r="AD66" i="8"/>
  <c r="AF65" i="8"/>
  <c r="AE65" i="8"/>
  <c r="AD65" i="8"/>
  <c r="AF64" i="8"/>
  <c r="AE64" i="8"/>
  <c r="AD64" i="8"/>
  <c r="AF63" i="8"/>
  <c r="AE63" i="8"/>
  <c r="AD63" i="8"/>
  <c r="AF62" i="8"/>
  <c r="AE62" i="8"/>
  <c r="AD62" i="8"/>
  <c r="AF61" i="8"/>
  <c r="AE61" i="8"/>
  <c r="AD61" i="8"/>
  <c r="AF60" i="8"/>
  <c r="AE60" i="8"/>
  <c r="AD60" i="8"/>
  <c r="AF59" i="8"/>
  <c r="AE59" i="8"/>
  <c r="AD59" i="8"/>
  <c r="AC59" i="8"/>
  <c r="AF58" i="8"/>
  <c r="AE58" i="8"/>
  <c r="AD58" i="8"/>
  <c r="AC58" i="8"/>
  <c r="AF57" i="8"/>
  <c r="AE57" i="8"/>
  <c r="AD57" i="8"/>
  <c r="AC57" i="8"/>
  <c r="AF56" i="8"/>
  <c r="AE56" i="8"/>
  <c r="AD56" i="8"/>
  <c r="AC56" i="8"/>
  <c r="AF55" i="8"/>
  <c r="AE55" i="8"/>
  <c r="AD55" i="8"/>
  <c r="AC55" i="8"/>
  <c r="AF54" i="8"/>
  <c r="AE54" i="8"/>
  <c r="AD54" i="8"/>
  <c r="AC54" i="8"/>
  <c r="AF53" i="8"/>
  <c r="AE53" i="8"/>
  <c r="AD53" i="8"/>
  <c r="AC53" i="8"/>
  <c r="AF52" i="8"/>
  <c r="AE52" i="8"/>
  <c r="AD52" i="8"/>
  <c r="AC52" i="8"/>
  <c r="AF51" i="8"/>
  <c r="AE51" i="8"/>
  <c r="AD51" i="8"/>
  <c r="AC51" i="8"/>
  <c r="AF50" i="8"/>
  <c r="AE50" i="8"/>
  <c r="AD50" i="8"/>
  <c r="AC50" i="8"/>
  <c r="AF49" i="8"/>
  <c r="AE49" i="8"/>
  <c r="AD49" i="8"/>
  <c r="AC49" i="8"/>
  <c r="AF48" i="8"/>
  <c r="AE48" i="8"/>
  <c r="AD48" i="8"/>
  <c r="AC48" i="8"/>
  <c r="AF47" i="8"/>
  <c r="AE47" i="8"/>
  <c r="AD47" i="8"/>
  <c r="AC47" i="8"/>
  <c r="AF46" i="8"/>
  <c r="AE46" i="8"/>
  <c r="AD46" i="8"/>
  <c r="AC46" i="8"/>
  <c r="AF45" i="8"/>
  <c r="AE45" i="8"/>
  <c r="AD45" i="8"/>
  <c r="AC45" i="8"/>
  <c r="AF44" i="8"/>
  <c r="AE44" i="8"/>
  <c r="AD44" i="8"/>
  <c r="AC44" i="8"/>
  <c r="AF43" i="8"/>
  <c r="AE43" i="8"/>
  <c r="AD43" i="8"/>
  <c r="AC43" i="8"/>
  <c r="AF42" i="8"/>
  <c r="AE42" i="8"/>
  <c r="AD42" i="8"/>
  <c r="AC42" i="8"/>
  <c r="AF41" i="8"/>
  <c r="AE41" i="8"/>
  <c r="AD41" i="8"/>
  <c r="AC41" i="8"/>
  <c r="S41" i="8"/>
  <c r="Q41" i="8"/>
  <c r="V41" i="8" s="1"/>
  <c r="Y41" i="8" s="1"/>
  <c r="O41" i="8"/>
  <c r="M41" i="8"/>
  <c r="K41" i="8"/>
  <c r="I41" i="8"/>
  <c r="G41" i="8"/>
  <c r="E41" i="8"/>
  <c r="C41" i="8"/>
  <c r="A41" i="8"/>
  <c r="AF40" i="8"/>
  <c r="AE40" i="8"/>
  <c r="AD40" i="8"/>
  <c r="AC40" i="8"/>
  <c r="S40" i="8"/>
  <c r="Q40" i="8"/>
  <c r="O40" i="8"/>
  <c r="M40" i="8"/>
  <c r="K40" i="8"/>
  <c r="I40" i="8"/>
  <c r="V40" i="8" s="1"/>
  <c r="Y40" i="8" s="1"/>
  <c r="G40" i="8"/>
  <c r="E40" i="8"/>
  <c r="C40" i="8"/>
  <c r="A40" i="8"/>
  <c r="AF39" i="8"/>
  <c r="AE39" i="8"/>
  <c r="AD39" i="8"/>
  <c r="AC39" i="8"/>
  <c r="S39" i="8"/>
  <c r="Q39" i="8"/>
  <c r="O39" i="8"/>
  <c r="M39" i="8"/>
  <c r="K39" i="8"/>
  <c r="I39" i="8"/>
  <c r="G39" i="8"/>
  <c r="E39" i="8"/>
  <c r="C39" i="8"/>
  <c r="A39" i="8"/>
  <c r="V39" i="8" s="1"/>
  <c r="Y39" i="8" s="1"/>
  <c r="AF38" i="8"/>
  <c r="AE38" i="8"/>
  <c r="AD38" i="8"/>
  <c r="AC38" i="8"/>
  <c r="S38" i="8"/>
  <c r="Q38" i="8"/>
  <c r="O38" i="8"/>
  <c r="M38" i="8"/>
  <c r="K38" i="8"/>
  <c r="I38" i="8"/>
  <c r="G38" i="8"/>
  <c r="E38" i="8"/>
  <c r="C38" i="8"/>
  <c r="V38" i="8" s="1"/>
  <c r="Y38" i="8" s="1"/>
  <c r="A38" i="8"/>
  <c r="AF37" i="8"/>
  <c r="AE37" i="8"/>
  <c r="AD37" i="8"/>
  <c r="AC37" i="8"/>
  <c r="AF36" i="8"/>
  <c r="AE36" i="8"/>
  <c r="AD36" i="8"/>
  <c r="AC36" i="8"/>
  <c r="AF35" i="8"/>
  <c r="AE35" i="8"/>
  <c r="AD35" i="8"/>
  <c r="AC35" i="8"/>
  <c r="AF34" i="8"/>
  <c r="AE34" i="8"/>
  <c r="AD34" i="8"/>
  <c r="AC34" i="8"/>
  <c r="AF33" i="8"/>
  <c r="AE33" i="8"/>
  <c r="AD33" i="8"/>
  <c r="AC33" i="8"/>
  <c r="P33" i="8"/>
  <c r="AF32" i="8"/>
  <c r="AE32" i="8"/>
  <c r="AD32" i="8"/>
  <c r="AC32" i="8"/>
  <c r="AF31" i="8"/>
  <c r="AE31" i="8"/>
  <c r="AD31" i="8"/>
  <c r="AC31" i="8"/>
  <c r="AF30" i="8"/>
  <c r="AE30" i="8"/>
  <c r="AD30" i="8"/>
  <c r="AC30" i="8"/>
  <c r="AF29" i="8"/>
  <c r="AE29" i="8"/>
  <c r="AD29" i="8"/>
  <c r="AC29" i="8"/>
  <c r="AF28" i="8"/>
  <c r="AE28" i="8"/>
  <c r="AD28" i="8"/>
  <c r="AC28" i="8"/>
  <c r="AF27" i="8"/>
  <c r="AE27" i="8"/>
  <c r="AD27" i="8"/>
  <c r="AC27" i="8"/>
  <c r="AF26" i="8"/>
  <c r="AE26" i="8"/>
  <c r="AD26" i="8"/>
  <c r="AC26" i="8"/>
  <c r="AF25" i="8"/>
  <c r="AE25" i="8"/>
  <c r="AD25" i="8"/>
  <c r="AC25" i="8"/>
  <c r="AF24" i="8"/>
  <c r="AE24" i="8"/>
  <c r="AD24" i="8"/>
  <c r="AC24" i="8"/>
  <c r="AF23" i="8"/>
  <c r="AE23" i="8"/>
  <c r="AD23" i="8"/>
  <c r="AC23" i="8"/>
  <c r="AF22" i="8"/>
  <c r="AE22" i="8"/>
  <c r="AD22" i="8"/>
  <c r="AC22" i="8"/>
  <c r="AF21" i="8"/>
  <c r="AE21" i="8"/>
  <c r="AD21" i="8"/>
  <c r="AC21" i="8"/>
  <c r="AF20" i="8"/>
  <c r="AE20" i="8"/>
  <c r="AD20" i="8"/>
  <c r="AC20" i="8"/>
  <c r="AF19" i="8"/>
  <c r="AE19" i="8"/>
  <c r="AD19" i="8"/>
  <c r="AC19" i="8"/>
  <c r="AF18" i="8"/>
  <c r="AE18" i="8"/>
  <c r="AD18" i="8"/>
  <c r="AC18" i="8"/>
  <c r="AF17" i="8"/>
  <c r="AE17" i="8"/>
  <c r="AD17" i="8"/>
  <c r="AC17" i="8"/>
  <c r="AF16" i="8"/>
  <c r="AE16" i="8"/>
  <c r="AD16" i="8"/>
  <c r="AC16" i="8"/>
  <c r="AF15" i="8"/>
  <c r="AE15" i="8"/>
  <c r="AD15" i="8"/>
  <c r="AC15" i="8"/>
  <c r="AF14" i="8"/>
  <c r="AE14" i="8"/>
  <c r="AD14" i="8"/>
  <c r="AC14" i="8"/>
  <c r="AF13" i="8"/>
  <c r="AE13" i="8"/>
  <c r="AD13" i="8"/>
  <c r="AC13" i="8"/>
  <c r="AF12" i="8"/>
  <c r="AE12" i="8"/>
  <c r="AD12" i="8"/>
  <c r="AC12" i="8"/>
  <c r="AF11" i="8"/>
  <c r="AE11" i="8"/>
  <c r="AD11" i="8"/>
  <c r="AC11" i="8"/>
  <c r="AF10" i="8"/>
  <c r="AE10" i="8"/>
  <c r="AD10" i="8"/>
  <c r="AC10" i="8"/>
  <c r="AF9" i="8"/>
  <c r="AE9" i="8"/>
  <c r="AD9" i="8"/>
  <c r="AC9" i="8"/>
  <c r="AF8" i="8"/>
  <c r="AE8" i="8"/>
  <c r="AD8" i="8"/>
  <c r="AC8" i="8"/>
  <c r="AF7" i="8"/>
  <c r="AE7" i="8"/>
  <c r="AD7" i="8"/>
  <c r="AC7" i="8"/>
  <c r="AF6" i="8"/>
  <c r="AE6" i="8"/>
  <c r="AD6" i="8"/>
  <c r="AC6" i="8"/>
  <c r="AF5" i="8"/>
  <c r="AE5" i="8"/>
  <c r="AD5" i="8"/>
  <c r="AC5" i="8"/>
  <c r="AF4" i="8"/>
  <c r="AE4" i="8"/>
  <c r="AD4" i="8"/>
  <c r="AC4" i="8"/>
  <c r="AF3" i="8"/>
  <c r="AE3" i="8"/>
  <c r="AD3" i="8"/>
  <c r="AC3" i="8"/>
  <c r="T3" i="8"/>
  <c r="T2" i="8" s="1"/>
  <c r="T33" i="8" s="1"/>
  <c r="R3" i="8"/>
  <c r="R2" i="8" s="1"/>
  <c r="R33" i="8" s="1"/>
  <c r="P3" i="8"/>
  <c r="P34" i="8" s="1"/>
  <c r="N3" i="8"/>
  <c r="N2" i="8" s="1"/>
  <c r="N33" i="8" s="1"/>
  <c r="L3" i="8"/>
  <c r="L34" i="8" s="1"/>
  <c r="J3" i="8"/>
  <c r="J2" i="8" s="1"/>
  <c r="J33" i="8" s="1"/>
  <c r="H3" i="8"/>
  <c r="H2" i="8" s="1"/>
  <c r="H33" i="8" s="1"/>
  <c r="F3" i="8"/>
  <c r="F2" i="8" s="1"/>
  <c r="F33" i="8" s="1"/>
  <c r="D3" i="8"/>
  <c r="D2" i="8" s="1"/>
  <c r="D33" i="8" s="1"/>
  <c r="B3" i="8"/>
  <c r="B34" i="8" s="1"/>
  <c r="AF2" i="8"/>
  <c r="AE2" i="8"/>
  <c r="AD2" i="8"/>
  <c r="AC2" i="8"/>
  <c r="AA2" i="8"/>
  <c r="P2" i="8"/>
  <c r="AF1" i="8"/>
  <c r="AE1" i="8"/>
  <c r="AD1" i="8"/>
  <c r="AC1" i="8"/>
  <c r="A30" i="11" l="1" a="1"/>
  <c r="A30" i="11" s="1"/>
  <c r="B17" i="11"/>
  <c r="B13" i="11"/>
  <c r="B9" i="11" a="1"/>
  <c r="B9" i="11" s="1"/>
  <c r="B20" i="11" s="1"/>
  <c r="B19" i="11" s="1"/>
  <c r="B18" i="11"/>
  <c r="B26" i="11"/>
  <c r="C4" i="11" a="1"/>
  <c r="C4" i="11" s="1"/>
  <c r="B12" i="11"/>
  <c r="B10" i="11"/>
  <c r="B25" i="11"/>
  <c r="BD52" i="10"/>
  <c r="BD53" i="10"/>
  <c r="BG53" i="10"/>
  <c r="BC53" i="10" a="1"/>
  <c r="BC53" i="10" s="1"/>
  <c r="BE53" i="10"/>
  <c r="BF53" i="10" a="1"/>
  <c r="BF53" i="10" s="1"/>
  <c r="BC52" i="10" a="1"/>
  <c r="BC52" i="10" s="1"/>
  <c r="BF52" i="10" s="1" a="1"/>
  <c r="BF52" i="10" s="1"/>
  <c r="BE52" i="10"/>
  <c r="BG52" i="10"/>
  <c r="BG37" i="10"/>
  <c r="BD51" i="10"/>
  <c r="BG50" i="10"/>
  <c r="BE50" i="10"/>
  <c r="BC50" i="10" a="1"/>
  <c r="BC50" i="10" s="1"/>
  <c r="BC51" i="10" a="1"/>
  <c r="BC51" i="10" s="1"/>
  <c r="BG51" i="10"/>
  <c r="BD50" i="10"/>
  <c r="BE51" i="10"/>
  <c r="BG36" i="10"/>
  <c r="BG35" i="10"/>
  <c r="BG48" i="10"/>
  <c r="BG32" i="10"/>
  <c r="BG49" i="10"/>
  <c r="BG47" i="10"/>
  <c r="BG45" i="10"/>
  <c r="BG44" i="10"/>
  <c r="BG33" i="10"/>
  <c r="BG46" i="10"/>
  <c r="BG43" i="10"/>
  <c r="BG29" i="10"/>
  <c r="BG42" i="10"/>
  <c r="BG34" i="10"/>
  <c r="BG31" i="10"/>
  <c r="BG30" i="10"/>
  <c r="BG41" i="10"/>
  <c r="BG40" i="10"/>
  <c r="BG39" i="10"/>
  <c r="BG38" i="10"/>
  <c r="BB28" i="10"/>
  <c r="BG28" i="10" s="1"/>
  <c r="BD49" i="10"/>
  <c r="BE42" i="10"/>
  <c r="BC36" i="10" a="1"/>
  <c r="BC36" i="10" s="1"/>
  <c r="BD29" i="10"/>
  <c r="BD42" i="10"/>
  <c r="BD48" i="10"/>
  <c r="BC35" i="10" a="1"/>
  <c r="BC35" i="10" s="1"/>
  <c r="BC48" i="10" a="1"/>
  <c r="BC48" i="10" s="1"/>
  <c r="BC41" i="10" a="1"/>
  <c r="BC41" i="10" s="1"/>
  <c r="BE40" i="10"/>
  <c r="BC47" i="10" a="1"/>
  <c r="BC47" i="10" s="1"/>
  <c r="BE33" i="10"/>
  <c r="BE46" i="10"/>
  <c r="BD33" i="10"/>
  <c r="BE31" i="10"/>
  <c r="BE44" i="10"/>
  <c r="BD44" i="10"/>
  <c r="BC44" i="10" a="1"/>
  <c r="BC44" i="10" s="1"/>
  <c r="BC37" i="10" a="1"/>
  <c r="BC37" i="10" s="1"/>
  <c r="BD30" i="10"/>
  <c r="BE49" i="10"/>
  <c r="BC43" i="10" a="1"/>
  <c r="BC43" i="10" s="1"/>
  <c r="BC49" i="10" a="1"/>
  <c r="BC49" i="10" s="1"/>
  <c r="BE35" i="10"/>
  <c r="BC29" i="10" a="1"/>
  <c r="BC29" i="10" s="1"/>
  <c r="BE48" i="10"/>
  <c r="BC42" i="10" a="1"/>
  <c r="BC42" i="10" s="1"/>
  <c r="BD35" i="10"/>
  <c r="BE41" i="10"/>
  <c r="BD41" i="10"/>
  <c r="BE47" i="10"/>
  <c r="BC34" i="10" a="1"/>
  <c r="BC34" i="10" s="1"/>
  <c r="BD40" i="10"/>
  <c r="BC31" i="10" a="1"/>
  <c r="BC31" i="10" s="1"/>
  <c r="BE30" i="10"/>
  <c r="BC40" i="10" a="1"/>
  <c r="BC40" i="10" s="1"/>
  <c r="BE38" i="10"/>
  <c r="BD36" i="10"/>
  <c r="BD38" i="10"/>
  <c r="BD31" i="10"/>
  <c r="BE43" i="10"/>
  <c r="BE34" i="10"/>
  <c r="BD34" i="10"/>
  <c r="BD47" i="10"/>
  <c r="BC30" i="10" a="1"/>
  <c r="BC30" i="10" s="1"/>
  <c r="BE36" i="10"/>
  <c r="BD43" i="10"/>
  <c r="BD37" i="10"/>
  <c r="BE29" i="10"/>
  <c r="BE37" i="10"/>
  <c r="BC38" i="10" a="1"/>
  <c r="BC38" i="10" s="1"/>
  <c r="BC45" i="10" a="1"/>
  <c r="BC45" i="10" s="1"/>
  <c r="BC32" i="10" a="1"/>
  <c r="BC32" i="10" s="1"/>
  <c r="BD32" i="10"/>
  <c r="BC39" i="10" a="1"/>
  <c r="BC39" i="10" s="1"/>
  <c r="BE45" i="10"/>
  <c r="BE32" i="10"/>
  <c r="BD39" i="10"/>
  <c r="BC46" i="10" a="1"/>
  <c r="BC46" i="10" s="1"/>
  <c r="BC33" i="10" a="1"/>
  <c r="BC33" i="10" s="1"/>
  <c r="BE39" i="10"/>
  <c r="BD46" i="10"/>
  <c r="BD45" i="10"/>
  <c r="P36" i="8"/>
  <c r="R36" i="8"/>
  <c r="T36" i="8"/>
  <c r="F36" i="8"/>
  <c r="D36" i="8"/>
  <c r="J36" i="8"/>
  <c r="H36" i="8"/>
  <c r="B2" i="8"/>
  <c r="B33" i="8" s="1"/>
  <c r="B36" i="8" s="1"/>
  <c r="D34" i="8"/>
  <c r="F34" i="8"/>
  <c r="H34" i="8"/>
  <c r="L2" i="8"/>
  <c r="L33" i="8" s="1"/>
  <c r="L36" i="8" s="1"/>
  <c r="N34" i="8"/>
  <c r="R34" i="8"/>
  <c r="J34" i="8"/>
  <c r="T34" i="8"/>
  <c r="C18" i="11" l="1"/>
  <c r="B11" i="11"/>
  <c r="C17" i="11"/>
  <c r="C20" i="11" s="1"/>
  <c r="BD28" i="10"/>
  <c r="BE28" i="10"/>
  <c r="BC28" i="10" a="1"/>
  <c r="BC28" i="10" s="1"/>
  <c r="D257" i="5" a="1"/>
  <c r="D257" i="5" s="1"/>
  <c r="E257" i="5" s="1" a="1"/>
  <c r="E257" i="5" s="1"/>
  <c r="L1221" i="1" s="1" a="1"/>
  <c r="L1221" i="1" s="1"/>
  <c r="D258" i="5" a="1"/>
  <c r="D258" i="5" s="1"/>
  <c r="E258" i="5" s="1" a="1"/>
  <c r="E258" i="5" s="1"/>
  <c r="L1309" i="1" s="1" a="1"/>
  <c r="L1309" i="1" s="1"/>
  <c r="D259" i="5" a="1"/>
  <c r="D259" i="5" s="1"/>
  <c r="E259" i="5" s="1" a="1"/>
  <c r="E259" i="5" s="1"/>
  <c r="L1188" i="1" s="1" a="1"/>
  <c r="L1188" i="1" s="1"/>
  <c r="D260" i="5" a="1"/>
  <c r="D260" i="5" s="1"/>
  <c r="E260" i="5" s="1" a="1"/>
  <c r="E260" i="5" s="1"/>
  <c r="L1300" i="1" s="1" a="1"/>
  <c r="L1300" i="1" s="1"/>
  <c r="D261" i="5" a="1"/>
  <c r="D261" i="5" s="1"/>
  <c r="E261" i="5" s="1" a="1"/>
  <c r="E261" i="5" s="1"/>
  <c r="D262" i="5" a="1"/>
  <c r="D262" i="5" s="1"/>
  <c r="E262" i="5" s="1" a="1"/>
  <c r="E262" i="5" s="1"/>
  <c r="L1166" i="1" s="1" a="1"/>
  <c r="L1166" i="1" s="1"/>
  <c r="D263" i="5" a="1"/>
  <c r="D263" i="5" s="1"/>
  <c r="E263" i="5" s="1" a="1"/>
  <c r="E263" i="5" s="1"/>
  <c r="D264" i="5" a="1"/>
  <c r="D264" i="5" s="1"/>
  <c r="E264" i="5" s="1" a="1"/>
  <c r="E264" i="5" s="1"/>
  <c r="L1207" i="1" s="1" a="1"/>
  <c r="L1207" i="1" s="1"/>
  <c r="D265" i="5" a="1"/>
  <c r="D265" i="5" s="1"/>
  <c r="E265" i="5" s="1" a="1"/>
  <c r="E265" i="5" s="1"/>
  <c r="L1265" i="1" s="1" a="1"/>
  <c r="L1265" i="1" s="1"/>
  <c r="D266" i="5" a="1"/>
  <c r="D266" i="5" s="1"/>
  <c r="E266" i="5" s="1" a="1"/>
  <c r="E266" i="5" s="1"/>
  <c r="D267" i="5" a="1"/>
  <c r="D267" i="5" s="1"/>
  <c r="E267" i="5" s="1" a="1"/>
  <c r="E267" i="5" s="1"/>
  <c r="D268" i="5" a="1"/>
  <c r="D268" i="5" s="1"/>
  <c r="E268" i="5" s="1" a="1"/>
  <c r="E268" i="5" s="1"/>
  <c r="L1327" i="1" s="1" a="1"/>
  <c r="L1327" i="1" s="1"/>
  <c r="D269" i="5" a="1"/>
  <c r="D269" i="5" s="1"/>
  <c r="E269" i="5" s="1" a="1"/>
  <c r="E269" i="5" s="1"/>
  <c r="L1276" i="1" s="1" a="1"/>
  <c r="L1276" i="1" s="1"/>
  <c r="D270" i="5" a="1"/>
  <c r="D270" i="5" s="1"/>
  <c r="E270" i="5" s="1" a="1"/>
  <c r="E270" i="5" s="1"/>
  <c r="L1357" i="1" s="1" a="1"/>
  <c r="L1357" i="1" s="1"/>
  <c r="D271" i="5" a="1"/>
  <c r="D271" i="5" s="1"/>
  <c r="E271" i="5" s="1" a="1"/>
  <c r="E271" i="5" s="1"/>
  <c r="L1171" i="1" s="1" a="1"/>
  <c r="L1171" i="1" s="1"/>
  <c r="D272" i="5" a="1"/>
  <c r="D272" i="5" s="1"/>
  <c r="E272" i="5" s="1" a="1"/>
  <c r="E272" i="5" s="1"/>
  <c r="D273" i="5" a="1"/>
  <c r="D273" i="5" s="1"/>
  <c r="E273" i="5" s="1" a="1"/>
  <c r="E273" i="5" s="1"/>
  <c r="L1323" i="1" s="1" a="1"/>
  <c r="L1323" i="1" s="1"/>
  <c r="D274" i="5" a="1"/>
  <c r="D274" i="5" s="1"/>
  <c r="E274" i="5" s="1" a="1"/>
  <c r="E274" i="5" s="1"/>
  <c r="L1291" i="1" s="1" a="1"/>
  <c r="L1291" i="1" s="1"/>
  <c r="D275" i="5" a="1"/>
  <c r="D275" i="5" s="1"/>
  <c r="E275" i="5" s="1" a="1"/>
  <c r="E275" i="5" s="1"/>
  <c r="D276" i="5" a="1"/>
  <c r="D276" i="5" s="1"/>
  <c r="E276" i="5" s="1" a="1"/>
  <c r="E276" i="5" s="1"/>
  <c r="L1202" i="1" s="1" a="1"/>
  <c r="L1202" i="1" s="1"/>
  <c r="C4" i="6" a="1"/>
  <c r="C4" i="6" s="1"/>
  <c r="A5" i="6" a="1"/>
  <c r="A5" i="6" s="1"/>
  <c r="D256" i="5" a="1"/>
  <c r="D256" i="5" s="1"/>
  <c r="E256" i="5" s="1" a="1"/>
  <c r="E256" i="5" s="1"/>
  <c r="L1209" i="1" s="1" a="1"/>
  <c r="L1209" i="1" s="1"/>
  <c r="D255" i="5" a="1"/>
  <c r="D255" i="5" s="1"/>
  <c r="E255" i="5" s="1" a="1"/>
  <c r="E255" i="5" s="1"/>
  <c r="L1295" i="1" s="1" a="1"/>
  <c r="L1295" i="1" s="1"/>
  <c r="D254" i="5" a="1"/>
  <c r="D254" i="5" s="1"/>
  <c r="E254" i="5" s="1" a="1"/>
  <c r="E254" i="5" s="1"/>
  <c r="L1305" i="1" s="1" a="1"/>
  <c r="L1305" i="1" s="1"/>
  <c r="D253" i="5" a="1"/>
  <c r="D253" i="5" s="1"/>
  <c r="E253" i="5" s="1" a="1"/>
  <c r="E253" i="5" s="1"/>
  <c r="L1232" i="1" s="1" a="1"/>
  <c r="L1232" i="1" s="1"/>
  <c r="D252" i="5" a="1"/>
  <c r="D252" i="5" s="1"/>
  <c r="E252" i="5" s="1" a="1"/>
  <c r="E252" i="5" s="1"/>
  <c r="L1216" i="1" s="1" a="1"/>
  <c r="L1216" i="1" s="1"/>
  <c r="D251" i="5" a="1"/>
  <c r="D251" i="5" s="1"/>
  <c r="E251" i="5" s="1" a="1"/>
  <c r="E251" i="5" s="1"/>
  <c r="L1377" i="1" s="1" a="1"/>
  <c r="L1377" i="1" s="1"/>
  <c r="D250" i="5" a="1"/>
  <c r="D250" i="5" s="1"/>
  <c r="E250" i="5" s="1" a="1"/>
  <c r="E250" i="5" s="1"/>
  <c r="L1330" i="1" s="1" a="1"/>
  <c r="L1330" i="1" s="1"/>
  <c r="D249" i="5" a="1"/>
  <c r="D249" i="5" s="1"/>
  <c r="E249" i="5" s="1" a="1"/>
  <c r="E249" i="5" s="1"/>
  <c r="L1294" i="1" s="1" a="1"/>
  <c r="L1294" i="1" s="1"/>
  <c r="D248" i="5" a="1"/>
  <c r="D248" i="5" s="1"/>
  <c r="E248" i="5" s="1" a="1"/>
  <c r="E248" i="5" s="1"/>
  <c r="D247" i="5" a="1"/>
  <c r="D247" i="5" s="1"/>
  <c r="E247" i="5" s="1" a="1"/>
  <c r="E247" i="5" s="1"/>
  <c r="L1205" i="1" s="1" a="1"/>
  <c r="L1205" i="1" s="1"/>
  <c r="D246" i="5" a="1"/>
  <c r="D246" i="5" s="1"/>
  <c r="E246" i="5" s="1" a="1"/>
  <c r="E246" i="5" s="1"/>
  <c r="L1359" i="1" s="1" a="1"/>
  <c r="L1359" i="1" s="1"/>
  <c r="D245" i="5" a="1"/>
  <c r="D245" i="5" s="1"/>
  <c r="E245" i="5" s="1" a="1"/>
  <c r="E245" i="5" s="1"/>
  <c r="D244" i="5" a="1"/>
  <c r="D244" i="5" s="1"/>
  <c r="E244" i="5" s="1" a="1"/>
  <c r="E244" i="5" s="1"/>
  <c r="L1361" i="1" s="1" a="1"/>
  <c r="L1361" i="1" s="1"/>
  <c r="D243" i="5" a="1"/>
  <c r="D243" i="5" s="1"/>
  <c r="E243" i="5" s="1" a="1"/>
  <c r="E243" i="5" s="1"/>
  <c r="L1179" i="1" s="1" a="1"/>
  <c r="L1179" i="1" s="1"/>
  <c r="D242" i="5" a="1"/>
  <c r="D242" i="5" s="1"/>
  <c r="E242" i="5" s="1" a="1"/>
  <c r="E242" i="5" s="1"/>
  <c r="L1355" i="1" s="1" a="1"/>
  <c r="L1355" i="1" s="1"/>
  <c r="D241" i="5" a="1"/>
  <c r="D241" i="5" s="1"/>
  <c r="E241" i="5" s="1" a="1"/>
  <c r="E241" i="5" s="1"/>
  <c r="D240" i="5" a="1"/>
  <c r="D240" i="5" s="1"/>
  <c r="E240" i="5" s="1" a="1"/>
  <c r="E240" i="5" s="1"/>
  <c r="D239" i="5" a="1"/>
  <c r="D239" i="5" s="1"/>
  <c r="E239" i="5" s="1" a="1"/>
  <c r="E239" i="5" s="1"/>
  <c r="L1164" i="1" s="1" a="1"/>
  <c r="L1164" i="1" s="1"/>
  <c r="D238" i="5" a="1"/>
  <c r="D238" i="5" s="1"/>
  <c r="E238" i="5" s="1" a="1"/>
  <c r="E238" i="5" s="1"/>
  <c r="D237" i="5" a="1"/>
  <c r="D237" i="5" s="1"/>
  <c r="E237" i="5" s="1" a="1"/>
  <c r="E237" i="5" s="1"/>
  <c r="L1234" i="1" s="1" a="1"/>
  <c r="L1234" i="1" s="1"/>
  <c r="D236" i="5" a="1"/>
  <c r="D236" i="5" s="1"/>
  <c r="E236" i="5" s="1" a="1"/>
  <c r="E236" i="5" s="1"/>
  <c r="L1251" i="1" s="1" a="1"/>
  <c r="L1251" i="1" s="1"/>
  <c r="D235" i="5" a="1"/>
  <c r="D235" i="5" s="1"/>
  <c r="E235" i="5" s="1" a="1"/>
  <c r="E235" i="5" s="1"/>
  <c r="L1304" i="1" s="1" a="1"/>
  <c r="L1304" i="1" s="1"/>
  <c r="D234" i="5" a="1"/>
  <c r="D234" i="5" s="1"/>
  <c r="E234" i="5" s="1" a="1"/>
  <c r="E234" i="5" s="1"/>
  <c r="D233" i="5" a="1"/>
  <c r="D233" i="5" s="1"/>
  <c r="E233" i="5" s="1" a="1"/>
  <c r="E233" i="5" s="1"/>
  <c r="D232" i="5" a="1"/>
  <c r="D232" i="5" s="1"/>
  <c r="E232" i="5" s="1" a="1"/>
  <c r="E232" i="5" s="1"/>
  <c r="L1190" i="1" s="1" a="1"/>
  <c r="L1190" i="1" s="1"/>
  <c r="D231" i="5" a="1"/>
  <c r="D231" i="5" s="1"/>
  <c r="E231" i="5" s="1" a="1"/>
  <c r="E231" i="5" s="1"/>
  <c r="L1326" i="1" s="1" a="1"/>
  <c r="L1326" i="1" s="1"/>
  <c r="D230" i="5" a="1"/>
  <c r="D230" i="5" s="1"/>
  <c r="E230" i="5" s="1" a="1"/>
  <c r="E230" i="5" s="1"/>
  <c r="L1310" i="1" s="1" a="1"/>
  <c r="L1310" i="1" s="1"/>
  <c r="D229" i="5" a="1"/>
  <c r="D229" i="5" s="1"/>
  <c r="E229" i="5" s="1" a="1"/>
  <c r="E229" i="5" s="1"/>
  <c r="D228" i="5" a="1"/>
  <c r="D228" i="5" s="1"/>
  <c r="E228" i="5" s="1" a="1"/>
  <c r="E228" i="5" s="1"/>
  <c r="L1152" i="1" s="1" a="1"/>
  <c r="L1152" i="1" s="1"/>
  <c r="D227" i="5" a="1"/>
  <c r="D227" i="5" s="1"/>
  <c r="E227" i="5" s="1" a="1"/>
  <c r="E227" i="5" s="1"/>
  <c r="D226" i="5" a="1"/>
  <c r="D226" i="5" s="1"/>
  <c r="E226" i="5" s="1" a="1"/>
  <c r="E226" i="5" s="1"/>
  <c r="L1275" i="1" s="1" a="1"/>
  <c r="L1275" i="1" s="1"/>
  <c r="D225" i="5" a="1"/>
  <c r="D225" i="5" s="1"/>
  <c r="E225" i="5" s="1" a="1"/>
  <c r="E225" i="5" s="1"/>
  <c r="L1293" i="1" s="1" a="1"/>
  <c r="L1293" i="1" s="1"/>
  <c r="D224" i="5" a="1"/>
  <c r="D224" i="5" s="1"/>
  <c r="E224" i="5" s="1" a="1"/>
  <c r="E224" i="5" s="1"/>
  <c r="L1346" i="1" s="1" a="1"/>
  <c r="L1346" i="1" s="1"/>
  <c r="D223" i="5" a="1"/>
  <c r="D223" i="5" s="1"/>
  <c r="E223" i="5" s="1" a="1"/>
  <c r="E223" i="5" s="1"/>
  <c r="L1339" i="1" s="1" a="1"/>
  <c r="L1339" i="1" s="1"/>
  <c r="D222" i="5" a="1"/>
  <c r="D222" i="5" s="1"/>
  <c r="E222" i="5" s="1" a="1"/>
  <c r="E222" i="5" s="1"/>
  <c r="D221" i="5" a="1"/>
  <c r="D221" i="5" s="1"/>
  <c r="E221" i="5" s="1" a="1"/>
  <c r="E221" i="5" s="1"/>
  <c r="L1167" i="1" s="1" a="1"/>
  <c r="L1167" i="1" s="1"/>
  <c r="D220" i="5" a="1"/>
  <c r="D220" i="5" s="1"/>
  <c r="E220" i="5" s="1" a="1"/>
  <c r="E220" i="5" s="1"/>
  <c r="D219" i="5" a="1"/>
  <c r="D219" i="5" s="1"/>
  <c r="E219" i="5" s="1" a="1"/>
  <c r="E219" i="5" s="1"/>
  <c r="D218" i="5" a="1"/>
  <c r="D218" i="5" s="1"/>
  <c r="E218" i="5" s="1" a="1"/>
  <c r="E218" i="5" s="1"/>
  <c r="D217" i="5" a="1"/>
  <c r="D217" i="5" s="1"/>
  <c r="E217" i="5" s="1" a="1"/>
  <c r="E217" i="5" s="1"/>
  <c r="L1277" i="1" s="1" a="1"/>
  <c r="L1277" i="1" s="1"/>
  <c r="D216" i="5" a="1"/>
  <c r="D216" i="5" s="1"/>
  <c r="E216" i="5" s="1" a="1"/>
  <c r="E216" i="5" s="1"/>
  <c r="L1370" i="1" s="1" a="1"/>
  <c r="L1370" i="1" s="1"/>
  <c r="D215" i="5" a="1"/>
  <c r="D215" i="5" s="1"/>
  <c r="E215" i="5" s="1" a="1"/>
  <c r="E215" i="5" s="1"/>
  <c r="L1154" i="1" s="1" a="1"/>
  <c r="L1154" i="1" s="1"/>
  <c r="D214" i="5" a="1"/>
  <c r="D214" i="5" s="1"/>
  <c r="E214" i="5" s="1" a="1"/>
  <c r="E214" i="5" s="1"/>
  <c r="L1332" i="1" s="1" a="1"/>
  <c r="L1332" i="1" s="1"/>
  <c r="D213" i="5" a="1"/>
  <c r="D213" i="5" s="1"/>
  <c r="E213" i="5" s="1" a="1"/>
  <c r="E213" i="5" s="1"/>
  <c r="L1255" i="1" s="1" a="1"/>
  <c r="L1255" i="1" s="1"/>
  <c r="D212" i="5" a="1"/>
  <c r="D212" i="5" s="1"/>
  <c r="E212" i="5" s="1" a="1"/>
  <c r="E212" i="5" s="1"/>
  <c r="L1151" i="1" s="1" a="1"/>
  <c r="L1151" i="1" s="1"/>
  <c r="D211" i="5" a="1"/>
  <c r="D211" i="5" s="1"/>
  <c r="E211" i="5" s="1" a="1"/>
  <c r="E211" i="5" s="1"/>
  <c r="L1183" i="1" s="1" a="1"/>
  <c r="L1183" i="1" s="1"/>
  <c r="D210" i="5" a="1"/>
  <c r="D210" i="5" s="1"/>
  <c r="E210" i="5" s="1" a="1"/>
  <c r="E210" i="5" s="1"/>
  <c r="L1237" i="1" s="1" a="1"/>
  <c r="L1237" i="1" s="1"/>
  <c r="D209" i="5" a="1"/>
  <c r="D209" i="5" s="1"/>
  <c r="E209" i="5" s="1" a="1"/>
  <c r="E209" i="5" s="1"/>
  <c r="L1160" i="1" s="1" a="1"/>
  <c r="L1160" i="1" s="1"/>
  <c r="D208" i="5" a="1"/>
  <c r="D208" i="5" s="1"/>
  <c r="E208" i="5" s="1" a="1"/>
  <c r="E208" i="5" s="1"/>
  <c r="L1337" i="1" s="1" a="1"/>
  <c r="L1337" i="1" s="1"/>
  <c r="D207" i="5" a="1"/>
  <c r="D207" i="5" s="1"/>
  <c r="E207" i="5" s="1" a="1"/>
  <c r="E207" i="5" s="1"/>
  <c r="L1311" i="1" s="1" a="1"/>
  <c r="L1311" i="1" s="1"/>
  <c r="D206" i="5" a="1"/>
  <c r="D206" i="5" s="1"/>
  <c r="E206" i="5" s="1" a="1"/>
  <c r="E206" i="5" s="1"/>
  <c r="L1362" i="1" s="1" a="1"/>
  <c r="L1362" i="1" s="1"/>
  <c r="D205" i="5" a="1"/>
  <c r="D205" i="5" s="1"/>
  <c r="E205" i="5" s="1" a="1"/>
  <c r="E205" i="5" s="1"/>
  <c r="D204" i="5" a="1"/>
  <c r="D204" i="5" s="1"/>
  <c r="E204" i="5" s="1" a="1"/>
  <c r="E204" i="5" s="1"/>
  <c r="L1380" i="1" s="1" a="1"/>
  <c r="L1380" i="1" s="1"/>
  <c r="D203" i="5" a="1"/>
  <c r="D203" i="5" s="1"/>
  <c r="E203" i="5" s="1" a="1"/>
  <c r="E203" i="5" s="1"/>
  <c r="L1371" i="1" s="1" a="1"/>
  <c r="L1371" i="1" s="1"/>
  <c r="D202" i="5" a="1"/>
  <c r="D202" i="5" s="1"/>
  <c r="E202" i="5" s="1" a="1"/>
  <c r="E202" i="5" s="1"/>
  <c r="L1273" i="1" s="1" a="1"/>
  <c r="L1273" i="1" s="1"/>
  <c r="D201" i="5" a="1"/>
  <c r="D201" i="5" s="1"/>
  <c r="E201" i="5" s="1" a="1"/>
  <c r="E201" i="5" s="1"/>
  <c r="L1297" i="1" s="1" a="1"/>
  <c r="L1297" i="1" s="1"/>
  <c r="D200" i="5" a="1"/>
  <c r="D200" i="5" s="1"/>
  <c r="E200" i="5" s="1" a="1"/>
  <c r="E200" i="5" s="1"/>
  <c r="L1258" i="1" s="1" a="1"/>
  <c r="L1258" i="1" s="1"/>
  <c r="D199" i="5" a="1"/>
  <c r="D199" i="5" s="1"/>
  <c r="E199" i="5" s="1" a="1"/>
  <c r="E199" i="5" s="1"/>
  <c r="L1284" i="1" s="1" a="1"/>
  <c r="L1284" i="1" s="1"/>
  <c r="D198" i="5" a="1"/>
  <c r="D198" i="5" s="1"/>
  <c r="E198" i="5" s="1" a="1"/>
  <c r="E198" i="5" s="1"/>
  <c r="L1240" i="1" s="1" a="1"/>
  <c r="L1240" i="1" s="1"/>
  <c r="D197" i="5" a="1"/>
  <c r="D197" i="5" s="1"/>
  <c r="E197" i="5" s="1" a="1"/>
  <c r="E197" i="5" s="1"/>
  <c r="L1212" i="1" s="1" a="1"/>
  <c r="L1212" i="1" s="1"/>
  <c r="D196" i="5" a="1"/>
  <c r="D196" i="5" s="1"/>
  <c r="E196" i="5" s="1" a="1"/>
  <c r="E196" i="5" s="1"/>
  <c r="D195" i="5" a="1"/>
  <c r="D195" i="5" s="1"/>
  <c r="E195" i="5" s="1" a="1"/>
  <c r="E195" i="5" s="1"/>
  <c r="L1172" i="1" s="1" a="1"/>
  <c r="L1172" i="1" s="1"/>
  <c r="D194" i="5" a="1"/>
  <c r="D194" i="5" s="1"/>
  <c r="E194" i="5" s="1" a="1"/>
  <c r="E194" i="5" s="1"/>
  <c r="L1368" i="1" s="1" a="1"/>
  <c r="L1368" i="1" s="1"/>
  <c r="D193" i="5" a="1"/>
  <c r="D193" i="5" s="1"/>
  <c r="E193" i="5" s="1" a="1"/>
  <c r="E193" i="5" s="1"/>
  <c r="L1223" i="1" s="1" a="1"/>
  <c r="L1223" i="1" s="1"/>
  <c r="D192" i="5" a="1"/>
  <c r="D192" i="5" s="1"/>
  <c r="E192" i="5" s="1" a="1"/>
  <c r="E192" i="5" s="1"/>
  <c r="L1334" i="1" s="1" a="1"/>
  <c r="L1334" i="1" s="1"/>
  <c r="D191" i="5" a="1"/>
  <c r="D191" i="5" s="1"/>
  <c r="E191" i="5" s="1" a="1"/>
  <c r="E191" i="5" s="1"/>
  <c r="L1249" i="1" s="1" a="1"/>
  <c r="L1249" i="1" s="1"/>
  <c r="D190" i="5" a="1"/>
  <c r="D190" i="5" s="1"/>
  <c r="E190" i="5" s="1" a="1"/>
  <c r="E190" i="5" s="1"/>
  <c r="L1203" i="1" s="1" a="1"/>
  <c r="L1203" i="1" s="1"/>
  <c r="D189" i="5" a="1"/>
  <c r="D189" i="5" s="1"/>
  <c r="E189" i="5" s="1" a="1"/>
  <c r="E189" i="5" s="1"/>
  <c r="L1158" i="1" s="1" a="1"/>
  <c r="L1158" i="1" s="1"/>
  <c r="D188" i="5" a="1"/>
  <c r="D188" i="5" s="1"/>
  <c r="E188" i="5" s="1" a="1"/>
  <c r="E188" i="5" s="1"/>
  <c r="L1192" i="1" s="1" a="1"/>
  <c r="L1192" i="1" s="1"/>
  <c r="D187" i="5" a="1"/>
  <c r="D187" i="5" s="1"/>
  <c r="E187" i="5" s="1" a="1"/>
  <c r="E187" i="5" s="1"/>
  <c r="L1206" i="1" s="1" a="1"/>
  <c r="L1206" i="1" s="1"/>
  <c r="D186" i="5" a="1"/>
  <c r="D186" i="5" s="1"/>
  <c r="E186" i="5" s="1" a="1"/>
  <c r="E186" i="5" s="1"/>
  <c r="L1191" i="1" s="1" a="1"/>
  <c r="L1191" i="1" s="1"/>
  <c r="D185" i="5" a="1"/>
  <c r="D185" i="5" s="1"/>
  <c r="E185" i="5" s="1" a="1"/>
  <c r="E185" i="5" s="1"/>
  <c r="L1274" i="1" s="1" a="1"/>
  <c r="L1274" i="1" s="1"/>
  <c r="D184" i="5" a="1"/>
  <c r="D184" i="5" s="1"/>
  <c r="E184" i="5" s="1" a="1"/>
  <c r="E184" i="5" s="1"/>
  <c r="L1307" i="1" s="1" a="1"/>
  <c r="L1307" i="1" s="1"/>
  <c r="D183" i="5" a="1"/>
  <c r="D183" i="5" s="1"/>
  <c r="E183" i="5" s="1" a="1"/>
  <c r="E183" i="5" s="1"/>
  <c r="L1329" i="1" s="1" a="1"/>
  <c r="L1329" i="1" s="1"/>
  <c r="D182" i="5" a="1"/>
  <c r="D182" i="5" s="1"/>
  <c r="E182" i="5" s="1" a="1"/>
  <c r="E182" i="5" s="1"/>
  <c r="L1242" i="1" s="1" a="1"/>
  <c r="L1242" i="1" s="1"/>
  <c r="D181" i="5" a="1"/>
  <c r="D181" i="5" s="1"/>
  <c r="E181" i="5" s="1" a="1"/>
  <c r="E181" i="5" s="1"/>
  <c r="L1262" i="1" s="1" a="1"/>
  <c r="L1262" i="1" s="1"/>
  <c r="D180" i="5" a="1"/>
  <c r="D180" i="5" s="1"/>
  <c r="E180" i="5" s="1" a="1"/>
  <c r="E180" i="5" s="1"/>
  <c r="L1235" i="1" s="1" a="1"/>
  <c r="L1235" i="1" s="1"/>
  <c r="D179" i="5" a="1"/>
  <c r="D179" i="5" s="1"/>
  <c r="E179" i="5" s="1" a="1"/>
  <c r="E179" i="5" s="1"/>
  <c r="D178" i="5" a="1"/>
  <c r="D178" i="5" s="1"/>
  <c r="E178" i="5" s="1" a="1"/>
  <c r="E178" i="5" s="1"/>
  <c r="L1342" i="1" s="1" a="1"/>
  <c r="L1342" i="1" s="1"/>
  <c r="D177" i="5" a="1"/>
  <c r="D177" i="5" s="1"/>
  <c r="E177" i="5" s="1" a="1"/>
  <c r="E177" i="5" s="1"/>
  <c r="L1360" i="1" s="1" a="1"/>
  <c r="L1360" i="1" s="1"/>
  <c r="D176" i="5" a="1"/>
  <c r="D176" i="5" s="1"/>
  <c r="E176" i="5" s="1" a="1"/>
  <c r="E176" i="5" s="1"/>
  <c r="L1269" i="1" s="1" a="1"/>
  <c r="L1269" i="1" s="1"/>
  <c r="D175" i="5" a="1"/>
  <c r="D175" i="5" s="1"/>
  <c r="E175" i="5" s="1" a="1"/>
  <c r="E175" i="5" s="1"/>
  <c r="L1178" i="1" s="1" a="1"/>
  <c r="L1178" i="1" s="1"/>
  <c r="D174" i="5" a="1"/>
  <c r="D174" i="5" s="1"/>
  <c r="E174" i="5" s="1" a="1"/>
  <c r="E174" i="5" s="1"/>
  <c r="L1231" i="1" s="1" a="1"/>
  <c r="L1231" i="1" s="1"/>
  <c r="D173" i="5" a="1"/>
  <c r="D173" i="5" s="1"/>
  <c r="E173" i="5" s="1" a="1"/>
  <c r="E173" i="5" s="1"/>
  <c r="L1163" i="1" s="1" a="1"/>
  <c r="L1163" i="1" s="1"/>
  <c r="D172" i="5" a="1"/>
  <c r="D172" i="5" s="1"/>
  <c r="E172" i="5" s="1" a="1"/>
  <c r="E172" i="5" s="1"/>
  <c r="L1353" i="1" s="1" a="1"/>
  <c r="L1353" i="1" s="1"/>
  <c r="D171" i="5" a="1"/>
  <c r="D171" i="5" s="1"/>
  <c r="E171" i="5" s="1" a="1"/>
  <c r="E171" i="5" s="1"/>
  <c r="L1187" i="1" s="1" a="1"/>
  <c r="L1187" i="1" s="1"/>
  <c r="D170" i="5" a="1"/>
  <c r="D170" i="5" s="1"/>
  <c r="E170" i="5" s="1" a="1"/>
  <c r="E170" i="5" s="1"/>
  <c r="L1204" i="1" s="1" a="1"/>
  <c r="L1204" i="1" s="1"/>
  <c r="D169" i="5" a="1"/>
  <c r="D169" i="5" s="1"/>
  <c r="E169" i="5" s="1" a="1"/>
  <c r="E169" i="5" s="1"/>
  <c r="L1220" i="1" s="1" a="1"/>
  <c r="L1220" i="1" s="1"/>
  <c r="D168" i="5" a="1"/>
  <c r="D168" i="5" s="1"/>
  <c r="E168" i="5" s="1" a="1"/>
  <c r="E168" i="5" s="1"/>
  <c r="L1328" i="1" s="1" a="1"/>
  <c r="L1328" i="1" s="1"/>
  <c r="D167" i="5" a="1"/>
  <c r="D167" i="5" s="1"/>
  <c r="E167" i="5" s="1" a="1"/>
  <c r="E167" i="5" s="1"/>
  <c r="D166" i="5" a="1"/>
  <c r="D166" i="5" s="1"/>
  <c r="E166" i="5" s="1" a="1"/>
  <c r="E166" i="5" s="1"/>
  <c r="L1257" i="1" s="1" a="1"/>
  <c r="L1257" i="1" s="1"/>
  <c r="D165" i="5" a="1"/>
  <c r="D165" i="5" s="1"/>
  <c r="E165" i="5" s="1" a="1"/>
  <c r="E165" i="5" s="1"/>
  <c r="D164" i="5" a="1"/>
  <c r="D164" i="5" s="1"/>
  <c r="E164" i="5" s="1" a="1"/>
  <c r="E164" i="5" s="1"/>
  <c r="L1263" i="1" s="1" a="1"/>
  <c r="L1263" i="1" s="1"/>
  <c r="D163" i="5" a="1"/>
  <c r="D163" i="5" s="1"/>
  <c r="E163" i="5" s="1" a="1"/>
  <c r="E163" i="5" s="1"/>
  <c r="D162" i="5" a="1"/>
  <c r="D162" i="5" s="1"/>
  <c r="E162" i="5" s="1" a="1"/>
  <c r="E162" i="5" s="1"/>
  <c r="L1247" i="1" s="1" a="1"/>
  <c r="L1247" i="1" s="1"/>
  <c r="D161" i="5" a="1"/>
  <c r="D161" i="5" s="1"/>
  <c r="E161" i="5" s="1" a="1"/>
  <c r="E161" i="5" s="1"/>
  <c r="L1217" i="1" s="1" a="1"/>
  <c r="L1217" i="1" s="1"/>
  <c r="D160" i="5" a="1"/>
  <c r="D160" i="5" s="1"/>
  <c r="E160" i="5" s="1" a="1"/>
  <c r="E160" i="5" s="1"/>
  <c r="L1186" i="1" s="1" a="1"/>
  <c r="L1186" i="1" s="1"/>
  <c r="D159" i="5" a="1"/>
  <c r="D159" i="5" s="1"/>
  <c r="E159" i="5" s="1" a="1"/>
  <c r="E159" i="5" s="1"/>
  <c r="D158" i="5" a="1"/>
  <c r="D158" i="5" s="1"/>
  <c r="E158" i="5" s="1" a="1"/>
  <c r="E158" i="5" s="1"/>
  <c r="L1241" i="1" s="1" a="1"/>
  <c r="L1241" i="1" s="1"/>
  <c r="D157" i="5" a="1"/>
  <c r="D157" i="5" s="1"/>
  <c r="E157" i="5" s="1" a="1"/>
  <c r="E157" i="5" s="1"/>
  <c r="L1325" i="1" s="1" a="1"/>
  <c r="L1325" i="1" s="1"/>
  <c r="D156" i="5" a="1"/>
  <c r="D156" i="5" s="1"/>
  <c r="E156" i="5" s="1" a="1"/>
  <c r="E156" i="5" s="1"/>
  <c r="L1338" i="1" s="1" a="1"/>
  <c r="L1338" i="1" s="1"/>
  <c r="D155" i="5" a="1"/>
  <c r="D155" i="5" s="1"/>
  <c r="E155" i="5" s="1" a="1"/>
  <c r="E155" i="5" s="1"/>
  <c r="L1340" i="1" s="1" a="1"/>
  <c r="L1340" i="1" s="1"/>
  <c r="D154" i="5" a="1"/>
  <c r="D154" i="5" s="1"/>
  <c r="E154" i="5" s="1" a="1"/>
  <c r="E154" i="5" s="1"/>
  <c r="L1351" i="1" s="1" a="1"/>
  <c r="L1351" i="1" s="1"/>
  <c r="D153" i="5" a="1"/>
  <c r="D153" i="5" s="1"/>
  <c r="E153" i="5" s="1" a="1"/>
  <c r="E153" i="5" s="1"/>
  <c r="L1290" i="1" s="1" a="1"/>
  <c r="L1290" i="1" s="1"/>
  <c r="D152" i="5" a="1"/>
  <c r="D152" i="5" s="1"/>
  <c r="E152" i="5" s="1" a="1"/>
  <c r="E152" i="5" s="1"/>
  <c r="L1177" i="1" s="1" a="1"/>
  <c r="L1177" i="1" s="1"/>
  <c r="D151" i="5" a="1"/>
  <c r="D151" i="5" s="1"/>
  <c r="E151" i="5" s="1" a="1"/>
  <c r="E151" i="5" s="1"/>
  <c r="L1369" i="1" s="1" a="1"/>
  <c r="L1369" i="1" s="1"/>
  <c r="D150" i="5" a="1"/>
  <c r="D150" i="5" s="1"/>
  <c r="E150" i="5" s="1" a="1"/>
  <c r="E150" i="5" s="1"/>
  <c r="D149" i="5" a="1"/>
  <c r="D149" i="5" s="1"/>
  <c r="E149" i="5" s="1" a="1"/>
  <c r="E149" i="5" s="1"/>
  <c r="D148" i="5" a="1"/>
  <c r="D148" i="5" s="1"/>
  <c r="E148" i="5" s="1" a="1"/>
  <c r="E148" i="5" s="1"/>
  <c r="L1226" i="1" s="1" a="1"/>
  <c r="L1226" i="1" s="1"/>
  <c r="D147" i="5" a="1"/>
  <c r="D147" i="5" s="1"/>
  <c r="E147" i="5" s="1" a="1"/>
  <c r="E147" i="5" s="1"/>
  <c r="L1270" i="1" s="1" a="1"/>
  <c r="L1270" i="1" s="1"/>
  <c r="D146" i="5" a="1"/>
  <c r="D146" i="5" s="1"/>
  <c r="E146" i="5" s="1" a="1"/>
  <c r="E146" i="5" s="1"/>
  <c r="L1228" i="1" s="1" a="1"/>
  <c r="L1228" i="1" s="1"/>
  <c r="D145" i="5" a="1"/>
  <c r="D145" i="5" s="1"/>
  <c r="E145" i="5" s="1" a="1"/>
  <c r="E145" i="5" s="1"/>
  <c r="L1184" i="1" s="1" a="1"/>
  <c r="L1184" i="1" s="1"/>
  <c r="D144" i="5" a="1"/>
  <c r="D144" i="5" s="1"/>
  <c r="E144" i="5" s="1" a="1"/>
  <c r="E144" i="5" s="1"/>
  <c r="L1197" i="1" s="1" a="1"/>
  <c r="L1197" i="1" s="1"/>
  <c r="D143" i="5" a="1"/>
  <c r="D143" i="5" s="1"/>
  <c r="E143" i="5" s="1" a="1"/>
  <c r="E143" i="5" s="1"/>
  <c r="L1279" i="1" s="1" a="1"/>
  <c r="L1279" i="1" s="1"/>
  <c r="D142" i="5" a="1"/>
  <c r="D142" i="5" s="1"/>
  <c r="E142" i="5" s="1" a="1"/>
  <c r="E142" i="5" s="1"/>
  <c r="L1199" i="1" s="1" a="1"/>
  <c r="L1199" i="1" s="1"/>
  <c r="D141" i="5" a="1"/>
  <c r="D141" i="5" s="1"/>
  <c r="E141" i="5" s="1" a="1"/>
  <c r="E141" i="5" s="1"/>
  <c r="L1227" i="1" s="1" a="1"/>
  <c r="L1227" i="1" s="1"/>
  <c r="D140" i="5" a="1"/>
  <c r="D140" i="5" s="1"/>
  <c r="E140" i="5" s="1" a="1"/>
  <c r="E140" i="5" s="1"/>
  <c r="L1289" i="1" s="1" a="1"/>
  <c r="L1289" i="1" s="1"/>
  <c r="D139" i="5" a="1"/>
  <c r="D139" i="5" s="1"/>
  <c r="E139" i="5" s="1" a="1"/>
  <c r="E139" i="5" s="1"/>
  <c r="L1233" i="1" s="1" a="1"/>
  <c r="L1233" i="1" s="1"/>
  <c r="D138" i="5" a="1"/>
  <c r="D138" i="5" s="1"/>
  <c r="E138" i="5" s="1" a="1"/>
  <c r="E138" i="5" s="1"/>
  <c r="L1298" i="1" s="1" a="1"/>
  <c r="L1298" i="1" s="1"/>
  <c r="D137" i="5" a="1"/>
  <c r="D137" i="5" s="1"/>
  <c r="E137" i="5" s="1" a="1"/>
  <c r="E137" i="5" s="1"/>
  <c r="L1287" i="1" s="1" a="1"/>
  <c r="L1287" i="1" s="1"/>
  <c r="D136" i="5" a="1"/>
  <c r="D136" i="5" s="1"/>
  <c r="E136" i="5" s="1" a="1"/>
  <c r="E136" i="5" s="1"/>
  <c r="L1335" i="1" s="1" a="1"/>
  <c r="L1335" i="1" s="1"/>
  <c r="D135" i="5" a="1"/>
  <c r="D135" i="5" s="1"/>
  <c r="E135" i="5" s="1" a="1"/>
  <c r="E135" i="5" s="1"/>
  <c r="L1324" i="1" s="1" a="1"/>
  <c r="L1324" i="1" s="1"/>
  <c r="D134" i="5" a="1"/>
  <c r="D134" i="5" s="1"/>
  <c r="E134" i="5" s="1" a="1"/>
  <c r="E134" i="5" s="1"/>
  <c r="L1321" i="1" s="1" a="1"/>
  <c r="L1321" i="1" s="1"/>
  <c r="D133" i="5" a="1"/>
  <c r="D133" i="5" s="1"/>
  <c r="E133" i="5" s="1" a="1"/>
  <c r="E133" i="5" s="1"/>
  <c r="L1169" i="1" s="1" a="1"/>
  <c r="L1169" i="1" s="1"/>
  <c r="D132" i="5" a="1"/>
  <c r="D132" i="5" s="1"/>
  <c r="E132" i="5" s="1" a="1"/>
  <c r="E132" i="5" s="1"/>
  <c r="D131" i="5" a="1"/>
  <c r="D131" i="5" s="1"/>
  <c r="E131" i="5" s="1" a="1"/>
  <c r="E131" i="5" s="1"/>
  <c r="L1259" i="1" s="1" a="1"/>
  <c r="L1259" i="1" s="1"/>
  <c r="D130" i="5" a="1"/>
  <c r="D130" i="5" s="1"/>
  <c r="E130" i="5" s="1" a="1"/>
  <c r="E130" i="5" s="1"/>
  <c r="L1308" i="1" s="1" a="1"/>
  <c r="L1308" i="1" s="1"/>
  <c r="D129" i="5" a="1"/>
  <c r="D129" i="5" s="1"/>
  <c r="E129" i="5" s="1" a="1"/>
  <c r="E129" i="5" s="1"/>
  <c r="L1194" i="1" s="1" a="1"/>
  <c r="L1194" i="1" s="1"/>
  <c r="D128" i="5" a="1"/>
  <c r="D128" i="5" s="1"/>
  <c r="E128" i="5" s="1" a="1"/>
  <c r="E128" i="5" s="1"/>
  <c r="L1195" i="1" s="1" a="1"/>
  <c r="L1195" i="1" s="1"/>
  <c r="D127" i="5" a="1"/>
  <c r="D127" i="5" s="1"/>
  <c r="E127" i="5" s="1" a="1"/>
  <c r="E127" i="5" s="1"/>
  <c r="L1366" i="1" s="1" a="1"/>
  <c r="L1366" i="1" s="1"/>
  <c r="D126" i="5" a="1"/>
  <c r="D126" i="5" s="1"/>
  <c r="E126" i="5" s="1" a="1"/>
  <c r="E126" i="5" s="1"/>
  <c r="L1230" i="1" s="1" a="1"/>
  <c r="L1230" i="1" s="1"/>
  <c r="D125" i="5" a="1"/>
  <c r="D125" i="5" s="1"/>
  <c r="E125" i="5" s="1" a="1"/>
  <c r="E125" i="5" s="1"/>
  <c r="D124" i="5" a="1"/>
  <c r="D124" i="5" s="1"/>
  <c r="E124" i="5" s="1" a="1"/>
  <c r="E124" i="5" s="1"/>
  <c r="L1306" i="1" s="1" a="1"/>
  <c r="L1306" i="1" s="1"/>
  <c r="D123" i="5" a="1"/>
  <c r="D123" i="5" s="1"/>
  <c r="E123" i="5" s="1" a="1"/>
  <c r="E123" i="5" s="1"/>
  <c r="L1159" i="1" s="1" a="1"/>
  <c r="L1159" i="1" s="1"/>
  <c r="D122" i="5" a="1"/>
  <c r="D122" i="5" s="1"/>
  <c r="E122" i="5" s="1" a="1"/>
  <c r="E122" i="5" s="1"/>
  <c r="L1348" i="1" s="1" a="1"/>
  <c r="L1348" i="1" s="1"/>
  <c r="D121" i="5" a="1"/>
  <c r="D121" i="5" s="1"/>
  <c r="E121" i="5" s="1" a="1"/>
  <c r="E121" i="5" s="1"/>
  <c r="L1218" i="1" s="1" a="1"/>
  <c r="L1218" i="1" s="1"/>
  <c r="D120" i="5" a="1"/>
  <c r="D120" i="5" s="1"/>
  <c r="E120" i="5" s="1" a="1"/>
  <c r="E120" i="5" s="1"/>
  <c r="L1281" i="1" s="1" a="1"/>
  <c r="L1281" i="1" s="1"/>
  <c r="D119" i="5" a="1"/>
  <c r="D119" i="5" s="1"/>
  <c r="E119" i="5" s="1" a="1"/>
  <c r="E119" i="5" s="1"/>
  <c r="L1313" i="1" s="1" a="1"/>
  <c r="L1313" i="1" s="1"/>
  <c r="D118" i="5" a="1"/>
  <c r="D118" i="5" s="1"/>
  <c r="E118" i="5" s="1" a="1"/>
  <c r="E118" i="5" s="1"/>
  <c r="L1219" i="1" s="1" a="1"/>
  <c r="L1219" i="1" s="1"/>
  <c r="D117" i="5" a="1"/>
  <c r="D117" i="5" s="1"/>
  <c r="E117" i="5" s="1" a="1"/>
  <c r="E117" i="5" s="1"/>
  <c r="L1168" i="1" s="1" a="1"/>
  <c r="L1168" i="1" s="1"/>
  <c r="D116" i="5" a="1"/>
  <c r="D116" i="5" s="1"/>
  <c r="E116" i="5" s="1" a="1"/>
  <c r="E116" i="5" s="1"/>
  <c r="L1303" i="1" s="1" a="1"/>
  <c r="L1303" i="1" s="1"/>
  <c r="D115" i="5" a="1"/>
  <c r="D115" i="5" s="1"/>
  <c r="E115" i="5" s="1" a="1"/>
  <c r="E115" i="5" s="1"/>
  <c r="L1175" i="1" s="1" a="1"/>
  <c r="L1175" i="1" s="1"/>
  <c r="D114" i="5" a="1"/>
  <c r="D114" i="5" s="1"/>
  <c r="E114" i="5" s="1" a="1"/>
  <c r="E114" i="5" s="1"/>
  <c r="D113" i="5" a="1"/>
  <c r="D113" i="5" s="1"/>
  <c r="E113" i="5" s="1" a="1"/>
  <c r="E113" i="5" s="1"/>
  <c r="D112" i="5" a="1"/>
  <c r="D112" i="5" s="1"/>
  <c r="E112" i="5" s="1" a="1"/>
  <c r="E112" i="5" s="1"/>
  <c r="L1200" i="1" s="1" a="1"/>
  <c r="L1200" i="1" s="1"/>
  <c r="D111" i="5" a="1"/>
  <c r="D111" i="5" s="1"/>
  <c r="E111" i="5" s="1" a="1"/>
  <c r="E111" i="5" s="1"/>
  <c r="L1213" i="1" s="1" a="1"/>
  <c r="L1213" i="1" s="1"/>
  <c r="D110" i="5" a="1"/>
  <c r="D110" i="5" s="1"/>
  <c r="E110" i="5" s="1" a="1"/>
  <c r="E110" i="5" s="1"/>
  <c r="L1317" i="1" s="1" a="1"/>
  <c r="L1317" i="1" s="1"/>
  <c r="D109" i="5" a="1"/>
  <c r="D109" i="5" s="1"/>
  <c r="E109" i="5" s="1" a="1"/>
  <c r="E109" i="5" s="1"/>
  <c r="L1253" i="1" s="1" a="1"/>
  <c r="L1253" i="1" s="1"/>
  <c r="D108" i="5" a="1"/>
  <c r="D108" i="5" s="1"/>
  <c r="E108" i="5" s="1" a="1"/>
  <c r="E108" i="5" s="1"/>
  <c r="L1176" i="1" s="1" a="1"/>
  <c r="L1176" i="1" s="1"/>
  <c r="D107" i="5" a="1"/>
  <c r="D107" i="5" s="1"/>
  <c r="E107" i="5" s="1" a="1"/>
  <c r="E107" i="5" s="1"/>
  <c r="L1211" i="1" s="1" a="1"/>
  <c r="L1211" i="1" s="1"/>
  <c r="D106" i="5" a="1"/>
  <c r="D106" i="5" s="1"/>
  <c r="E106" i="5" s="1" a="1"/>
  <c r="E106" i="5" s="1"/>
  <c r="L1314" i="1" s="1" a="1"/>
  <c r="L1314" i="1" s="1"/>
  <c r="D105" i="5" a="1"/>
  <c r="D105" i="5" s="1"/>
  <c r="E105" i="5" s="1" a="1"/>
  <c r="E105" i="5" s="1"/>
  <c r="D104" i="5" a="1"/>
  <c r="D104" i="5" s="1"/>
  <c r="E104" i="5" s="1" a="1"/>
  <c r="E104" i="5" s="1"/>
  <c r="D103" i="5" a="1"/>
  <c r="D103" i="5" s="1"/>
  <c r="E103" i="5" s="1" a="1"/>
  <c r="E103" i="5" s="1"/>
  <c r="L1331" i="1" s="1" a="1"/>
  <c r="L1331" i="1" s="1"/>
  <c r="D102" i="5" a="1"/>
  <c r="D102" i="5" s="1"/>
  <c r="E102" i="5" s="1" a="1"/>
  <c r="E102" i="5" s="1"/>
  <c r="L1174" i="1" s="1" a="1"/>
  <c r="L1174" i="1" s="1"/>
  <c r="D101" i="5" a="1"/>
  <c r="D101" i="5" s="1"/>
  <c r="E101" i="5" s="1" a="1"/>
  <c r="E101" i="5" s="1"/>
  <c r="L1201" i="1" s="1" a="1"/>
  <c r="L1201" i="1" s="1"/>
  <c r="D100" i="5" a="1"/>
  <c r="D100" i="5" s="1"/>
  <c r="E100" i="5" s="1" a="1"/>
  <c r="E100" i="5" s="1"/>
  <c r="L1264" i="1" s="1" a="1"/>
  <c r="L1264" i="1" s="1"/>
  <c r="D99" i="5" a="1"/>
  <c r="D99" i="5" s="1"/>
  <c r="E99" i="5" s="1" a="1"/>
  <c r="E99" i="5" s="1"/>
  <c r="L1299" i="1" s="1" a="1"/>
  <c r="L1299" i="1" s="1"/>
  <c r="D98" i="5" a="1"/>
  <c r="D98" i="5" s="1"/>
  <c r="E98" i="5" s="1" a="1"/>
  <c r="E98" i="5" s="1"/>
  <c r="L1256" i="1" s="1" a="1"/>
  <c r="L1256" i="1" s="1"/>
  <c r="D97" i="5" a="1"/>
  <c r="D97" i="5" s="1"/>
  <c r="E97" i="5" s="1" a="1"/>
  <c r="E97" i="5" s="1"/>
  <c r="L1214" i="1" s="1" a="1"/>
  <c r="L1214" i="1" s="1"/>
  <c r="D96" i="5" a="1"/>
  <c r="D96" i="5" s="1"/>
  <c r="E96" i="5" s="1" a="1"/>
  <c r="E96" i="5" s="1"/>
  <c r="L1260" i="1" s="1" a="1"/>
  <c r="L1260" i="1" s="1"/>
  <c r="D95" i="5" a="1"/>
  <c r="D95" i="5" s="1"/>
  <c r="E95" i="5" s="1" a="1"/>
  <c r="E95" i="5" s="1"/>
  <c r="L1349" i="1" s="1" a="1"/>
  <c r="L1349" i="1" s="1"/>
  <c r="D94" i="5" a="1"/>
  <c r="D94" i="5" s="1"/>
  <c r="E94" i="5" s="1" a="1"/>
  <c r="E94" i="5" s="1"/>
  <c r="L1261" i="1" s="1" a="1"/>
  <c r="L1261" i="1" s="1"/>
  <c r="D93" i="5" a="1"/>
  <c r="D93" i="5" s="1"/>
  <c r="E93" i="5" s="1" a="1"/>
  <c r="E93" i="5" s="1"/>
  <c r="L1271" i="1" s="1" a="1"/>
  <c r="L1271" i="1" s="1"/>
  <c r="D92" i="5" a="1"/>
  <c r="D92" i="5" s="1"/>
  <c r="E92" i="5" s="1" a="1"/>
  <c r="E92" i="5" s="1"/>
  <c r="D91" i="5" a="1"/>
  <c r="D91" i="5" s="1"/>
  <c r="E91" i="5" s="1" a="1"/>
  <c r="E91" i="5" s="1"/>
  <c r="L1170" i="1" s="1" a="1"/>
  <c r="L1170" i="1" s="1"/>
  <c r="D90" i="5" a="1"/>
  <c r="D90" i="5" s="1"/>
  <c r="E90" i="5" s="1" a="1"/>
  <c r="E90" i="5" s="1"/>
  <c r="L1236" i="1" s="1" a="1"/>
  <c r="L1236" i="1" s="1"/>
  <c r="D89" i="5" a="1"/>
  <c r="D89" i="5" s="1"/>
  <c r="E89" i="5" s="1" a="1"/>
  <c r="E89" i="5" s="1"/>
  <c r="L1215" i="1" s="1" a="1"/>
  <c r="L1215" i="1" s="1"/>
  <c r="D88" i="5" a="1"/>
  <c r="D88" i="5" s="1"/>
  <c r="E88" i="5" s="1" a="1"/>
  <c r="E88" i="5" s="1"/>
  <c r="L1375" i="1" s="1" a="1"/>
  <c r="L1375" i="1" s="1"/>
  <c r="D87" i="5" a="1"/>
  <c r="D87" i="5" s="1"/>
  <c r="E87" i="5" s="1" a="1"/>
  <c r="E87" i="5" s="1"/>
  <c r="L1208" i="1" s="1" a="1"/>
  <c r="L1208" i="1" s="1"/>
  <c r="D86" i="5" a="1"/>
  <c r="D86" i="5" s="1"/>
  <c r="E86" i="5" s="1" a="1"/>
  <c r="E86" i="5" s="1"/>
  <c r="L1341" i="1" s="1" a="1"/>
  <c r="L1341" i="1" s="1"/>
  <c r="D85" i="5" a="1"/>
  <c r="D85" i="5" s="1"/>
  <c r="E85" i="5" s="1" a="1"/>
  <c r="E85" i="5" s="1"/>
  <c r="L1229" i="1" s="1" a="1"/>
  <c r="L1229" i="1" s="1"/>
  <c r="D84" i="5" a="1"/>
  <c r="D84" i="5" s="1"/>
  <c r="E84" i="5" s="1" a="1"/>
  <c r="E84" i="5" s="1"/>
  <c r="L1196" i="1" s="1" a="1"/>
  <c r="L1196" i="1" s="1"/>
  <c r="D83" i="5" a="1"/>
  <c r="D83" i="5" s="1"/>
  <c r="E83" i="5" s="1" a="1"/>
  <c r="E83" i="5" s="1"/>
  <c r="L1156" i="1" s="1" a="1"/>
  <c r="L1156" i="1" s="1"/>
  <c r="D82" i="5" a="1"/>
  <c r="D82" i="5" s="1"/>
  <c r="E82" i="5" s="1" a="1"/>
  <c r="E82" i="5" s="1"/>
  <c r="D81" i="5" a="1"/>
  <c r="D81" i="5" s="1"/>
  <c r="E81" i="5" s="1" a="1"/>
  <c r="E81" i="5" s="1"/>
  <c r="L1225" i="1" s="1" a="1"/>
  <c r="L1225" i="1" s="1"/>
  <c r="D80" i="5" a="1"/>
  <c r="D80" i="5" s="1"/>
  <c r="E80" i="5" s="1" a="1"/>
  <c r="E80" i="5" s="1"/>
  <c r="L1343" i="1" s="1" a="1"/>
  <c r="L1343" i="1" s="1"/>
  <c r="D79" i="5" a="1"/>
  <c r="D79" i="5" s="1"/>
  <c r="E79" i="5" s="1" a="1"/>
  <c r="E79" i="5" s="1"/>
  <c r="L1198" i="1" s="1" a="1"/>
  <c r="L1198" i="1" s="1"/>
  <c r="D78" i="5" a="1"/>
  <c r="D78" i="5" s="1"/>
  <c r="E78" i="5" s="1" a="1"/>
  <c r="E78" i="5" s="1"/>
  <c r="L1378" i="1" s="1" a="1"/>
  <c r="L1378" i="1" s="1"/>
  <c r="D77" i="5" a="1"/>
  <c r="D77" i="5" s="1"/>
  <c r="E77" i="5" s="1" a="1"/>
  <c r="E77" i="5" s="1"/>
  <c r="L1322" i="1" s="1" a="1"/>
  <c r="L1322" i="1" s="1"/>
  <c r="D76" i="5" a="1"/>
  <c r="D76" i="5" s="1"/>
  <c r="E76" i="5" s="1" a="1"/>
  <c r="E76" i="5" s="1"/>
  <c r="L1283" i="1" s="1" a="1"/>
  <c r="L1283" i="1" s="1"/>
  <c r="D75" i="5" a="1"/>
  <c r="D75" i="5" s="1"/>
  <c r="E75" i="5" s="1" a="1"/>
  <c r="E75" i="5" s="1"/>
  <c r="L1354" i="1" s="1" a="1"/>
  <c r="L1354" i="1" s="1"/>
  <c r="D74" i="5" a="1"/>
  <c r="D74" i="5" s="1"/>
  <c r="E74" i="5" s="1" a="1"/>
  <c r="E74" i="5" s="1"/>
  <c r="L1210" i="1" s="1" a="1"/>
  <c r="L1210" i="1" s="1"/>
  <c r="D73" i="5" a="1"/>
  <c r="D73" i="5" s="1"/>
  <c r="E73" i="5" s="1" a="1"/>
  <c r="E73" i="5" s="1"/>
  <c r="L1296" i="1" s="1" a="1"/>
  <c r="L1296" i="1" s="1"/>
  <c r="D72" i="5" a="1"/>
  <c r="D72" i="5" s="1"/>
  <c r="E72" i="5" s="1" a="1"/>
  <c r="E72" i="5" s="1"/>
  <c r="L1315" i="1" s="1" a="1"/>
  <c r="L1315" i="1" s="1"/>
  <c r="D71" i="5" a="1"/>
  <c r="D71" i="5" s="1"/>
  <c r="E71" i="5" s="1" a="1"/>
  <c r="E71" i="5" s="1"/>
  <c r="L1182" i="1" s="1" a="1"/>
  <c r="L1182" i="1" s="1"/>
  <c r="D70" i="5" a="1"/>
  <c r="D70" i="5" s="1"/>
  <c r="E70" i="5" s="1" a="1"/>
  <c r="E70" i="5" s="1"/>
  <c r="D69" i="5" a="1"/>
  <c r="D69" i="5" s="1"/>
  <c r="E69" i="5" s="1" a="1"/>
  <c r="E69" i="5" s="1"/>
  <c r="L1245" i="1" s="1" a="1"/>
  <c r="L1245" i="1" s="1"/>
  <c r="D68" i="5" a="1"/>
  <c r="D68" i="5" s="1"/>
  <c r="E68" i="5" s="1" a="1"/>
  <c r="E68" i="5" s="1"/>
  <c r="L1189" i="1" s="1" a="1"/>
  <c r="L1189" i="1" s="1"/>
  <c r="D67" i="5" a="1"/>
  <c r="D67" i="5" s="1"/>
  <c r="E67" i="5" s="1" a="1"/>
  <c r="E67" i="5" s="1"/>
  <c r="L1222" i="1" s="1" a="1"/>
  <c r="L1222" i="1" s="1"/>
  <c r="D66" i="5" a="1"/>
  <c r="D66" i="5" s="1"/>
  <c r="E66" i="5" s="1" a="1"/>
  <c r="E66" i="5" s="1"/>
  <c r="L1161" i="1" s="1" a="1"/>
  <c r="L1161" i="1" s="1"/>
  <c r="D65" i="5" a="1"/>
  <c r="D65" i="5" s="1"/>
  <c r="E65" i="5" s="1" a="1"/>
  <c r="E65" i="5" s="1"/>
  <c r="L1254" i="1" s="1" a="1"/>
  <c r="L1254" i="1" s="1"/>
  <c r="D64" i="5" a="1"/>
  <c r="D64" i="5" s="1"/>
  <c r="E64" i="5" s="1" a="1"/>
  <c r="E64" i="5" s="1"/>
  <c r="L1180" i="1" s="1" a="1"/>
  <c r="L1180" i="1" s="1"/>
  <c r="D63" i="5" a="1"/>
  <c r="D63" i="5" s="1"/>
  <c r="E63" i="5" s="1" a="1"/>
  <c r="E63" i="5" s="1"/>
  <c r="L1252" i="1" s="1" a="1"/>
  <c r="L1252" i="1" s="1"/>
  <c r="D62" i="5" a="1"/>
  <c r="D62" i="5" s="1"/>
  <c r="E62" i="5" s="1" a="1"/>
  <c r="E62" i="5" s="1"/>
  <c r="D61" i="5" a="1"/>
  <c r="D61" i="5" s="1"/>
  <c r="E61" i="5" s="1" a="1"/>
  <c r="E61" i="5" s="1"/>
  <c r="L1272" i="1" s="1" a="1"/>
  <c r="L1272" i="1" s="1"/>
  <c r="D60" i="5" a="1"/>
  <c r="D60" i="5" s="1"/>
  <c r="E60" i="5" s="1" a="1"/>
  <c r="E60" i="5" s="1"/>
  <c r="L1344" i="1" s="1" a="1"/>
  <c r="L1344" i="1" s="1"/>
  <c r="D59" i="5" a="1"/>
  <c r="D59" i="5" s="1"/>
  <c r="E59" i="5" s="1" a="1"/>
  <c r="E59" i="5" s="1"/>
  <c r="D58" i="5" a="1"/>
  <c r="D58" i="5" s="1"/>
  <c r="E58" i="5" s="1" a="1"/>
  <c r="E58" i="5" s="1"/>
  <c r="L1302" i="1" s="1" a="1"/>
  <c r="L1302" i="1" s="1"/>
  <c r="D57" i="5" a="1"/>
  <c r="D57" i="5" s="1"/>
  <c r="E57" i="5" s="1" a="1"/>
  <c r="E57" i="5" s="1"/>
  <c r="L1316" i="1" s="1" a="1"/>
  <c r="L1316" i="1" s="1"/>
  <c r="D56" i="5" a="1"/>
  <c r="D56" i="5" s="1"/>
  <c r="E56" i="5" s="1" a="1"/>
  <c r="E56" i="5" s="1"/>
  <c r="L1372" i="1" s="1" a="1"/>
  <c r="L1372" i="1" s="1"/>
  <c r="D55" i="5" a="1"/>
  <c r="D55" i="5" s="1"/>
  <c r="E55" i="5" s="1" a="1"/>
  <c r="E55" i="5" s="1"/>
  <c r="L1374" i="1" s="1" a="1"/>
  <c r="L1374" i="1" s="1"/>
  <c r="D54" i="5" a="1"/>
  <c r="D54" i="5" s="1"/>
  <c r="E54" i="5" s="1" a="1"/>
  <c r="E54" i="5" s="1"/>
  <c r="D53" i="5" a="1"/>
  <c r="D53" i="5" s="1"/>
  <c r="E53" i="5" s="1" a="1"/>
  <c r="E53" i="5" s="1"/>
  <c r="L1373" i="1" s="1" a="1"/>
  <c r="L1373" i="1" s="1"/>
  <c r="D52" i="5" a="1"/>
  <c r="D52" i="5" s="1"/>
  <c r="E52" i="5" s="1" a="1"/>
  <c r="E52" i="5" s="1"/>
  <c r="L1365" i="1" s="1" a="1"/>
  <c r="L1365" i="1" s="1"/>
  <c r="D51" i="5" a="1"/>
  <c r="D51" i="5" s="1"/>
  <c r="E51" i="5" s="1" a="1"/>
  <c r="E51" i="5" s="1"/>
  <c r="D50" i="5" a="1"/>
  <c r="D50" i="5" s="1"/>
  <c r="E50" i="5" s="1" a="1"/>
  <c r="E50" i="5" s="1"/>
  <c r="D49" i="5" a="1"/>
  <c r="D49" i="5" s="1"/>
  <c r="E49" i="5" s="1" a="1"/>
  <c r="E49" i="5" s="1"/>
  <c r="L1278" i="1" s="1" a="1"/>
  <c r="L1278" i="1" s="1"/>
  <c r="D48" i="5" a="1"/>
  <c r="D48" i="5" s="1"/>
  <c r="E48" i="5" s="1" a="1"/>
  <c r="E48" i="5" s="1"/>
  <c r="L1244" i="1" s="1" a="1"/>
  <c r="L1244" i="1" s="1"/>
  <c r="D47" i="5" a="1"/>
  <c r="D47" i="5" s="1"/>
  <c r="E47" i="5" s="1" a="1"/>
  <c r="E47" i="5" s="1"/>
  <c r="L1320" i="1" s="1" a="1"/>
  <c r="L1320" i="1" s="1"/>
  <c r="D46" i="5" a="1"/>
  <c r="D46" i="5" s="1"/>
  <c r="E46" i="5" s="1" a="1"/>
  <c r="E46" i="5" s="1"/>
  <c r="L1352" i="1" s="1" a="1"/>
  <c r="L1352" i="1" s="1"/>
  <c r="D45" i="5" a="1"/>
  <c r="D45" i="5" s="1"/>
  <c r="E45" i="5" s="1" a="1"/>
  <c r="E45" i="5" s="1"/>
  <c r="L1266" i="1" s="1" a="1"/>
  <c r="L1266" i="1" s="1"/>
  <c r="D44" i="5" a="1"/>
  <c r="D44" i="5" s="1"/>
  <c r="E44" i="5" s="1" a="1"/>
  <c r="E44" i="5" s="1"/>
  <c r="L1246" i="1" s="1" a="1"/>
  <c r="L1246" i="1" s="1"/>
  <c r="D43" i="5" a="1"/>
  <c r="D43" i="5" s="1"/>
  <c r="E43" i="5" s="1" a="1"/>
  <c r="E43" i="5" s="1"/>
  <c r="L1285" i="1" s="1" a="1"/>
  <c r="L1285" i="1" s="1"/>
  <c r="D42" i="5" a="1"/>
  <c r="D42" i="5" s="1"/>
  <c r="E42" i="5" s="1" a="1"/>
  <c r="E42" i="5" s="1"/>
  <c r="L1358" i="1" s="1" a="1"/>
  <c r="L1358" i="1" s="1"/>
  <c r="D41" i="5" a="1"/>
  <c r="D41" i="5" s="1"/>
  <c r="E41" i="5" s="1" a="1"/>
  <c r="E41" i="5" s="1"/>
  <c r="D40" i="5" a="1"/>
  <c r="D40" i="5" s="1"/>
  <c r="E40" i="5" s="1" a="1"/>
  <c r="E40" i="5" s="1"/>
  <c r="L1224" i="1" s="1" a="1"/>
  <c r="L1224" i="1" s="1"/>
  <c r="D39" i="5" a="1"/>
  <c r="D39" i="5" s="1"/>
  <c r="E39" i="5" s="1" a="1"/>
  <c r="E39" i="5" s="1"/>
  <c r="L1282" i="1" s="1" a="1"/>
  <c r="L1282" i="1" s="1"/>
  <c r="D38" i="5" a="1"/>
  <c r="D38" i="5" s="1"/>
  <c r="E38" i="5" s="1" a="1"/>
  <c r="E38" i="5" s="1"/>
  <c r="L1356" i="1" s="1" a="1"/>
  <c r="L1356" i="1" s="1"/>
  <c r="D37" i="5" a="1"/>
  <c r="D37" i="5" s="1"/>
  <c r="E37" i="5" s="1" a="1"/>
  <c r="E37" i="5" s="1"/>
  <c r="L1250" i="1" s="1" a="1"/>
  <c r="L1250" i="1" s="1"/>
  <c r="D36" i="5" a="1"/>
  <c r="D36" i="5" s="1"/>
  <c r="E36" i="5" s="1" a="1"/>
  <c r="E36" i="5" s="1"/>
  <c r="L1248" i="1" s="1" a="1"/>
  <c r="L1248" i="1" s="1"/>
  <c r="D35" i="5" a="1"/>
  <c r="D35" i="5" s="1"/>
  <c r="E35" i="5" s="1" a="1"/>
  <c r="E35" i="5" s="1"/>
  <c r="L1318" i="1" s="1" a="1"/>
  <c r="L1318" i="1" s="1"/>
  <c r="D34" i="5" a="1"/>
  <c r="D34" i="5" s="1"/>
  <c r="E34" i="5" s="1" a="1"/>
  <c r="E34" i="5" s="1"/>
  <c r="L1312" i="1" s="1" a="1"/>
  <c r="L1312" i="1" s="1"/>
  <c r="D33" i="5" a="1"/>
  <c r="D33" i="5" s="1"/>
  <c r="E33" i="5" s="1" a="1"/>
  <c r="E33" i="5" s="1"/>
  <c r="L1193" i="1" s="1" a="1"/>
  <c r="L1193" i="1" s="1"/>
  <c r="D32" i="5" a="1"/>
  <c r="D32" i="5" s="1"/>
  <c r="E32" i="5" s="1" a="1"/>
  <c r="E32" i="5" s="1"/>
  <c r="L1336" i="1" s="1" a="1"/>
  <c r="L1336" i="1" s="1"/>
  <c r="D31" i="5" a="1"/>
  <c r="D31" i="5" s="1"/>
  <c r="E31" i="5" s="1" a="1"/>
  <c r="E31" i="5" s="1"/>
  <c r="L1288" i="1" s="1" a="1"/>
  <c r="L1288" i="1" s="1"/>
  <c r="D30" i="5" a="1"/>
  <c r="D30" i="5" s="1"/>
  <c r="E30" i="5" s="1" a="1"/>
  <c r="E30" i="5" s="1"/>
  <c r="D29" i="5" a="1"/>
  <c r="D29" i="5" s="1"/>
  <c r="E29" i="5" s="1" a="1"/>
  <c r="E29" i="5" s="1"/>
  <c r="L1286" i="1" s="1" a="1"/>
  <c r="L1286" i="1" s="1"/>
  <c r="D28" i="5" a="1"/>
  <c r="D28" i="5" s="1"/>
  <c r="E28" i="5" s="1" a="1"/>
  <c r="E28" i="5" s="1"/>
  <c r="D27" i="5" a="1"/>
  <c r="D27" i="5" s="1"/>
  <c r="E27" i="5" s="1" a="1"/>
  <c r="E27" i="5" s="1"/>
  <c r="L1292" i="1" s="1" a="1"/>
  <c r="L1292" i="1" s="1"/>
  <c r="D26" i="5" a="1"/>
  <c r="D26" i="5" s="1"/>
  <c r="E26" i="5" s="1" a="1"/>
  <c r="E26" i="5" s="1"/>
  <c r="L1173" i="1" s="1" a="1"/>
  <c r="L1173" i="1" s="1"/>
  <c r="D25" i="5" a="1"/>
  <c r="D25" i="5" s="1"/>
  <c r="E25" i="5" s="1" a="1"/>
  <c r="E25" i="5" s="1"/>
  <c r="L1153" i="1" s="1" a="1"/>
  <c r="L1153" i="1" s="1"/>
  <c r="D24" i="5" a="1"/>
  <c r="D24" i="5" s="1"/>
  <c r="E24" i="5" s="1" a="1"/>
  <c r="E24" i="5" s="1"/>
  <c r="D23" i="5" a="1"/>
  <c r="D23" i="5" s="1"/>
  <c r="E23" i="5" s="1" a="1"/>
  <c r="E23" i="5" s="1"/>
  <c r="D22" i="5" a="1"/>
  <c r="D22" i="5" s="1"/>
  <c r="E22" i="5" s="1" a="1"/>
  <c r="E22" i="5" s="1"/>
  <c r="L1301" i="1" s="1" a="1"/>
  <c r="L1301" i="1" s="1"/>
  <c r="D21" i="5" a="1"/>
  <c r="D21" i="5" s="1"/>
  <c r="E21" i="5" s="1" a="1"/>
  <c r="E21" i="5" s="1"/>
  <c r="L1319" i="1" s="1" a="1"/>
  <c r="L1319" i="1" s="1"/>
  <c r="D20" i="5" a="1"/>
  <c r="D20" i="5" s="1"/>
  <c r="E20" i="5" s="1" a="1"/>
  <c r="E20" i="5" s="1"/>
  <c r="L1238" i="1" s="1" a="1"/>
  <c r="L1238" i="1" s="1"/>
  <c r="D19" i="5" a="1"/>
  <c r="D19" i="5" s="1"/>
  <c r="E19" i="5" s="1" a="1"/>
  <c r="E19" i="5" s="1"/>
  <c r="L1345" i="1" s="1" a="1"/>
  <c r="L1345" i="1" s="1"/>
  <c r="D18" i="5" a="1"/>
  <c r="D18" i="5" s="1"/>
  <c r="E18" i="5" s="1" a="1"/>
  <c r="E18" i="5" s="1"/>
  <c r="L1165" i="1" s="1" a="1"/>
  <c r="L1165" i="1" s="1"/>
  <c r="D17" i="5" a="1"/>
  <c r="D17" i="5" s="1"/>
  <c r="E17" i="5" s="1" a="1"/>
  <c r="E17" i="5" s="1"/>
  <c r="L1155" i="1" s="1" a="1"/>
  <c r="L1155" i="1" s="1"/>
  <c r="D16" i="5" a="1"/>
  <c r="D16" i="5" s="1"/>
  <c r="E16" i="5" s="1" a="1"/>
  <c r="E16" i="5" s="1"/>
  <c r="L1267" i="1" s="1" a="1"/>
  <c r="L1267" i="1" s="1"/>
  <c r="D15" i="5" a="1"/>
  <c r="D15" i="5" s="1"/>
  <c r="E15" i="5" s="1" a="1"/>
  <c r="E15" i="5" s="1"/>
  <c r="L1376" i="1" s="1" a="1"/>
  <c r="L1376" i="1" s="1"/>
  <c r="D14" i="5" a="1"/>
  <c r="D14" i="5" s="1"/>
  <c r="E14" i="5" s="1" a="1"/>
  <c r="E14" i="5" s="1"/>
  <c r="L1347" i="1" s="1" a="1"/>
  <c r="L1347" i="1" s="1"/>
  <c r="D13" i="5" a="1"/>
  <c r="D13" i="5" s="1"/>
  <c r="E13" i="5" s="1" a="1"/>
  <c r="E13" i="5" s="1"/>
  <c r="L1181" i="1" s="1" a="1"/>
  <c r="L1181" i="1" s="1"/>
  <c r="D12" i="5" a="1"/>
  <c r="D12" i="5" s="1"/>
  <c r="E12" i="5" s="1" a="1"/>
  <c r="E12" i="5" s="1"/>
  <c r="L1363" i="1" s="1" a="1"/>
  <c r="L1363" i="1" s="1"/>
  <c r="D11" i="5" a="1"/>
  <c r="D11" i="5" s="1"/>
  <c r="E11" i="5" s="1" a="1"/>
  <c r="E11" i="5" s="1"/>
  <c r="D10" i="5" a="1"/>
  <c r="D10" i="5" s="1"/>
  <c r="E10" i="5" s="1" a="1"/>
  <c r="E10" i="5" s="1"/>
  <c r="D9" i="5" a="1"/>
  <c r="D9" i="5" s="1"/>
  <c r="E9" i="5" s="1" a="1"/>
  <c r="E9" i="5" s="1"/>
  <c r="L1157" i="1" s="1" a="1"/>
  <c r="L1157" i="1" s="1"/>
  <c r="D8" i="5" a="1"/>
  <c r="D8" i="5" s="1"/>
  <c r="E8" i="5" s="1" a="1"/>
  <c r="E8" i="5" s="1"/>
  <c r="L1268" i="1" s="1" a="1"/>
  <c r="L1268" i="1" s="1"/>
  <c r="D7" i="5" a="1"/>
  <c r="D7" i="5" s="1"/>
  <c r="E7" i="5" s="1" a="1"/>
  <c r="E7" i="5" s="1"/>
  <c r="L1364" i="1" s="1" a="1"/>
  <c r="L1364" i="1" s="1"/>
  <c r="D6" i="5" a="1"/>
  <c r="D6" i="5" s="1"/>
  <c r="E6" i="5" s="1" a="1"/>
  <c r="E6" i="5" s="1"/>
  <c r="D5" i="5" a="1"/>
  <c r="D5" i="5" s="1"/>
  <c r="E5" i="5" s="1" a="1"/>
  <c r="E5" i="5" s="1"/>
  <c r="L1367" i="1" s="1" a="1"/>
  <c r="L1367" i="1" s="1"/>
  <c r="BF49" i="10" l="1" a="1"/>
  <c r="BF49" i="10" s="1"/>
  <c r="L1239" i="1" a="1"/>
  <c r="L1239" i="1" s="1"/>
  <c r="BF33" i="10" a="1"/>
  <c r="BF33" i="10" s="1"/>
  <c r="BF35" i="10" a="1"/>
  <c r="BF35" i="10" s="1"/>
  <c r="BF43" i="10" a="1"/>
  <c r="BF43" i="10" s="1"/>
  <c r="BF45" i="10" a="1"/>
  <c r="BF45" i="10" s="1"/>
  <c r="BF44" i="10" a="1"/>
  <c r="BF44" i="10" s="1"/>
  <c r="BF31" i="10" a="1"/>
  <c r="BF31" i="10" s="1"/>
  <c r="BF30" i="10" a="1"/>
  <c r="BF30" i="10" s="1"/>
  <c r="BF46" i="10" a="1"/>
  <c r="BF46" i="10" s="1"/>
  <c r="BF42" i="10" a="1"/>
  <c r="BF42" i="10" s="1"/>
  <c r="BF36" i="10" a="1"/>
  <c r="BF36" i="10" s="1"/>
  <c r="BF48" i="10" a="1"/>
  <c r="BF48" i="10" s="1"/>
  <c r="BF34" i="10" a="1"/>
  <c r="BF34" i="10" s="1"/>
  <c r="BF50" i="10" a="1"/>
  <c r="BF50" i="10" s="1"/>
  <c r="BF40" i="10" a="1"/>
  <c r="BF40" i="10" s="1"/>
  <c r="BF47" i="10" a="1"/>
  <c r="BF47" i="10" s="1"/>
  <c r="BF41" i="10" a="1"/>
  <c r="BF41" i="10" s="1"/>
  <c r="BF38" i="10" a="1"/>
  <c r="BF38" i="10" s="1"/>
  <c r="BF29" i="10" a="1"/>
  <c r="BF29" i="10" s="1"/>
  <c r="BF32" i="10" a="1"/>
  <c r="BF32" i="10" s="1"/>
  <c r="BF51" i="10" a="1"/>
  <c r="BF51" i="10" s="1"/>
  <c r="BF37" i="10" a="1"/>
  <c r="BF37" i="10" s="1"/>
  <c r="BF39" i="10" a="1"/>
  <c r="BF39" i="10" s="1"/>
  <c r="AA5" i="6"/>
  <c r="B31" i="10" a="1"/>
  <c r="B31" i="10" s="1"/>
  <c r="F31" i="10" s="1"/>
  <c r="B32" i="10" a="1"/>
  <c r="B32" i="10" s="1"/>
  <c r="F32" i="10" s="1"/>
  <c r="B33" i="10" a="1"/>
  <c r="B33" i="10" s="1"/>
  <c r="F33" i="10" s="1"/>
  <c r="B34" i="10" a="1"/>
  <c r="B34" i="10" s="1"/>
  <c r="F34" i="10" s="1"/>
  <c r="B36" i="10" a="1"/>
  <c r="B36" i="10" s="1"/>
  <c r="F36" i="10" s="1"/>
  <c r="B35" i="10" a="1"/>
  <c r="B35" i="10" s="1"/>
  <c r="F35" i="10" s="1"/>
  <c r="B28" i="10" a="1"/>
  <c r="B28" i="10" s="1"/>
  <c r="F28" i="10" s="1"/>
  <c r="B29" i="10" a="1"/>
  <c r="B29" i="10" s="1"/>
  <c r="F29" i="10" s="1"/>
  <c r="B30" i="10" a="1"/>
  <c r="B30" i="10" s="1"/>
  <c r="F30" i="10" s="1"/>
  <c r="B38" i="10" a="1"/>
  <c r="B38" i="10" s="1"/>
  <c r="F38" i="10" s="1"/>
  <c r="B37" i="10" a="1"/>
  <c r="B37" i="10" s="1"/>
  <c r="F37" i="10" s="1"/>
  <c r="BF28" i="10" a="1"/>
  <c r="BF28" i="10" s="1"/>
  <c r="AB10" i="6"/>
  <c r="Z9" i="6"/>
  <c r="AB9" i="6"/>
  <c r="AC10" i="6"/>
  <c r="K6" i="6"/>
  <c r="AF10" i="6"/>
  <c r="L6" i="6"/>
  <c r="P11" i="6"/>
  <c r="M6" i="6"/>
  <c r="Q11" i="6"/>
  <c r="N6" i="6"/>
  <c r="AE11" i="6"/>
  <c r="AD10" i="6"/>
  <c r="P6" i="6"/>
  <c r="R12" i="6"/>
  <c r="R6" i="6"/>
  <c r="U12" i="6"/>
  <c r="Q6" i="6"/>
  <c r="T12" i="6"/>
  <c r="AE6" i="6"/>
  <c r="AJ12" i="6"/>
  <c r="AF6" i="6"/>
  <c r="AK12" i="6"/>
  <c r="U7" i="6"/>
  <c r="S13" i="6"/>
  <c r="V7" i="6"/>
  <c r="AC14" i="6"/>
  <c r="AI7" i="6"/>
  <c r="H9" i="6"/>
  <c r="I9" i="6"/>
  <c r="Y9" i="6"/>
  <c r="AJ7" i="6"/>
  <c r="AI12" i="6"/>
  <c r="J9" i="6"/>
  <c r="T13" i="6"/>
  <c r="W9" i="6"/>
  <c r="U13" i="6"/>
  <c r="X9" i="6"/>
  <c r="I14" i="6"/>
  <c r="R7" i="6"/>
  <c r="AC9" i="6"/>
  <c r="AL12" i="6"/>
  <c r="T7" i="6"/>
  <c r="AD9" i="6"/>
  <c r="AN12" i="6"/>
  <c r="AF5" i="6"/>
  <c r="AN7" i="6"/>
  <c r="L11" i="6"/>
  <c r="Y14" i="6"/>
  <c r="AK7" i="6"/>
  <c r="AG10" i="6"/>
  <c r="W14" i="6"/>
  <c r="AG5" i="6"/>
  <c r="M11" i="6"/>
  <c r="Z14" i="6"/>
  <c r="AL7" i="6"/>
  <c r="K11" i="6"/>
  <c r="X14" i="6"/>
  <c r="AH5" i="6"/>
  <c r="S8" i="6"/>
  <c r="N11" i="6"/>
  <c r="AB14" i="6"/>
  <c r="T8" i="6"/>
  <c r="AH6" i="6"/>
  <c r="U8" i="6"/>
  <c r="I5" i="6"/>
  <c r="AJ6" i="6"/>
  <c r="V8" i="6"/>
  <c r="I10" i="6"/>
  <c r="AH11" i="6"/>
  <c r="Y13" i="6"/>
  <c r="J5" i="6"/>
  <c r="AK6" i="6"/>
  <c r="X8" i="6"/>
  <c r="J10" i="6"/>
  <c r="AJ11" i="6"/>
  <c r="AM13" i="6"/>
  <c r="L5" i="6"/>
  <c r="AL6" i="6"/>
  <c r="Y8" i="6"/>
  <c r="L10" i="6"/>
  <c r="AK11" i="6"/>
  <c r="AN13" i="6"/>
  <c r="N5" i="6"/>
  <c r="P7" i="6"/>
  <c r="AM8" i="6"/>
  <c r="N10" i="6"/>
  <c r="P12" i="6"/>
  <c r="AG6" i="6"/>
  <c r="AF11" i="6"/>
  <c r="V13" i="6"/>
  <c r="H10" i="6"/>
  <c r="AG11" i="6"/>
  <c r="X13" i="6"/>
  <c r="M5" i="6"/>
  <c r="O7" i="6"/>
  <c r="Z8" i="6"/>
  <c r="M10" i="6"/>
  <c r="O12" i="6"/>
  <c r="Q7" i="6"/>
  <c r="AN8" i="6"/>
  <c r="AA10" i="6"/>
  <c r="Q12" i="6"/>
  <c r="H14" i="6"/>
  <c r="Z5" i="6"/>
  <c r="AN5" i="6"/>
  <c r="T5" i="6"/>
  <c r="S5" i="6"/>
  <c r="AL5" i="6"/>
  <c r="Y5" i="6"/>
  <c r="AM5" i="6"/>
  <c r="X5" i="6"/>
  <c r="R5" i="6"/>
  <c r="W5" i="6"/>
  <c r="V5" i="6"/>
  <c r="U5" i="6"/>
  <c r="AK5" i="6"/>
  <c r="Q5" i="6"/>
  <c r="AJ5" i="6"/>
  <c r="P5" i="6"/>
  <c r="AI5" i="6"/>
  <c r="O5" i="6"/>
  <c r="AE5" i="6"/>
  <c r="K5" i="6"/>
  <c r="H5" i="6"/>
  <c r="AB5" i="6"/>
  <c r="AC5" i="6"/>
  <c r="AD5" i="6"/>
  <c r="O6" i="6"/>
  <c r="AI6" i="6"/>
  <c r="S7" i="6"/>
  <c r="AM7" i="6"/>
  <c r="W8" i="6"/>
  <c r="AA9" i="6"/>
  <c r="K10" i="6"/>
  <c r="AE10" i="6"/>
  <c r="O11" i="6"/>
  <c r="AI11" i="6"/>
  <c r="S12" i="6"/>
  <c r="AM12" i="6"/>
  <c r="W13" i="6"/>
  <c r="AA14" i="6"/>
  <c r="AH10" i="6"/>
  <c r="R11" i="6"/>
  <c r="AL11" i="6"/>
  <c r="V12" i="6"/>
  <c r="Z13" i="6"/>
  <c r="J14" i="6"/>
  <c r="AD14" i="6"/>
  <c r="S6" i="6"/>
  <c r="AM6" i="6"/>
  <c r="W7" i="6"/>
  <c r="AA8" i="6"/>
  <c r="K9" i="6"/>
  <c r="AE9" i="6"/>
  <c r="O10" i="6"/>
  <c r="AI10" i="6"/>
  <c r="S11" i="6"/>
  <c r="AM11" i="6"/>
  <c r="W12" i="6"/>
  <c r="AA13" i="6"/>
  <c r="K14" i="6"/>
  <c r="AE14" i="6"/>
  <c r="T6" i="6"/>
  <c r="AN6" i="6"/>
  <c r="X7" i="6"/>
  <c r="H8" i="6"/>
  <c r="AB8" i="6"/>
  <c r="L9" i="6"/>
  <c r="AF9" i="6"/>
  <c r="P10" i="6"/>
  <c r="AJ10" i="6"/>
  <c r="T11" i="6"/>
  <c r="AN11" i="6"/>
  <c r="X12" i="6"/>
  <c r="H13" i="6"/>
  <c r="AB13" i="6"/>
  <c r="L14" i="6"/>
  <c r="AF14" i="6"/>
  <c r="U6" i="6"/>
  <c r="Y7" i="6"/>
  <c r="I8" i="6"/>
  <c r="AC8" i="6"/>
  <c r="M9" i="6"/>
  <c r="AG9" i="6"/>
  <c r="Q10" i="6"/>
  <c r="AK10" i="6"/>
  <c r="U11" i="6"/>
  <c r="Y12" i="6"/>
  <c r="I13" i="6"/>
  <c r="AC13" i="6"/>
  <c r="M14" i="6"/>
  <c r="AG14" i="6"/>
  <c r="Z7" i="6"/>
  <c r="V11" i="6"/>
  <c r="L13" i="6"/>
  <c r="Y6" i="6"/>
  <c r="I7" i="6"/>
  <c r="AC7" i="6"/>
  <c r="M8" i="6"/>
  <c r="AG8" i="6"/>
  <c r="AK9" i="6"/>
  <c r="U10" i="6"/>
  <c r="Y11" i="6"/>
  <c r="I12" i="6"/>
  <c r="AC12" i="6"/>
  <c r="M13" i="6"/>
  <c r="AG13" i="6"/>
  <c r="Q14" i="6"/>
  <c r="AK14" i="6"/>
  <c r="Z6" i="6"/>
  <c r="J7" i="6"/>
  <c r="AD7" i="6"/>
  <c r="N8" i="6"/>
  <c r="AH8" i="6"/>
  <c r="R9" i="6"/>
  <c r="AL9" i="6"/>
  <c r="V10" i="6"/>
  <c r="Z11" i="6"/>
  <c r="J12" i="6"/>
  <c r="AD12" i="6"/>
  <c r="N13" i="6"/>
  <c r="AH13" i="6"/>
  <c r="R14" i="6"/>
  <c r="AL14" i="6"/>
  <c r="AA6" i="6"/>
  <c r="K7" i="6"/>
  <c r="AE7" i="6"/>
  <c r="O8" i="6"/>
  <c r="AI8" i="6"/>
  <c r="S9" i="6"/>
  <c r="AM9" i="6"/>
  <c r="W10" i="6"/>
  <c r="AA11" i="6"/>
  <c r="K12" i="6"/>
  <c r="AE12" i="6"/>
  <c r="O13" i="6"/>
  <c r="AI13" i="6"/>
  <c r="S14" i="6"/>
  <c r="AM14" i="6"/>
  <c r="N9" i="6"/>
  <c r="J13" i="6"/>
  <c r="AF8" i="6"/>
  <c r="H6" i="6"/>
  <c r="AB6" i="6"/>
  <c r="L7" i="6"/>
  <c r="AF7" i="6"/>
  <c r="P8" i="6"/>
  <c r="AJ8" i="6"/>
  <c r="T9" i="6"/>
  <c r="AN9" i="6"/>
  <c r="X10" i="6"/>
  <c r="H11" i="6"/>
  <c r="AB11" i="6"/>
  <c r="L12" i="6"/>
  <c r="AF12" i="6"/>
  <c r="P13" i="6"/>
  <c r="AJ13" i="6"/>
  <c r="T14" i="6"/>
  <c r="AN14" i="6"/>
  <c r="L8" i="6"/>
  <c r="I6" i="6"/>
  <c r="AC6" i="6"/>
  <c r="M7" i="6"/>
  <c r="AG7" i="6"/>
  <c r="Q8" i="6"/>
  <c r="AK8" i="6"/>
  <c r="U9" i="6"/>
  <c r="Y10" i="6"/>
  <c r="I11" i="6"/>
  <c r="AC11" i="6"/>
  <c r="M12" i="6"/>
  <c r="AG12" i="6"/>
  <c r="Q13" i="6"/>
  <c r="AK13" i="6"/>
  <c r="U14" i="6"/>
  <c r="V6" i="6"/>
  <c r="J8" i="6"/>
  <c r="AD8" i="6"/>
  <c r="AH9" i="6"/>
  <c r="R10" i="6"/>
  <c r="AL10" i="6"/>
  <c r="Z12" i="6"/>
  <c r="AD13" i="6"/>
  <c r="N14" i="6"/>
  <c r="AH14" i="6"/>
  <c r="W6" i="6"/>
  <c r="AA7" i="6"/>
  <c r="K8" i="6"/>
  <c r="AE8" i="6"/>
  <c r="O9" i="6"/>
  <c r="AI9" i="6"/>
  <c r="S10" i="6"/>
  <c r="AM10" i="6"/>
  <c r="W11" i="6"/>
  <c r="AA12" i="6"/>
  <c r="K13" i="6"/>
  <c r="AE13" i="6"/>
  <c r="O14" i="6"/>
  <c r="AI14" i="6"/>
  <c r="X6" i="6"/>
  <c r="H7" i="6"/>
  <c r="AB7" i="6"/>
  <c r="P9" i="6"/>
  <c r="AJ9" i="6"/>
  <c r="T10" i="6"/>
  <c r="AN10" i="6"/>
  <c r="X11" i="6"/>
  <c r="H12" i="6"/>
  <c r="AB12" i="6"/>
  <c r="AF13" i="6"/>
  <c r="P14" i="6"/>
  <c r="AJ14" i="6"/>
  <c r="Q9" i="6"/>
  <c r="J6" i="6"/>
  <c r="AD6" i="6"/>
  <c r="N7" i="6"/>
  <c r="AH7" i="6"/>
  <c r="R8" i="6"/>
  <c r="AL8" i="6"/>
  <c r="V9" i="6"/>
  <c r="Z10" i="6"/>
  <c r="J11" i="6"/>
  <c r="AD11" i="6"/>
  <c r="N12" i="6"/>
  <c r="AH12" i="6"/>
  <c r="R13" i="6"/>
  <c r="AL13" i="6"/>
  <c r="V14" i="6"/>
  <c r="H4" i="5"/>
  <c r="A5" i="3" a="1"/>
  <c r="A5" i="3" s="1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A5" i="2" a="1"/>
  <c r="G7" i="6" l="1"/>
  <c r="G13" i="6"/>
  <c r="G9" i="6"/>
  <c r="G8" i="6"/>
  <c r="G5" i="6"/>
  <c r="G10" i="6"/>
  <c r="G6" i="6"/>
  <c r="G12" i="6"/>
  <c r="G14" i="6"/>
  <c r="G11" i="6"/>
  <c r="F12" i="6"/>
  <c r="F10" i="6"/>
  <c r="E5" i="3"/>
  <c r="F39" i="10"/>
  <c r="E36" i="10"/>
  <c r="D36" i="10"/>
  <c r="C36" i="10"/>
  <c r="E28" i="10"/>
  <c r="D28" i="10"/>
  <c r="C28" i="10"/>
  <c r="E32" i="10"/>
  <c r="D32" i="10"/>
  <c r="C32" i="10"/>
  <c r="C33" i="10"/>
  <c r="E33" i="10"/>
  <c r="D33" i="10"/>
  <c r="E38" i="10"/>
  <c r="D38" i="10"/>
  <c r="C38" i="10"/>
  <c r="C31" i="10"/>
  <c r="E31" i="10"/>
  <c r="D31" i="10"/>
  <c r="D37" i="10"/>
  <c r="C37" i="10"/>
  <c r="E37" i="10"/>
  <c r="D30" i="10"/>
  <c r="E30" i="10"/>
  <c r="C30" i="10"/>
  <c r="E29" i="10"/>
  <c r="D29" i="10"/>
  <c r="C29" i="10"/>
  <c r="E34" i="10"/>
  <c r="D34" i="10"/>
  <c r="C34" i="10"/>
  <c r="D35" i="10"/>
  <c r="C35" i="10"/>
  <c r="E35" i="10"/>
  <c r="F14" i="6"/>
  <c r="F8" i="6"/>
  <c r="E14" i="6"/>
  <c r="E10" i="6"/>
  <c r="F6" i="6"/>
  <c r="E12" i="6"/>
  <c r="F13" i="6"/>
  <c r="E13" i="6"/>
  <c r="E7" i="6"/>
  <c r="F9" i="6"/>
  <c r="E6" i="6"/>
  <c r="E5" i="6"/>
  <c r="F11" i="6"/>
  <c r="F5" i="6"/>
  <c r="E11" i="6"/>
  <c r="E9" i="6"/>
  <c r="E8" i="6"/>
  <c r="F7" i="6"/>
  <c r="D7" i="6"/>
  <c r="D6" i="6"/>
  <c r="D13" i="6"/>
  <c r="C10" i="6"/>
  <c r="C14" i="6"/>
  <c r="D14" i="6"/>
  <c r="D12" i="6"/>
  <c r="C12" i="6"/>
  <c r="D9" i="6"/>
  <c r="C9" i="6"/>
  <c r="C6" i="6"/>
  <c r="C13" i="6"/>
  <c r="D8" i="6"/>
  <c r="C8" i="6"/>
  <c r="C7" i="6"/>
  <c r="D5" i="6"/>
  <c r="D10" i="6"/>
  <c r="C5" i="6"/>
  <c r="C11" i="6"/>
  <c r="D11" i="6"/>
  <c r="D9" i="3"/>
  <c r="G6" i="3"/>
  <c r="E12" i="3"/>
  <c r="H6" i="3"/>
  <c r="F12" i="3"/>
  <c r="H9" i="3"/>
  <c r="H12" i="3"/>
  <c r="D7" i="3"/>
  <c r="B13" i="3"/>
  <c r="D10" i="3"/>
  <c r="F7" i="3"/>
  <c r="D13" i="3"/>
  <c r="B5" i="3"/>
  <c r="H7" i="3"/>
  <c r="G10" i="3"/>
  <c r="F13" i="3"/>
  <c r="C5" i="3"/>
  <c r="B8" i="3"/>
  <c r="H10" i="3"/>
  <c r="G13" i="3"/>
  <c r="C14" i="3"/>
  <c r="G7" i="3"/>
  <c r="G5" i="3"/>
  <c r="H5" i="3"/>
  <c r="G8" i="3"/>
  <c r="F11" i="3"/>
  <c r="E14" i="3"/>
  <c r="E6" i="3"/>
  <c r="E10" i="10" s="1"/>
  <c r="C12" i="3"/>
  <c r="F6" i="3"/>
  <c r="E9" i="3"/>
  <c r="D12" i="3"/>
  <c r="F9" i="3"/>
  <c r="G9" i="3"/>
  <c r="B7" i="3"/>
  <c r="G12" i="3"/>
  <c r="B10" i="3"/>
  <c r="C10" i="3"/>
  <c r="C13" i="3"/>
  <c r="E10" i="3"/>
  <c r="D5" i="3"/>
  <c r="C8" i="3"/>
  <c r="H13" i="3"/>
  <c r="D8" i="3"/>
  <c r="F5" i="3"/>
  <c r="D11" i="3"/>
  <c r="D14" i="3"/>
  <c r="B6" i="3"/>
  <c r="H8" i="3"/>
  <c r="G11" i="3"/>
  <c r="F14" i="3"/>
  <c r="E13" i="3"/>
  <c r="B11" i="3"/>
  <c r="C11" i="3"/>
  <c r="E8" i="3"/>
  <c r="E11" i="3"/>
  <c r="C6" i="3"/>
  <c r="B9" i="3"/>
  <c r="H11" i="3"/>
  <c r="G14" i="3"/>
  <c r="C7" i="3"/>
  <c r="E7" i="3"/>
  <c r="F10" i="3"/>
  <c r="B14" i="3"/>
  <c r="F8" i="3"/>
  <c r="D6" i="3"/>
  <c r="C9" i="3"/>
  <c r="B12" i="3"/>
  <c r="H14" i="3"/>
  <c r="H15" i="2"/>
  <c r="G15" i="2"/>
  <c r="F15" i="2"/>
  <c r="E15" i="2"/>
  <c r="D15" i="2"/>
  <c r="C15" i="2"/>
  <c r="B15" i="2"/>
  <c r="A5" i="2"/>
  <c r="B14" i="2"/>
  <c r="B14" i="9" s="1"/>
  <c r="C11" i="2"/>
  <c r="D8" i="2"/>
  <c r="D8" i="9" s="1"/>
  <c r="C12" i="2"/>
  <c r="E6" i="2"/>
  <c r="E6" i="9" s="1"/>
  <c r="B9" i="2"/>
  <c r="B9" i="9" s="1"/>
  <c r="E14" i="2"/>
  <c r="E14" i="9" s="1"/>
  <c r="E8" i="2"/>
  <c r="E8" i="9" s="1"/>
  <c r="H13" i="2"/>
  <c r="B11" i="2"/>
  <c r="B11" i="9" s="1"/>
  <c r="C8" i="2"/>
  <c r="G13" i="2"/>
  <c r="H10" i="2"/>
  <c r="B8" i="2"/>
  <c r="B8" i="9" s="1"/>
  <c r="D13" i="2"/>
  <c r="D13" i="9" s="1"/>
  <c r="E10" i="2"/>
  <c r="E10" i="9" s="1"/>
  <c r="F7" i="2"/>
  <c r="C13" i="2"/>
  <c r="E7" i="2"/>
  <c r="E7" i="9" s="1"/>
  <c r="B13" i="2"/>
  <c r="B13" i="9" s="1"/>
  <c r="C10" i="2"/>
  <c r="D7" i="2"/>
  <c r="D7" i="9" s="1"/>
  <c r="H12" i="2"/>
  <c r="C7" i="2"/>
  <c r="G12" i="2"/>
  <c r="H9" i="2"/>
  <c r="B7" i="2"/>
  <c r="B7" i="9" s="1"/>
  <c r="F12" i="2"/>
  <c r="G9" i="2"/>
  <c r="H6" i="2"/>
  <c r="E12" i="2"/>
  <c r="E12" i="9" s="1"/>
  <c r="F9" i="2"/>
  <c r="G6" i="2"/>
  <c r="E9" i="2"/>
  <c r="E9" i="9" s="1"/>
  <c r="F6" i="2"/>
  <c r="D9" i="2"/>
  <c r="D9" i="9" s="1"/>
  <c r="H14" i="2"/>
  <c r="B12" i="2"/>
  <c r="B12" i="9" s="1"/>
  <c r="C9" i="2"/>
  <c r="D6" i="2"/>
  <c r="D6" i="9" s="1"/>
  <c r="G14" i="2"/>
  <c r="H11" i="2"/>
  <c r="C6" i="2"/>
  <c r="F14" i="2"/>
  <c r="G11" i="2"/>
  <c r="H8" i="2"/>
  <c r="F11" i="2"/>
  <c r="G8" i="2"/>
  <c r="D14" i="2"/>
  <c r="D14" i="9" s="1"/>
  <c r="E11" i="2"/>
  <c r="E11" i="9" s="1"/>
  <c r="C14" i="2"/>
  <c r="D11" i="2"/>
  <c r="D11" i="9" s="1"/>
  <c r="D10" i="2"/>
  <c r="D10" i="9" s="1"/>
  <c r="B10" i="2"/>
  <c r="B10" i="9" s="1"/>
  <c r="D12" i="2"/>
  <c r="D12" i="9" s="1"/>
  <c r="B6" i="2"/>
  <c r="B6" i="9" s="1"/>
  <c r="F8" i="2"/>
  <c r="F13" i="2"/>
  <c r="G10" i="2"/>
  <c r="H7" i="2"/>
  <c r="E13" i="2"/>
  <c r="E13" i="9" s="1"/>
  <c r="F10" i="2"/>
  <c r="G7" i="2"/>
  <c r="E11" i="10" l="1"/>
  <c r="E7" i="10"/>
  <c r="E12" i="10"/>
  <c r="E13" i="10"/>
  <c r="E9" i="10"/>
  <c r="E8" i="10"/>
  <c r="B22" i="10" a="1"/>
  <c r="B22" i="10" s="1"/>
  <c r="B7" i="10"/>
  <c r="B10" i="10"/>
  <c r="B8" i="10"/>
  <c r="B9" i="10"/>
  <c r="B11" i="10"/>
  <c r="B12" i="10"/>
  <c r="B13" i="10"/>
  <c r="D39" i="10"/>
  <c r="E39" i="10"/>
  <c r="C39" i="10"/>
  <c r="B49" i="6" a="1"/>
  <c r="B49" i="6" s="1"/>
  <c r="A40" i="6" a="1"/>
  <c r="A40" i="6" s="1"/>
  <c r="B48" i="6" a="1"/>
  <c r="B48" i="6" s="1"/>
  <c r="A48" i="6" a="1"/>
  <c r="A48" i="6" s="1"/>
  <c r="A49" i="6" a="1"/>
  <c r="A49" i="6" s="1"/>
  <c r="A38" i="6"/>
  <c r="B45" i="6" a="1"/>
  <c r="B45" i="6" s="1"/>
  <c r="B46" i="6" a="1"/>
  <c r="B46" i="6" s="1"/>
  <c r="B44" i="6" a="1"/>
  <c r="B44" i="6" s="1"/>
  <c r="B47" i="6" a="1"/>
  <c r="B47" i="6" s="1"/>
  <c r="A42" i="6" a="1"/>
  <c r="A42" i="6" s="1"/>
  <c r="B41" i="6" a="1"/>
  <c r="B41" i="6" s="1"/>
  <c r="A41" i="6" a="1"/>
  <c r="A41" i="6" s="1"/>
  <c r="B40" i="6" a="1"/>
  <c r="B40" i="6" s="1"/>
  <c r="A47" i="6" a="1"/>
  <c r="A47" i="6" s="1"/>
  <c r="A46" i="6" a="1"/>
  <c r="A46" i="6" s="1"/>
  <c r="A45" i="6" a="1"/>
  <c r="A45" i="6" s="1"/>
  <c r="A44" i="6" a="1"/>
  <c r="A44" i="6" s="1"/>
  <c r="B43" i="6" a="1"/>
  <c r="B43" i="6" s="1"/>
  <c r="A43" i="6" a="1"/>
  <c r="A43" i="6" s="1"/>
  <c r="B42" i="6" a="1"/>
  <c r="B42" i="6" s="1"/>
  <c r="B8" i="6"/>
  <c r="B7" i="6"/>
  <c r="B13" i="6"/>
  <c r="C6" i="9"/>
  <c r="F6" i="9"/>
  <c r="C11" i="9"/>
  <c r="F11" i="9"/>
  <c r="C10" i="9"/>
  <c r="F10" i="9"/>
  <c r="F13" i="9"/>
  <c r="C13" i="9"/>
  <c r="B6" i="6"/>
  <c r="C9" i="9"/>
  <c r="F9" i="9"/>
  <c r="F14" i="9"/>
  <c r="C14" i="9"/>
  <c r="F8" i="9"/>
  <c r="C8" i="9"/>
  <c r="C7" i="9"/>
  <c r="F7" i="9"/>
  <c r="F12" i="9"/>
  <c r="C12" i="9"/>
  <c r="B9" i="6"/>
  <c r="B11" i="6"/>
  <c r="B12" i="6"/>
  <c r="B5" i="6"/>
  <c r="B14" i="6"/>
  <c r="B10" i="6"/>
  <c r="E5" i="2"/>
  <c r="E5" i="9" s="1"/>
  <c r="D5" i="2"/>
  <c r="D5" i="9" s="1"/>
  <c r="C5" i="2"/>
  <c r="H5" i="2"/>
  <c r="G5" i="2"/>
  <c r="F5" i="2"/>
  <c r="B5" i="2"/>
  <c r="B5" i="9" s="1"/>
  <c r="B17" i="10" l="1"/>
  <c r="B20" i="10"/>
  <c r="B19" i="10"/>
  <c r="B18" i="10"/>
  <c r="A28" i="6" a="1"/>
  <c r="A28" i="6" s="1"/>
  <c r="A27" i="6" a="1"/>
  <c r="A27" i="6" s="1"/>
  <c r="A36" i="6" a="1"/>
  <c r="A36" i="6" s="1"/>
  <c r="B32" i="6" a="1"/>
  <c r="B32" i="6" s="1"/>
  <c r="B28" i="6" a="1"/>
  <c r="B28" i="6" s="1"/>
  <c r="B27" i="6" a="1"/>
  <c r="B27" i="6" s="1"/>
  <c r="B36" i="6" a="1"/>
  <c r="B36" i="6" s="1"/>
  <c r="B35" i="6" a="1"/>
  <c r="B35" i="6" s="1"/>
  <c r="B34" i="6" a="1"/>
  <c r="B34" i="6" s="1"/>
  <c r="B33" i="6" a="1"/>
  <c r="B33" i="6" s="1"/>
  <c r="A35" i="6" a="1"/>
  <c r="A35" i="6" s="1"/>
  <c r="A33" i="6" a="1"/>
  <c r="A33" i="6" s="1"/>
  <c r="A34" i="6" a="1"/>
  <c r="A34" i="6" s="1"/>
  <c r="A32" i="6" a="1"/>
  <c r="A32" i="6" s="1"/>
  <c r="B31" i="6" a="1"/>
  <c r="B31" i="6" s="1"/>
  <c r="A31" i="6" a="1"/>
  <c r="A31" i="6" s="1"/>
  <c r="B30" i="6" a="1"/>
  <c r="B30" i="6" s="1"/>
  <c r="A30" i="6" a="1"/>
  <c r="A30" i="6" s="1"/>
  <c r="B29" i="6" a="1"/>
  <c r="B29" i="6" s="1"/>
  <c r="A29" i="6" a="1"/>
  <c r="A29" i="6" s="1"/>
  <c r="F5" i="9"/>
  <c r="C5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<sst xmlns="http://schemas.openxmlformats.org/spreadsheetml/2006/main" count="15515" uniqueCount="2041">
  <si>
    <t>Giornata</t>
  </si>
  <si>
    <t>Squadra</t>
  </si>
  <si>
    <t>Modulo</t>
  </si>
  <si>
    <t>Giocatore</t>
  </si>
  <si>
    <t>Ruolo</t>
  </si>
  <si>
    <t>Voto</t>
  </si>
  <si>
    <t>Fantavoto</t>
  </si>
  <si>
    <t>BonusMalus</t>
  </si>
  <si>
    <t>Titolare</t>
  </si>
  <si>
    <t>VotoUtile</t>
  </si>
  <si>
    <t>Sostituisce</t>
  </si>
  <si>
    <t>Incontro al capitano</t>
  </si>
  <si>
    <t>Maignan</t>
  </si>
  <si>
    <t>P</t>
  </si>
  <si>
    <t>SI</t>
  </si>
  <si>
    <t>Bremer</t>
  </si>
  <si>
    <t>D</t>
  </si>
  <si>
    <t>Stones</t>
  </si>
  <si>
    <t>Molina N.</t>
  </si>
  <si>
    <t>NO</t>
  </si>
  <si>
    <t>Dominguez B.</t>
  </si>
  <si>
    <t>C</t>
  </si>
  <si>
    <t>Casadei</t>
  </si>
  <si>
    <t>Modric</t>
  </si>
  <si>
    <t>Taylor K.</t>
  </si>
  <si>
    <t>Paz N.</t>
  </si>
  <si>
    <t>Boga</t>
  </si>
  <si>
    <t>A</t>
  </si>
  <si>
    <t>Dybala</t>
  </si>
  <si>
    <t>Terracciano</t>
  </si>
  <si>
    <t>Bartesaghi</t>
  </si>
  <si>
    <t>Obrador</t>
  </si>
  <si>
    <t>Gabbia</t>
  </si>
  <si>
    <t>Kolasinac</t>
  </si>
  <si>
    <t>Locatelli</t>
  </si>
  <si>
    <t>Fagioli</t>
  </si>
  <si>
    <t>Oulai</t>
  </si>
  <si>
    <t>Mkhitaryan</t>
  </si>
  <si>
    <t>Vitinha O.</t>
  </si>
  <si>
    <t>Cutrone</t>
  </si>
  <si>
    <t>Camarda</t>
  </si>
  <si>
    <t>I Bamboli</t>
  </si>
  <si>
    <t>De Gea</t>
  </si>
  <si>
    <t>Carlos Augusto</t>
  </si>
  <si>
    <t>Solet</t>
  </si>
  <si>
    <t>Di Lorenzo</t>
  </si>
  <si>
    <t>Calò</t>
  </si>
  <si>
    <t>Gaetano</t>
  </si>
  <si>
    <t>Rabiot</t>
  </si>
  <si>
    <t>Calhanoglu</t>
  </si>
  <si>
    <t>Pellegrini Lo.</t>
  </si>
  <si>
    <t>Dia</t>
  </si>
  <si>
    <t>Hojlund</t>
  </si>
  <si>
    <t>Christensen O.</t>
  </si>
  <si>
    <t>Valeri</t>
  </si>
  <si>
    <t>Celik</t>
  </si>
  <si>
    <t>Gaspar K.</t>
  </si>
  <si>
    <t>Obert</t>
  </si>
  <si>
    <t>Ndour</t>
  </si>
  <si>
    <t>Lobotka</t>
  </si>
  <si>
    <t>Frendrup</t>
  </si>
  <si>
    <t>Stankovic A.</t>
  </si>
  <si>
    <t>s.v.</t>
  </si>
  <si>
    <t>Noslin</t>
  </si>
  <si>
    <t>Ghedjemis</t>
  </si>
  <si>
    <t>Varela G.</t>
  </si>
  <si>
    <t>Schalke 104</t>
  </si>
  <si>
    <t>Meret</t>
  </si>
  <si>
    <t>Wesley</t>
  </si>
  <si>
    <t>Spinazzola</t>
  </si>
  <si>
    <t>Pavlovic</t>
  </si>
  <si>
    <t>Zambo Anguissa</t>
  </si>
  <si>
    <t>Fazzini</t>
  </si>
  <si>
    <t>Samardzic</t>
  </si>
  <si>
    <t>Chukwueze</t>
  </si>
  <si>
    <t>Dovbyk</t>
  </si>
  <si>
    <t>Ramos G.</t>
  </si>
  <si>
    <t>Adams A.</t>
  </si>
  <si>
    <t>Caprile</t>
  </si>
  <si>
    <t>Vojvoda</t>
  </si>
  <si>
    <t>Rrahmani</t>
  </si>
  <si>
    <t>Hainaut</t>
  </si>
  <si>
    <t>Comuzzo</t>
  </si>
  <si>
    <t>Adzic</t>
  </si>
  <si>
    <t>Colpani</t>
  </si>
  <si>
    <t>Baldanzi</t>
  </si>
  <si>
    <t>Basic</t>
  </si>
  <si>
    <t>Gueye</t>
  </si>
  <si>
    <t>Kvernadze</t>
  </si>
  <si>
    <t>Rrahmani Al.</t>
  </si>
  <si>
    <t>Outletico Palermo</t>
  </si>
  <si>
    <t>Svilar</t>
  </si>
  <si>
    <t>Hermoso</t>
  </si>
  <si>
    <t>Kalulu</t>
  </si>
  <si>
    <t>N'Dicka</t>
  </si>
  <si>
    <t>Vlasic</t>
  </si>
  <si>
    <t>De Bruyne</t>
  </si>
  <si>
    <t>Pasalic</t>
  </si>
  <si>
    <t>Barella</t>
  </si>
  <si>
    <t>Simeone</t>
  </si>
  <si>
    <t>Martinez L.</t>
  </si>
  <si>
    <t>Diao</t>
  </si>
  <si>
    <t>Gollini</t>
  </si>
  <si>
    <t>Pedersen</t>
  </si>
  <si>
    <t>Delprato</t>
  </si>
  <si>
    <t>Ostigard</t>
  </si>
  <si>
    <t>Mina</t>
  </si>
  <si>
    <t>Saelemaekers</t>
  </si>
  <si>
    <t>Busio</t>
  </si>
  <si>
    <t>Pierotti</t>
  </si>
  <si>
    <t>Unai Gomez</t>
  </si>
  <si>
    <t>Laurientè</t>
  </si>
  <si>
    <t>Stulic</t>
  </si>
  <si>
    <t>Elphege</t>
  </si>
  <si>
    <t>GC21</t>
  </si>
  <si>
    <t>Palmisani</t>
  </si>
  <si>
    <t>Bisseck</t>
  </si>
  <si>
    <t>Mancini</t>
  </si>
  <si>
    <t>Cambiaso</t>
  </si>
  <si>
    <t>Ferguson</t>
  </si>
  <si>
    <t>Ederson D.S.</t>
  </si>
  <si>
    <t>McTominay</t>
  </si>
  <si>
    <t>Mastantuono</t>
  </si>
  <si>
    <t>Krstovic</t>
  </si>
  <si>
    <t>Esposito F.P.</t>
  </si>
  <si>
    <t>Yildiz</t>
  </si>
  <si>
    <t>Muric</t>
  </si>
  <si>
    <t>Ramon</t>
  </si>
  <si>
    <t>Zappacosta</t>
  </si>
  <si>
    <t>De Winter</t>
  </si>
  <si>
    <t>Vasquez</t>
  </si>
  <si>
    <t>Bernabè</t>
  </si>
  <si>
    <t>Cristante</t>
  </si>
  <si>
    <t>Schmid</t>
  </si>
  <si>
    <t>Volpato</t>
  </si>
  <si>
    <t>Colombo</t>
  </si>
  <si>
    <t>Pellegrino M.</t>
  </si>
  <si>
    <t>Robinson J.</t>
  </si>
  <si>
    <t>Masterchef FC</t>
  </si>
  <si>
    <t>Skorupski</t>
  </si>
  <si>
    <t>Norton-Cuffy</t>
  </si>
  <si>
    <t>Tiago Gabriel</t>
  </si>
  <si>
    <t>Bella-Kotchap</t>
  </si>
  <si>
    <t>Baturina</t>
  </si>
  <si>
    <t>Politano</t>
  </si>
  <si>
    <t>Alajbegovic</t>
  </si>
  <si>
    <t>Loftus-Cheek</t>
  </si>
  <si>
    <t>Kolo Muani</t>
  </si>
  <si>
    <t>Scamacca</t>
  </si>
  <si>
    <t>Raspadori</t>
  </si>
  <si>
    <t>Bijlow</t>
  </si>
  <si>
    <t>Veiga D.</t>
  </si>
  <si>
    <t>Bertola</t>
  </si>
  <si>
    <t>Birindelli</t>
  </si>
  <si>
    <t>Oyono A.</t>
  </si>
  <si>
    <t>Sucic P.</t>
  </si>
  <si>
    <t>Fitz-Jim</t>
  </si>
  <si>
    <t>Karlstrom</t>
  </si>
  <si>
    <t>Thuram K.</t>
  </si>
  <si>
    <t>Romero D.</t>
  </si>
  <si>
    <t>David</t>
  </si>
  <si>
    <t>De Ketelaere</t>
  </si>
  <si>
    <t>Paris Saint-Gervasoni</t>
  </si>
  <si>
    <t>Mandas</t>
  </si>
  <si>
    <t>Bernasconi</t>
  </si>
  <si>
    <t>Couto</t>
  </si>
  <si>
    <t>Kaiki</t>
  </si>
  <si>
    <t>Konè M.</t>
  </si>
  <si>
    <t>Zaccagni</t>
  </si>
  <si>
    <t>Zielinski</t>
  </si>
  <si>
    <t>Diouf</t>
  </si>
  <si>
    <t>Tourè E.</t>
  </si>
  <si>
    <t>Santos A.</t>
  </si>
  <si>
    <t>Malen</t>
  </si>
  <si>
    <t>Okoye</t>
  </si>
  <si>
    <t>Miranda J.</t>
  </si>
  <si>
    <t>Valdepenas</t>
  </si>
  <si>
    <t>Kamara H.</t>
  </si>
  <si>
    <t>Pedraza</t>
  </si>
  <si>
    <t>Liberali</t>
  </si>
  <si>
    <t>Perrone</t>
  </si>
  <si>
    <t>Ekkelenkamp</t>
  </si>
  <si>
    <t>Zhegrova</t>
  </si>
  <si>
    <t>Geubbels</t>
  </si>
  <si>
    <t>Ratkov</t>
  </si>
  <si>
    <t>Albarracin</t>
  </si>
  <si>
    <t>Evacuo Kaka Toni</t>
  </si>
  <si>
    <t>Martinez Jo.</t>
  </si>
  <si>
    <t>Zortea</t>
  </si>
  <si>
    <t>Doekhi</t>
  </si>
  <si>
    <t>Gila</t>
  </si>
  <si>
    <t>Dragusin</t>
  </si>
  <si>
    <t>Cancellieri</t>
  </si>
  <si>
    <t>Zaniolo</t>
  </si>
  <si>
    <t>Orsolini</t>
  </si>
  <si>
    <t>Kevin Carlos</t>
  </si>
  <si>
    <t>Yeboah J.</t>
  </si>
  <si>
    <t>Kean</t>
  </si>
  <si>
    <t>Falcone</t>
  </si>
  <si>
    <t>Mangas</t>
  </si>
  <si>
    <t>Rensch</t>
  </si>
  <si>
    <t>Koulierakis</t>
  </si>
  <si>
    <t>Jimenez A.</t>
  </si>
  <si>
    <t>Jashari</t>
  </si>
  <si>
    <t>Felici</t>
  </si>
  <si>
    <t>Gandelman</t>
  </si>
  <si>
    <t>Pulisic</t>
  </si>
  <si>
    <t>N'Dri</t>
  </si>
  <si>
    <t>Pinamonti</t>
  </si>
  <si>
    <t>Vaz</t>
  </si>
  <si>
    <t>Mancinix</t>
  </si>
  <si>
    <t>Carnesecchi</t>
  </si>
  <si>
    <t>Bastoni</t>
  </si>
  <si>
    <t>Chalobah T.</t>
  </si>
  <si>
    <t>Akanji</t>
  </si>
  <si>
    <t>Rodriguez Je.</t>
  </si>
  <si>
    <t>Da Cunha</t>
  </si>
  <si>
    <t>McKennie</t>
  </si>
  <si>
    <t>Rowe</t>
  </si>
  <si>
    <t>Frattesi</t>
  </si>
  <si>
    <t>Bowie</t>
  </si>
  <si>
    <t>Thuram</t>
  </si>
  <si>
    <t>Sportiello</t>
  </si>
  <si>
    <t>Pavard</t>
  </si>
  <si>
    <t>Marin R.</t>
  </si>
  <si>
    <t>Kempf</t>
  </si>
  <si>
    <t>Viery</t>
  </si>
  <si>
    <t>Douglas Luiz</t>
  </si>
  <si>
    <t>Caqueret</t>
  </si>
  <si>
    <t>Vergara</t>
  </si>
  <si>
    <t>Cambiaghi</t>
  </si>
  <si>
    <t>Bonny</t>
  </si>
  <si>
    <t>Maldini</t>
  </si>
  <si>
    <t>Piccoli</t>
  </si>
  <si>
    <t>SuperGregariana</t>
  </si>
  <si>
    <t>Butez</t>
  </si>
  <si>
    <t>Troilo</t>
  </si>
  <si>
    <t>Joao Mario</t>
  </si>
  <si>
    <t>Dimarco</t>
  </si>
  <si>
    <t>Bernardeschi</t>
  </si>
  <si>
    <t>Gudmundsson A.</t>
  </si>
  <si>
    <t>Conceicao</t>
  </si>
  <si>
    <t>Atta</t>
  </si>
  <si>
    <t>Castro S.</t>
  </si>
  <si>
    <t>Douvikas</t>
  </si>
  <si>
    <t>Soulè</t>
  </si>
  <si>
    <t>Tornqvist</t>
  </si>
  <si>
    <t>Kelly L.</t>
  </si>
  <si>
    <t>Heggem</t>
  </si>
  <si>
    <t>Lucumì</t>
  </si>
  <si>
    <t>Monterisi</t>
  </si>
  <si>
    <t>Odgaard</t>
  </si>
  <si>
    <t>Cacciamani</t>
  </si>
  <si>
    <t>Perez K.</t>
  </si>
  <si>
    <t>Zalewski</t>
  </si>
  <si>
    <t>Lucca</t>
  </si>
  <si>
    <t>Borrelli</t>
  </si>
  <si>
    <t>Raimondo</t>
  </si>
  <si>
    <t>3-5-2</t>
  </si>
  <si>
    <t>3-4-3</t>
  </si>
  <si>
    <t>4-3-3</t>
  </si>
  <si>
    <t>Analisi BonusMalus per Squadra</t>
  </si>
  <si>
    <t>Dati cumulati su tutte le giornate presenti nel foglio Database</t>
  </si>
  <si>
    <t>Portieri (VU)</t>
  </si>
  <si>
    <t>Difensori (VU)</t>
  </si>
  <si>
    <t>Centrocampisti (VU)</t>
  </si>
  <si>
    <t>Attaccanti (VU)</t>
  </si>
  <si>
    <t>Totale Voti Utili</t>
  </si>
  <si>
    <t>Subentrati</t>
  </si>
  <si>
    <t>Panchinari (no P)</t>
  </si>
  <si>
    <t>Legenda</t>
  </si>
  <si>
    <t>VU = Voto Utile (colonna VotoUtile = SI)</t>
  </si>
  <si>
    <t>Portieri/Difensori/Centrocampisti/Attaccanti: BonusMalus dei soli giocatori con Voto Utile, divisi per ruolo</t>
  </si>
  <si>
    <t>Totale Voti Utili: BonusMalus di tutti i giocatori con Voto Utile (somma delle 4 colonne per ruolo)</t>
  </si>
  <si>
    <t>Subentrati: Titolare = NO e Voto Utile = SI</t>
  </si>
  <si>
    <t>Panchinari (no P): Titolare = NO e Voto Utile = NO, portieri esclusi</t>
  </si>
  <si>
    <t>Scalvini</t>
  </si>
  <si>
    <t>Berardi</t>
  </si>
  <si>
    <t>Adams C.</t>
  </si>
  <si>
    <t>Davis K.</t>
  </si>
  <si>
    <t>Christensen</t>
  </si>
  <si>
    <t>O. Carlos Augusto</t>
  </si>
  <si>
    <t>Rodriguez Ju.</t>
  </si>
  <si>
    <t>Coco</t>
  </si>
  <si>
    <t>Pisilli</t>
  </si>
  <si>
    <t>Lang</t>
  </si>
  <si>
    <t>Mandragora</t>
  </si>
  <si>
    <t>Mota</t>
  </si>
  <si>
    <t>Fortini</t>
  </si>
  <si>
    <t>Spence</t>
  </si>
  <si>
    <t>Ekhator</t>
  </si>
  <si>
    <t>Valle</t>
  </si>
  <si>
    <t>Thorstvedt</t>
  </si>
  <si>
    <t>Birligea</t>
  </si>
  <si>
    <t>Helland</t>
  </si>
  <si>
    <t>Meichtry</t>
  </si>
  <si>
    <t>Mendy P.</t>
  </si>
  <si>
    <t>Isaksen</t>
  </si>
  <si>
    <t>Analisi Media Voto per Squadra</t>
  </si>
  <si>
    <t>Media Voti Utili</t>
  </si>
  <si>
    <t>Portieri/Difensori/Centrocampisti/Attaccanti: media del Voto (non Fantavoto) dei soli giocatori con Voto Utile, divisi per ruolo</t>
  </si>
  <si>
    <t>Media Voti Utili: media del Voto di tutti i giocatori con Voto Utile</t>
  </si>
  <si>
    <t>Subentrati: media del Voto dei giocatori con Titolare = NO e Voto Utile = SI</t>
  </si>
  <si>
    <t>Panchinari (no P): media del Voto dei giocatori con Titolare = NO e Voto Utile = NO, portieri esclusi</t>
  </si>
  <si>
    <t>I giocatori senza voto (s.v. / non scesi in campo) sono esclusi dalle medie. Cella vuota = nessun giocatore nella categoria.</t>
  </si>
  <si>
    <t>Ruolo TM</t>
  </si>
  <si>
    <t>Nato il</t>
  </si>
  <si>
    <t>Valore di mercato</t>
  </si>
  <si>
    <t>Ruolo FG</t>
  </si>
  <si>
    <t>Mantra</t>
  </si>
  <si>
    <t>AC Milan</t>
  </si>
  <si>
    <t>Mike Maignan</t>
  </si>
  <si>
    <t>Portiere</t>
  </si>
  <si>
    <t>20,00 mln €</t>
  </si>
  <si>
    <t>Por</t>
  </si>
  <si>
    <t>Pietro Terracciano</t>
  </si>
  <si>
    <t>900 mila €</t>
  </si>
  <si>
    <t>Lorenzo Torriani</t>
  </si>
  <si>
    <t>31/01/2005</t>
  </si>
  <si>
    <t>800 mila €</t>
  </si>
  <si>
    <t>Strahinja Pavlović</t>
  </si>
  <si>
    <t>Difensore centrale</t>
  </si>
  <si>
    <t>24/05/2001</t>
  </si>
  <si>
    <t>40,00 mln €</t>
  </si>
  <si>
    <t>Dc</t>
  </si>
  <si>
    <t>Mario Gila</t>
  </si>
  <si>
    <t>29/08/2000</t>
  </si>
  <si>
    <t>30,00 mln €</t>
  </si>
  <si>
    <t>Koni De Winter</t>
  </si>
  <si>
    <t>23,00 mln €</t>
  </si>
  <si>
    <t>Dd;Dc</t>
  </si>
  <si>
    <t>Fikayo Tomori</t>
  </si>
  <si>
    <t>19/12/1997</t>
  </si>
  <si>
    <t>17,00 mln €</t>
  </si>
  <si>
    <t>Matteo Gabbia</t>
  </si>
  <si>
    <t>21/10/1999</t>
  </si>
  <si>
    <t>David Odogu</t>
  </si>
  <si>
    <t>5,00 mln €</t>
  </si>
  <si>
    <t>Filippo Terracciano</t>
  </si>
  <si>
    <t>4,50 mln €</t>
  </si>
  <si>
    <t>Sankhoun Diawara</t>
  </si>
  <si>
    <t>2,00 mln €</t>
  </si>
  <si>
    <t>Ds;Dc</t>
  </si>
  <si>
    <t>Valeri Vladimirov</t>
  </si>
  <si>
    <t>150 mila €</t>
  </si>
  <si>
    <t>Davide Bartesaghi</t>
  </si>
  <si>
    <t>Terzino sinistro</t>
  </si>
  <si>
    <t>29/12/2005</t>
  </si>
  <si>
    <t>22,00 mln €</t>
  </si>
  <si>
    <t>Ds;E</t>
  </si>
  <si>
    <t>Pervis Estupiñán</t>
  </si>
  <si>
    <t>21/01/1998</t>
  </si>
  <si>
    <t>12,00 mln €</t>
  </si>
  <si>
    <t>Zachary Athekame</t>
  </si>
  <si>
    <t>Terzino destro</t>
  </si>
  <si>
    <t>13/12/2004</t>
  </si>
  <si>
    <t>15,00 mln €</t>
  </si>
  <si>
    <t>Ardon Jashari</t>
  </si>
  <si>
    <t>Mediano</t>
  </si>
  <si>
    <t>30/07/2002</t>
  </si>
  <si>
    <t>25,00 mln €</t>
  </si>
  <si>
    <t>Youssouf Fofana</t>
  </si>
  <si>
    <t>M;C</t>
  </si>
  <si>
    <t>Samuele Ricci</t>
  </si>
  <si>
    <t>21/08/2001</t>
  </si>
  <si>
    <t>Ismaël Bennacer</t>
  </si>
  <si>
    <t>8,00 mln €</t>
  </si>
  <si>
    <t>Adrien Rabiot</t>
  </si>
  <si>
    <t>Centrocampista</t>
  </si>
  <si>
    <t>18,00 mln €</t>
  </si>
  <si>
    <t>C;T</t>
  </si>
  <si>
    <t>Yunus Musah</t>
  </si>
  <si>
    <t>29/11/2002</t>
  </si>
  <si>
    <t>14,00 mln €</t>
  </si>
  <si>
    <t>C;W</t>
  </si>
  <si>
    <t>Ruben Loftus-Cheek</t>
  </si>
  <si>
    <t>23/01/1996</t>
  </si>
  <si>
    <t>8,50 mln €</t>
  </si>
  <si>
    <t>Warren Bondo</t>
  </si>
  <si>
    <t>15/09/2003</t>
  </si>
  <si>
    <t>6,00 mln €</t>
  </si>
  <si>
    <t>Christian Comotto</t>
  </si>
  <si>
    <t>25/04/2008</t>
  </si>
  <si>
    <t>Luka Modric</t>
  </si>
  <si>
    <t>3,50 mln €</t>
  </si>
  <si>
    <t>Alexis Saelemaekers</t>
  </si>
  <si>
    <t>Esterno di destra</t>
  </si>
  <si>
    <t>27/06/1999</t>
  </si>
  <si>
    <t>E;W</t>
  </si>
  <si>
    <t>Diego Moreira</t>
  </si>
  <si>
    <t>Esterno di sinistra</t>
  </si>
  <si>
    <t>W</t>
  </si>
  <si>
    <t>Alphadjo Cissè</t>
  </si>
  <si>
    <t>Trequartista</t>
  </si>
  <si>
    <t>22/10/2006</t>
  </si>
  <si>
    <t>7,00 mln €</t>
  </si>
  <si>
    <t>Rafael Leão</t>
  </si>
  <si>
    <t>Ala sinistra</t>
  </si>
  <si>
    <t>50,00 mln €</t>
  </si>
  <si>
    <t>Christian Pulisic</t>
  </si>
  <si>
    <t>Ala destra</t>
  </si>
  <si>
    <t>18/09/1998</t>
  </si>
  <si>
    <t>T;A</t>
  </si>
  <si>
    <t>Omari Hutchinson</t>
  </si>
  <si>
    <t>W;A</t>
  </si>
  <si>
    <t>Samuel Chukwueze</t>
  </si>
  <si>
    <t>22/05/1999</t>
  </si>
  <si>
    <t>Gonçalo Ramos</t>
  </si>
  <si>
    <t>Punta centrale</t>
  </si>
  <si>
    <t>20/06/2001</t>
  </si>
  <si>
    <t>Pc</t>
  </si>
  <si>
    <t>Christopher Nkunku</t>
  </si>
  <si>
    <t>14/11/1997</t>
  </si>
  <si>
    <t>Santiago Gimenez</t>
  </si>
  <si>
    <t>18/04/2001</t>
  </si>
  <si>
    <t>Francesco Camarda</t>
  </si>
  <si>
    <t>AC Monza</t>
  </si>
  <si>
    <t>Noel Törnqvist</t>
  </si>
  <si>
    <t>Demba Thiam</t>
  </si>
  <si>
    <t>Semuel Pizzignacco</t>
  </si>
  <si>
    <t>600 mila €</t>
  </si>
  <si>
    <t>Aljaz Strajnar</t>
  </si>
  <si>
    <t>16/08/2007</t>
  </si>
  <si>
    <t>200 mila €</t>
  </si>
  <si>
    <t>Jan Ziolkowski</t>
  </si>
  <si>
    <t>Saba Goglichidze</t>
  </si>
  <si>
    <t>25/06/2004</t>
  </si>
  <si>
    <t>Lorenzo Lucchesi</t>
  </si>
  <si>
    <t>3,30 mln €</t>
  </si>
  <si>
    <t>Andrea Carboni</t>
  </si>
  <si>
    <t>3,00 mln €</t>
  </si>
  <si>
    <t>Eddy Kouadio</t>
  </si>
  <si>
    <t>2,50 mln €</t>
  </si>
  <si>
    <t>Luca Ravanelli</t>
  </si>
  <si>
    <t>1,80 mln €</t>
  </si>
  <si>
    <t>Valentin Antov</t>
  </si>
  <si>
    <t>1,50 mln €</t>
  </si>
  <si>
    <t>Filippo Delli Carri</t>
  </si>
  <si>
    <t>Yvan Maye</t>
  </si>
  <si>
    <t>500 mila €</t>
  </si>
  <si>
    <t>Arvid Brorsson</t>
  </si>
  <si>
    <t>400 mila €</t>
  </si>
  <si>
    <t>Samuele Capolupo</t>
  </si>
  <si>
    <t>250 mila €</t>
  </si>
  <si>
    <t>Ricardo Mangas</t>
  </si>
  <si>
    <t>Samuele Birindelli</t>
  </si>
  <si>
    <t>19/07/1999</t>
  </si>
  <si>
    <t>Dd;Ds;E</t>
  </si>
  <si>
    <t>Adam Bakoune</t>
  </si>
  <si>
    <t>1,20 mln €</t>
  </si>
  <si>
    <t>Dd;E</t>
  </si>
  <si>
    <t>Leonardo Colombo</t>
  </si>
  <si>
    <t>4,00 mln €</t>
  </si>
  <si>
    <t>Ebenezer Akinsanmiro</t>
  </si>
  <si>
    <t>25/11/2004</t>
  </si>
  <si>
    <t>Michael Folorunsho</t>
  </si>
  <si>
    <t>Matteo Pessina</t>
  </si>
  <si>
    <t>21/04/1997</t>
  </si>
  <si>
    <t>Alessandro Berretta</t>
  </si>
  <si>
    <t>Pedro Obiang</t>
  </si>
  <si>
    <t>27/03/1992</t>
  </si>
  <si>
    <t>350 mila €</t>
  </si>
  <si>
    <t>Idrissa Touré</t>
  </si>
  <si>
    <t>E;M</t>
  </si>
  <si>
    <t>Patrick Ciurria</t>
  </si>
  <si>
    <t>1,00 mln €</t>
  </si>
  <si>
    <t>Paulo Azzi</t>
  </si>
  <si>
    <t>15/07/1994</t>
  </si>
  <si>
    <t>Andrea Colpani</t>
  </si>
  <si>
    <t>T</t>
  </si>
  <si>
    <t>Foe Ondoa</t>
  </si>
  <si>
    <t>750 mila €</t>
  </si>
  <si>
    <t>Nicolas Galazzi</t>
  </si>
  <si>
    <t>18/12/2000</t>
  </si>
  <si>
    <t>Jay Robinson</t>
  </si>
  <si>
    <t>Keita Baldé</t>
  </si>
  <si>
    <t>Exequiel Zeballos</t>
  </si>
  <si>
    <t>Cyril Ngonge</t>
  </si>
  <si>
    <t>26/05/2000</t>
  </si>
  <si>
    <t>Omari Forson</t>
  </si>
  <si>
    <t>20/07/2004</t>
  </si>
  <si>
    <t>Kevin Martins</t>
  </si>
  <si>
    <t>Patrick Cutrone</t>
  </si>
  <si>
    <t>Gustavo Varela</t>
  </si>
  <si>
    <t>Dany Mota</t>
  </si>
  <si>
    <t>2,80 mln €</t>
  </si>
  <si>
    <t>Andrea Petagna</t>
  </si>
  <si>
    <t>30/06/1995</t>
  </si>
  <si>
    <t>700 mila €</t>
  </si>
  <si>
    <t>Solomon Loubao</t>
  </si>
  <si>
    <t>300 mila €</t>
  </si>
  <si>
    <t>ACF Fiorentina</t>
  </si>
  <si>
    <t>David de Gea</t>
  </si>
  <si>
    <t>Oliver Christensen</t>
  </si>
  <si>
    <t>22/03/1999</t>
  </si>
  <si>
    <t>1,40 mln €</t>
  </si>
  <si>
    <t>Tommaso Vannucchi</t>
  </si>
  <si>
    <t>Luca Lezzerini</t>
  </si>
  <si>
    <t>24/03/1995</t>
  </si>
  <si>
    <t>Radu Drăgușin</t>
  </si>
  <si>
    <t>16,00 mln €</t>
  </si>
  <si>
    <t>Marin Pongracic</t>
  </si>
  <si>
    <t>6,50 mln €</t>
  </si>
  <si>
    <t>Víctor Valdepeñas</t>
  </si>
  <si>
    <t>Matías Moreno</t>
  </si>
  <si>
    <t>24/09/2003</t>
  </si>
  <si>
    <t>Luca Ranieri</t>
  </si>
  <si>
    <t>23/04/1999</t>
  </si>
  <si>
    <t>Nicolás Valentini</t>
  </si>
  <si>
    <t>Eman Košpo</t>
  </si>
  <si>
    <t>17/05/2007</t>
  </si>
  <si>
    <t>Niccolò Fortini</t>
  </si>
  <si>
    <t>13/02/2006</t>
  </si>
  <si>
    <t>10,00 mln €</t>
  </si>
  <si>
    <t>Fabiano Parisi</t>
  </si>
  <si>
    <t>Robin Gosens</t>
  </si>
  <si>
    <t>Luis Balbo</t>
  </si>
  <si>
    <t>28/03/2006</t>
  </si>
  <si>
    <t>Álex Jiménez</t>
  </si>
  <si>
    <t>Dodô</t>
  </si>
  <si>
    <t>17/11/1998</t>
  </si>
  <si>
    <t>João Mário</t>
  </si>
  <si>
    <t>Rolando Mandragora</t>
  </si>
  <si>
    <t>29/06/1997</t>
  </si>
  <si>
    <t>9,00 mln €</t>
  </si>
  <si>
    <t>Lapo Deli</t>
  </si>
  <si>
    <t>Christ Inao Oulaï</t>
  </si>
  <si>
    <t>28,00 mln €</t>
  </si>
  <si>
    <t>Arthur Atta</t>
  </si>
  <si>
    <t>14/01/2003</t>
  </si>
  <si>
    <t>Cher Ndour</t>
  </si>
  <si>
    <t>27/07/2004</t>
  </si>
  <si>
    <t>Nicolò Fagioli</t>
  </si>
  <si>
    <t>Marco Brescianini</t>
  </si>
  <si>
    <t>20/01/2000</t>
  </si>
  <si>
    <t>Simon Sohm</t>
  </si>
  <si>
    <t>Alessandro Bianco</t>
  </si>
  <si>
    <t>Amir Richardson</t>
  </si>
  <si>
    <t>24/01/2002</t>
  </si>
  <si>
    <t>Jonas Harder</t>
  </si>
  <si>
    <t>30/09/2005</t>
  </si>
  <si>
    <t>Giovanni Fabbian</t>
  </si>
  <si>
    <t>Antonín Barák</t>
  </si>
  <si>
    <t>Pedro Gonçalves</t>
  </si>
  <si>
    <t>W;T</t>
  </si>
  <si>
    <t>Riccardo Sottil</t>
  </si>
  <si>
    <t>Alieu Njie</t>
  </si>
  <si>
    <t>14/05/2005</t>
  </si>
  <si>
    <t>Franco Mastantuono</t>
  </si>
  <si>
    <t>45,00 mln €</t>
  </si>
  <si>
    <t>Wilfried Gnonto</t>
  </si>
  <si>
    <t>Maat Daniel Caprini</t>
  </si>
  <si>
    <t>Albert Gudmundsson</t>
  </si>
  <si>
    <t>Seconda punta</t>
  </si>
  <si>
    <t>15/06/1997</t>
  </si>
  <si>
    <t>Filippo Distefano</t>
  </si>
  <si>
    <t>28/08/2003</t>
  </si>
  <si>
    <t>Moise Kean</t>
  </si>
  <si>
    <t>28/02/2000</t>
  </si>
  <si>
    <t>32,00 mln €</t>
  </si>
  <si>
    <t>Beto</t>
  </si>
  <si>
    <t>Mateo Pellegrino</t>
  </si>
  <si>
    <t>22/10/2001</t>
  </si>
  <si>
    <t>Roberto Piccoli</t>
  </si>
  <si>
    <t>27/01/2001</t>
  </si>
  <si>
    <t>M'Bala Nzola</t>
  </si>
  <si>
    <t>18/08/1996</t>
  </si>
  <si>
    <t>Riccardo Braschi</t>
  </si>
  <si>
    <t>24/08/2006</t>
  </si>
  <si>
    <t>AS Roma</t>
  </si>
  <si>
    <t>Mile Svilar</t>
  </si>
  <si>
    <t>27/08/1999</t>
  </si>
  <si>
    <t>35,00 mln €</t>
  </si>
  <si>
    <t>Devis Vásquez</t>
  </si>
  <si>
    <t>Pierluigi Gollini</t>
  </si>
  <si>
    <t>18/03/1995</t>
  </si>
  <si>
    <t>Radoslaw Zelezny</t>
  </si>
  <si>
    <t>Giorgio De Marzi</t>
  </si>
  <si>
    <t>100 mila €</t>
  </si>
  <si>
    <t>Evan Ndicka</t>
  </si>
  <si>
    <t>20/08/1999</t>
  </si>
  <si>
    <t>Konstantinos Koulierakis</t>
  </si>
  <si>
    <t>Leonardo Balerdi</t>
  </si>
  <si>
    <t>Daniele Ghilardi</t>
  </si>
  <si>
    <t>Gianluca Mancini</t>
  </si>
  <si>
    <t>17/04/1996</t>
  </si>
  <si>
    <t>Mario Hermoso</t>
  </si>
  <si>
    <t>18/06/1995</t>
  </si>
  <si>
    <t>Marash Kumbulla</t>
  </si>
  <si>
    <t>Filippo Reale</t>
  </si>
  <si>
    <t>24/02/2006</t>
  </si>
  <si>
    <t>Mohamed Seck</t>
  </si>
  <si>
    <t>Anass Salah-Eddine</t>
  </si>
  <si>
    <t>18/01/2002</t>
  </si>
  <si>
    <t>Angeliño</t>
  </si>
  <si>
    <t>E</t>
  </si>
  <si>
    <t>Nahuel Molina</t>
  </si>
  <si>
    <t>Devyne Rensch</t>
  </si>
  <si>
    <t>18/01/2003</t>
  </si>
  <si>
    <t>B;Dd;E</t>
  </si>
  <si>
    <t>Mattia Mannini</t>
  </si>
  <si>
    <t>Bryan Cristante</t>
  </si>
  <si>
    <t>Marten de Roon</t>
  </si>
  <si>
    <t>29/03/1991</t>
  </si>
  <si>
    <t>3,20 mln €</t>
  </si>
  <si>
    <t>Manu Koné</t>
  </si>
  <si>
    <t>17/05/2001</t>
  </si>
  <si>
    <t>Niccolò Pisilli</t>
  </si>
  <si>
    <t>23/09/2004</t>
  </si>
  <si>
    <t>Neil El Aynaoui</t>
  </si>
  <si>
    <t>Riccardo Pagano</t>
  </si>
  <si>
    <t>28/11/2004</t>
  </si>
  <si>
    <t>Muhammed Bah</t>
  </si>
  <si>
    <t>Rodrigo Mora</t>
  </si>
  <si>
    <t>38,00 mln €</t>
  </si>
  <si>
    <t>Lorenzo Pellegrini</t>
  </si>
  <si>
    <t>Luigi Cherubini</t>
  </si>
  <si>
    <t>15/01/2004</t>
  </si>
  <si>
    <t>Matías Soulé</t>
  </si>
  <si>
    <t>15/04/2003</t>
  </si>
  <si>
    <t>Paulo Dybala</t>
  </si>
  <si>
    <t>Donyell Malen</t>
  </si>
  <si>
    <t>19/01/1999</t>
  </si>
  <si>
    <t>Santiago Castro</t>
  </si>
  <si>
    <t>18/09/2004</t>
  </si>
  <si>
    <t>Robinio Vaz</t>
  </si>
  <si>
    <t>17/02/2007</t>
  </si>
  <si>
    <t>Artem Dovbyk</t>
  </si>
  <si>
    <t>21/06/1997</t>
  </si>
  <si>
    <t>Atalanta BC</t>
  </si>
  <si>
    <t>Marco Carnesecchi</t>
  </si>
  <si>
    <t>Paolo Vismara</t>
  </si>
  <si>
    <t>28/03/2003</t>
  </si>
  <si>
    <t>Marco Sportiello</t>
  </si>
  <si>
    <t>Thomas Pompei</t>
  </si>
  <si>
    <t>Francesco Rossi</t>
  </si>
  <si>
    <t>27/04/1991</t>
  </si>
  <si>
    <t>Giorgio Scalvini</t>
  </si>
  <si>
    <t>Honest Ahanor</t>
  </si>
  <si>
    <t>23/02/2008</t>
  </si>
  <si>
    <t>B;Ds;E</t>
  </si>
  <si>
    <t>Isak Hien</t>
  </si>
  <si>
    <t>13/01/1999</t>
  </si>
  <si>
    <t>Odilon Kossounou</t>
  </si>
  <si>
    <t>Thomas Kristensen</t>
  </si>
  <si>
    <t>17/01/2002</t>
  </si>
  <si>
    <t>Berat Djimsiti</t>
  </si>
  <si>
    <t>19/02/1993</t>
  </si>
  <si>
    <t>Sead Kolasinac</t>
  </si>
  <si>
    <t>20/06/1993</t>
  </si>
  <si>
    <t>Giovanni Bonfanti</t>
  </si>
  <si>
    <t>17/01/2003</t>
  </si>
  <si>
    <t>3,80 mln €</t>
  </si>
  <si>
    <t>Giorgio Cittadini</t>
  </si>
  <si>
    <t>18/04/2002</t>
  </si>
  <si>
    <t>Gianluca Gaetano</t>
  </si>
  <si>
    <t>Ibrahim Sulemana</t>
  </si>
  <si>
    <t>22/05/2003</t>
  </si>
  <si>
    <t>Éderson</t>
  </si>
  <si>
    <t>Franck Kessié</t>
  </si>
  <si>
    <t>Mario Pašalić</t>
  </si>
  <si>
    <t>Raoul Bellanova</t>
  </si>
  <si>
    <t>17/05/2000</t>
  </si>
  <si>
    <t>Davide Zappacosta</t>
  </si>
  <si>
    <t>Lorenzo Bernasconi</t>
  </si>
  <si>
    <t>16/11/2003</t>
  </si>
  <si>
    <t>Nicola Zalewski</t>
  </si>
  <si>
    <t>23/01/2002</t>
  </si>
  <si>
    <t>Mitchel Bakker</t>
  </si>
  <si>
    <t>20/06/2000</t>
  </si>
  <si>
    <t>Charles De Ketelaere</t>
  </si>
  <si>
    <t>Lazar Samardžić</t>
  </si>
  <si>
    <t>24/02/2002</t>
  </si>
  <si>
    <t>Eljif Elmas</t>
  </si>
  <si>
    <t>13,00 mln €</t>
  </si>
  <si>
    <t>Daniel Maldini</t>
  </si>
  <si>
    <t>Jonathan Rowe</t>
  </si>
  <si>
    <t>30/04/2003</t>
  </si>
  <si>
    <t>Kamaldeen Sulemana</t>
  </si>
  <si>
    <t>15/02/2002</t>
  </si>
  <si>
    <t>El Bilal Touré</t>
  </si>
  <si>
    <t>Giacomo Raspadori</t>
  </si>
  <si>
    <t>18/02/2000</t>
  </si>
  <si>
    <t>Nikola Krstović</t>
  </si>
  <si>
    <t>Gianluca Scamacca</t>
  </si>
  <si>
    <t>Vanja Vlahović</t>
  </si>
  <si>
    <t>23/03/2004</t>
  </si>
  <si>
    <t>Bologna FC</t>
  </si>
  <si>
    <t>Massimo Pessina</t>
  </si>
  <si>
    <t>25/12/2007</t>
  </si>
  <si>
    <t>Lukasz Skorupski</t>
  </si>
  <si>
    <t>Federico Ravaglia</t>
  </si>
  <si>
    <t>Jhon Lucumí</t>
  </si>
  <si>
    <t>26/06/1998</t>
  </si>
  <si>
    <t>Arthur Theate</t>
  </si>
  <si>
    <t>Torbjørn Heggem</t>
  </si>
  <si>
    <t>Martin Vitík</t>
  </si>
  <si>
    <t>21/01/2003</t>
  </si>
  <si>
    <t>Eivind Helland</t>
  </si>
  <si>
    <t>25/04/2005</t>
  </si>
  <si>
    <t>Nicolò Casale</t>
  </si>
  <si>
    <t>14/02/1998</t>
  </si>
  <si>
    <t>Mihajlo Ilić</t>
  </si>
  <si>
    <t>Juan Miranda</t>
  </si>
  <si>
    <t>19/01/2000</t>
  </si>
  <si>
    <t>Rahim Alhassane</t>
  </si>
  <si>
    <t>Dimitar Papazov</t>
  </si>
  <si>
    <t>15/07/2006</t>
  </si>
  <si>
    <t>Emil Holm</t>
  </si>
  <si>
    <t>13/05/2000</t>
  </si>
  <si>
    <t>Nadir Zortea</t>
  </si>
  <si>
    <t>19/06/1999</t>
  </si>
  <si>
    <t>Lorenzo De Silvestri</t>
  </si>
  <si>
    <t>23/05/1988</t>
  </si>
  <si>
    <t>Nikola Moro</t>
  </si>
  <si>
    <t>Oussama El Azzouzi</t>
  </si>
  <si>
    <t>29/05/2001</t>
  </si>
  <si>
    <t>Lewis Ferguson</t>
  </si>
  <si>
    <t>24/08/1999</t>
  </si>
  <si>
    <t>Tommaso Pobega</t>
  </si>
  <si>
    <t>15/07/1999</t>
  </si>
  <si>
    <t>Mikel Amondarain</t>
  </si>
  <si>
    <t>Niklas Pyyhtiä</t>
  </si>
  <si>
    <t>25/09/2003</t>
  </si>
  <si>
    <t>1,30 mln €</t>
  </si>
  <si>
    <t>Jens Odgaard</t>
  </si>
  <si>
    <t>31/03/1999</t>
  </si>
  <si>
    <t>Nicolò Cambiaghi</t>
  </si>
  <si>
    <t>28/12/2000</t>
  </si>
  <si>
    <t>Samuel Mbangula</t>
  </si>
  <si>
    <t>Benja Domínguez</t>
  </si>
  <si>
    <t>19/09/2003</t>
  </si>
  <si>
    <t>Jesper Karlsson</t>
  </si>
  <si>
    <t>25/07/1998</t>
  </si>
  <si>
    <t>Riccardo Orsolini</t>
  </si>
  <si>
    <t>24/01/1997</t>
  </si>
  <si>
    <t>Federico Bernardeschi</t>
  </si>
  <si>
    <t>16/02/1994</t>
  </si>
  <si>
    <t>Jay Enem</t>
  </si>
  <si>
    <t>Thijs Dallinga</t>
  </si>
  <si>
    <t>Luigi Caccavo</t>
  </si>
  <si>
    <t>Cagliari Calcio</t>
  </si>
  <si>
    <t>Elia Caprile</t>
  </si>
  <si>
    <t>25/08/2001</t>
  </si>
  <si>
    <t>Alen Sherri</t>
  </si>
  <si>
    <t>15/12/1997</t>
  </si>
  <si>
    <t>Boris Radunović</t>
  </si>
  <si>
    <t>26/05/1996</t>
  </si>
  <si>
    <t>Giuseppe Ciocci</t>
  </si>
  <si>
    <t>Juan Rodríguez</t>
  </si>
  <si>
    <t>30/05/2005</t>
  </si>
  <si>
    <t>Raphal Kofler</t>
  </si>
  <si>
    <t>5,50 mln €</t>
  </si>
  <si>
    <t>Zé Pedro</t>
  </si>
  <si>
    <t>Yerry Mina</t>
  </si>
  <si>
    <t>23/09/1994</t>
  </si>
  <si>
    <t>Mateusz Wieteska</t>
  </si>
  <si>
    <t>Davide Veroli</t>
  </si>
  <si>
    <t>29/01/2003</t>
  </si>
  <si>
    <t>Nicola Pintus</t>
  </si>
  <si>
    <t>25/05/2005</t>
  </si>
  <si>
    <t>Francesco Gallea</t>
  </si>
  <si>
    <t>29/03/2005</t>
  </si>
  <si>
    <t>Adam Obert</t>
  </si>
  <si>
    <t>23/08/2002</t>
  </si>
  <si>
    <t>Riyad Idrissi</t>
  </si>
  <si>
    <t>13/06/2005</t>
  </si>
  <si>
    <t>Giuseppe Aurelio</t>
  </si>
  <si>
    <t>Yukinari Sugawara</t>
  </si>
  <si>
    <t>Gabriele Zappa</t>
  </si>
  <si>
    <t>22/12/1999</t>
  </si>
  <si>
    <t>Othniël Raterink</t>
  </si>
  <si>
    <t>Matteo Prati</t>
  </si>
  <si>
    <t>28/12/2003</t>
  </si>
  <si>
    <t>Harry Winks</t>
  </si>
  <si>
    <t>Alessandro Romano</t>
  </si>
  <si>
    <t>17/06/2006</t>
  </si>
  <si>
    <t>Jacopo Fazzini</t>
  </si>
  <si>
    <t>16/03/2003</t>
  </si>
  <si>
    <t>Michel Adopo</t>
  </si>
  <si>
    <t>19/07/2000</t>
  </si>
  <si>
    <t>Joseph Liteta</t>
  </si>
  <si>
    <t>22/02/2006</t>
  </si>
  <si>
    <t>Alessandro Deiola</t>
  </si>
  <si>
    <t>Roberto Gagliardini</t>
  </si>
  <si>
    <t>Ivan Sulev</t>
  </si>
  <si>
    <t>Demi Akarakiri</t>
  </si>
  <si>
    <t>29/09/2007</t>
  </si>
  <si>
    <t>-</t>
  </si>
  <si>
    <t>Nicola Grandu</t>
  </si>
  <si>
    <t>Yanis Massolin</t>
  </si>
  <si>
    <t>20/09/2002</t>
  </si>
  <si>
    <t>Nicolò Cavuoti</t>
  </si>
  <si>
    <t>Alieu Fadera</t>
  </si>
  <si>
    <t>Mattia Felici</t>
  </si>
  <si>
    <t>17/04/2001</t>
  </si>
  <si>
    <t>Agustín Albarracín</t>
  </si>
  <si>
    <t>29/08/2005</t>
  </si>
  <si>
    <t>2,30 mln €</t>
  </si>
  <si>
    <t>Sebastiano Di Paolo</t>
  </si>
  <si>
    <t>Sebastiano Esposito</t>
  </si>
  <si>
    <t>Paul Mendy</t>
  </si>
  <si>
    <t>13/01/2007</t>
  </si>
  <si>
    <t>Kingstone Mutandwa</t>
  </si>
  <si>
    <t>Gennaro Borrelli</t>
  </si>
  <si>
    <t>Yael Trepy</t>
  </si>
  <si>
    <t>20/05/2006</t>
  </si>
  <si>
    <t>Como 1907</t>
  </si>
  <si>
    <t>Robert Sánchez</t>
  </si>
  <si>
    <t>18/111/1997</t>
  </si>
  <si>
    <t>Jean Butez</t>
  </si>
  <si>
    <t>Emil Audero</t>
  </si>
  <si>
    <t>18/01/1997</t>
  </si>
  <si>
    <t>Mauro Vigorito</t>
  </si>
  <si>
    <t>22/05/1990</t>
  </si>
  <si>
    <t>Trevoh Chalobah</t>
  </si>
  <si>
    <t>Jacobo Ramón</t>
  </si>
  <si>
    <t>Stefan Posch</t>
  </si>
  <si>
    <t>14/05/1997</t>
  </si>
  <si>
    <t>Alberto Dossena</t>
  </si>
  <si>
    <t>13/10/1998</t>
  </si>
  <si>
    <t>Marc Oliver Kempf</t>
  </si>
  <si>
    <t>28/01/1995</t>
  </si>
  <si>
    <t>Willy Kambwala</t>
  </si>
  <si>
    <t>Fellipe Jack</t>
  </si>
  <si>
    <t>Edoardo Goldaniga</t>
  </si>
  <si>
    <t>Andrés Cuenca</t>
  </si>
  <si>
    <t>Álex Valle</t>
  </si>
  <si>
    <t>25/04/2004</t>
  </si>
  <si>
    <t>Yan Couto</t>
  </si>
  <si>
    <t>Ivan Smolcic</t>
  </si>
  <si>
    <t>17/08/2000</t>
  </si>
  <si>
    <t>Ignace Van der Brempt</t>
  </si>
  <si>
    <t>Máximo Perrone</t>
  </si>
  <si>
    <t>Yannik Engelhardt</t>
  </si>
  <si>
    <t>Andréa Le Borgne</t>
  </si>
  <si>
    <t>27/07/2006</t>
  </si>
  <si>
    <t>Lucas Da Cunha</t>
  </si>
  <si>
    <t>Maxence Caqueret</t>
  </si>
  <si>
    <t>15/02/2000</t>
  </si>
  <si>
    <t>Adrian Lahdo</t>
  </si>
  <si>
    <t>26/12/2007</t>
  </si>
  <si>
    <t>Fabio Rispoli</t>
  </si>
  <si>
    <t>28/09/2006</t>
  </si>
  <si>
    <t>Luis Milla</t>
  </si>
  <si>
    <t>Luca Mazzitelli</t>
  </si>
  <si>
    <t>15/11/1995</t>
  </si>
  <si>
    <t>Matthias Braunöder</t>
  </si>
  <si>
    <t>27/03/2002</t>
  </si>
  <si>
    <t>Nico Paz</t>
  </si>
  <si>
    <t>80,00 mln €</t>
  </si>
  <si>
    <t>Martin Baturina</t>
  </si>
  <si>
    <t>16/02/2003</t>
  </si>
  <si>
    <t>Mattia Liberali</t>
  </si>
  <si>
    <t>Jesús Rodríguez</t>
  </si>
  <si>
    <t>21/11/2005</t>
  </si>
  <si>
    <t>Assane Diao</t>
  </si>
  <si>
    <t>Ali Jasim</t>
  </si>
  <si>
    <t>20/01/2004</t>
  </si>
  <si>
    <t>Jayden Addai</t>
  </si>
  <si>
    <t>26/08/2005</t>
  </si>
  <si>
    <t>Nicolas Kühn</t>
  </si>
  <si>
    <t>Anastasios Douvikas</t>
  </si>
  <si>
    <t>Álvaro Morata</t>
  </si>
  <si>
    <t>23/10/1992</t>
  </si>
  <si>
    <t>Iván Azón</t>
  </si>
  <si>
    <t>24/12/2002</t>
  </si>
  <si>
    <t>Alessandro Gabrielloni</t>
  </si>
  <si>
    <t>Marlon Mustapha</t>
  </si>
  <si>
    <t>Tommaso Fumagalli</t>
  </si>
  <si>
    <t>20/02/2000</t>
  </si>
  <si>
    <t>Frosinone Calcio</t>
  </si>
  <si>
    <t>Lorenzo Palmisani</t>
  </si>
  <si>
    <t>Sebastiano Desplanches</t>
  </si>
  <si>
    <t>Matteo Pisseri</t>
  </si>
  <si>
    <t>Eldin Lolic</t>
  </si>
  <si>
    <t>15/05/2004</t>
  </si>
  <si>
    <t>50 mila €</t>
  </si>
  <si>
    <t>Gabriele Calvani</t>
  </si>
  <si>
    <t>Ilario Monterisi</t>
  </si>
  <si>
    <t>19/12/2001</t>
  </si>
  <si>
    <t>Kevin Akpoguma</t>
  </si>
  <si>
    <t>Wisdom Amey</t>
  </si>
  <si>
    <t>Jacopo Gelli</t>
  </si>
  <si>
    <t>Omar Fayed</t>
  </si>
  <si>
    <t>Sergio Kalaj</t>
  </si>
  <si>
    <t>Gabriele Bracaglia</t>
  </si>
  <si>
    <t>19/07/2003</t>
  </si>
  <si>
    <t>Aleksa Terzić</t>
  </si>
  <si>
    <t>Niccolò Corrado</t>
  </si>
  <si>
    <t>19/03/2000</t>
  </si>
  <si>
    <t>Enzo Tchato</t>
  </si>
  <si>
    <t>Anthony Oyono</t>
  </si>
  <si>
    <t>Jérémy Oyono</t>
  </si>
  <si>
    <t>Matteo Cichella</t>
  </si>
  <si>
    <t>Florian Grillitsch</t>
  </si>
  <si>
    <t>Giacomo Calò</t>
  </si>
  <si>
    <t>Luis Hasa</t>
  </si>
  <si>
    <t>Patrizio Masini</t>
  </si>
  <si>
    <t>4,20 mln €</t>
  </si>
  <si>
    <t>Ilias Koutsoupias</t>
  </si>
  <si>
    <t>Anouar El Azzouzi</t>
  </si>
  <si>
    <t>Filippo Grosso</t>
  </si>
  <si>
    <t>Ben Lhassine Kone</t>
  </si>
  <si>
    <t>14/03/2000</t>
  </si>
  <si>
    <t>Alessio Zerbin</t>
  </si>
  <si>
    <t>Romano Schmid</t>
  </si>
  <si>
    <t>Francesco Gelli</t>
  </si>
  <si>
    <t>15/10/1996</t>
  </si>
  <si>
    <t>Abdoulie Ndow</t>
  </si>
  <si>
    <t>Giorgi Kvernadze</t>
  </si>
  <si>
    <t>Farès Ghedjemis</t>
  </si>
  <si>
    <t>7,50 mln €</t>
  </si>
  <si>
    <t>Seydou Fini</t>
  </si>
  <si>
    <t>Kevin Barcella</t>
  </si>
  <si>
    <t>Tomas Bobcek</t>
  </si>
  <si>
    <t>Daniel Bîrligea</t>
  </si>
  <si>
    <t>Antonio Raimondo</t>
  </si>
  <si>
    <t>18/03/2004</t>
  </si>
  <si>
    <t>Alejandro Cichero</t>
  </si>
  <si>
    <t>Muhammed Colley</t>
  </si>
  <si>
    <t>Lorenzo Gori</t>
  </si>
  <si>
    <t>Genoa CFC</t>
  </si>
  <si>
    <t>Justin Bijlow</t>
  </si>
  <si>
    <t>22/01/1998</t>
  </si>
  <si>
    <t>Franz Stolz</t>
  </si>
  <si>
    <t>14/02/2001</t>
  </si>
  <si>
    <t>Ernestas Lysionok</t>
  </si>
  <si>
    <t>Alessandro Marcandalli</t>
  </si>
  <si>
    <t>25/10/2002</t>
  </si>
  <si>
    <t>Leo Østigård</t>
  </si>
  <si>
    <t>28/11/1999</t>
  </si>
  <si>
    <t>Johan Vásquez</t>
  </si>
  <si>
    <t>22/10/1998</t>
  </si>
  <si>
    <t>Alan Matturro</t>
  </si>
  <si>
    <t>Alessandro Vogliacco</t>
  </si>
  <si>
    <t>14/09/1998</t>
  </si>
  <si>
    <t>Sebastian Otoa</t>
  </si>
  <si>
    <t>13/05/2004</t>
  </si>
  <si>
    <t>Matteo Barbini</t>
  </si>
  <si>
    <t>Mamedi Doucouré</t>
  </si>
  <si>
    <t>Mario Mitaj</t>
  </si>
  <si>
    <t>Aarón Martín</t>
  </si>
  <si>
    <t>22/04/1997</t>
  </si>
  <si>
    <t>David Puczka</t>
  </si>
  <si>
    <t>26/01/2005</t>
  </si>
  <si>
    <t>Latif Ouedraogo</t>
  </si>
  <si>
    <t>23/10/2007</t>
  </si>
  <si>
    <t>Marcelo Vaz</t>
  </si>
  <si>
    <t>31/07/2007</t>
  </si>
  <si>
    <t>Brooke Norton-Cuffy</t>
  </si>
  <si>
    <t>Cody Drameh</t>
  </si>
  <si>
    <t>Kingsley Ehizibue</t>
  </si>
  <si>
    <t>Stefano Sabelli</t>
  </si>
  <si>
    <t>13/01/1993</t>
  </si>
  <si>
    <t>Morten Frendrup</t>
  </si>
  <si>
    <t>Amorim</t>
  </si>
  <si>
    <t>18/05/2005</t>
  </si>
  <si>
    <t>Djibril Sow</t>
  </si>
  <si>
    <t>Mikael Egill Ellertsson</t>
  </si>
  <si>
    <t>E;C</t>
  </si>
  <si>
    <t>Franz-Ethan Meichtry</t>
  </si>
  <si>
    <t>Samuel Wiafe</t>
  </si>
  <si>
    <t>22/06/2008</t>
  </si>
  <si>
    <t>Chec Bebel Doumbia</t>
  </si>
  <si>
    <t>Tommaso Baldanzi</t>
  </si>
  <si>
    <t>23/03/2003</t>
  </si>
  <si>
    <t>Hugo Cuenca</t>
  </si>
  <si>
    <t>Hamed Traoré</t>
  </si>
  <si>
    <t>Stephan El Shaarawy</t>
  </si>
  <si>
    <t>Robinho Junior</t>
  </si>
  <si>
    <t>Lorenzo Venturino</t>
  </si>
  <si>
    <t>22/06/2006</t>
  </si>
  <si>
    <t>Junior Messias</t>
  </si>
  <si>
    <t>13/05/1991</t>
  </si>
  <si>
    <t>1,10 mln €</t>
  </si>
  <si>
    <t>Lorenzo Colombo</t>
  </si>
  <si>
    <t>Vitinha</t>
  </si>
  <si>
    <t>15/03/2000</t>
  </si>
  <si>
    <t>Milutin Osmajic</t>
  </si>
  <si>
    <t>Elias Havel</t>
  </si>
  <si>
    <t>2,20 mln €</t>
  </si>
  <si>
    <t>Joi Nuredini</t>
  </si>
  <si>
    <t>Alessandro Debenedetti</t>
  </si>
  <si>
    <t>23/09/2003</t>
  </si>
  <si>
    <t>Inter</t>
  </si>
  <si>
    <t>Josep Martínez</t>
  </si>
  <si>
    <t>27/05/1998</t>
  </si>
  <si>
    <t>Ivan Provedel</t>
  </si>
  <si>
    <t>17/03/1994</t>
  </si>
  <si>
    <t>Raffaele Di Gennaro</t>
  </si>
  <si>
    <t>Alessandro Bastoni</t>
  </si>
  <si>
    <t>13/04/1999</t>
  </si>
  <si>
    <t>65,00 mln €</t>
  </si>
  <si>
    <t>Yann Bisseck</t>
  </si>
  <si>
    <t>29/11/2000</t>
  </si>
  <si>
    <t>Manuel Akanji</t>
  </si>
  <si>
    <t>19/07/1995</t>
  </si>
  <si>
    <t>John Stones</t>
  </si>
  <si>
    <t>Benjamin Pavard</t>
  </si>
  <si>
    <t>28/03/1996</t>
  </si>
  <si>
    <t>Federico Dimarco</t>
  </si>
  <si>
    <t>Djed Spence</t>
  </si>
  <si>
    <t>Aleksandar Stanković</t>
  </si>
  <si>
    <t>Hakan Çalhanoğlu</t>
  </si>
  <si>
    <t>Kristjan Asllani</t>
  </si>
  <si>
    <t>Nicolò Barella</t>
  </si>
  <si>
    <t>Petar Sučić</t>
  </si>
  <si>
    <t>25/10/2003</t>
  </si>
  <si>
    <t>Curtis Jones</t>
  </si>
  <si>
    <t>Davide Frattesi</t>
  </si>
  <si>
    <t>22/09/1999</t>
  </si>
  <si>
    <t>Andy Diouf</t>
  </si>
  <si>
    <t>17/05/2003</t>
  </si>
  <si>
    <t>Piotr Zielinski</t>
  </si>
  <si>
    <t>20/05/1994</t>
  </si>
  <si>
    <t>Henrikh Mkhitaryan</t>
  </si>
  <si>
    <t>21/01/1989</t>
  </si>
  <si>
    <t>Luis Henrique</t>
  </si>
  <si>
    <t>14/12/2001</t>
  </si>
  <si>
    <t>Lautaro Martínez</t>
  </si>
  <si>
    <t>22/08/1997</t>
  </si>
  <si>
    <t>85,00 mln €</t>
  </si>
  <si>
    <t>Marcus Thuram</t>
  </si>
  <si>
    <t>Pio Esposito</t>
  </si>
  <si>
    <t>28/06/2005</t>
  </si>
  <si>
    <t>Ange-Yoan Bonny</t>
  </si>
  <si>
    <t>Juventus FC</t>
  </si>
  <si>
    <t>Guglielmo Vicario</t>
  </si>
  <si>
    <t>Kamil Grabara</t>
  </si>
  <si>
    <t>Michele Di Gregorio</t>
  </si>
  <si>
    <t>27/07/1997</t>
  </si>
  <si>
    <t>Mattia Perin</t>
  </si>
  <si>
    <t>Carlo Pinsoglio</t>
  </si>
  <si>
    <t>16/03/1990</t>
  </si>
  <si>
    <t>18/03/1997</t>
  </si>
  <si>
    <t>Pierre Kalulu</t>
  </si>
  <si>
    <t>Lloyd Kelly</t>
  </si>
  <si>
    <t>Federico Gatti</t>
  </si>
  <si>
    <t>24/06/1998</t>
  </si>
  <si>
    <t>Daniele Rugani</t>
  </si>
  <si>
    <t>29/07/1994</t>
  </si>
  <si>
    <t>Andrea Cambiaso</t>
  </si>
  <si>
    <t>Juan Cabal</t>
  </si>
  <si>
    <t>Jonas Rouhi</t>
  </si>
  <si>
    <t>Zeki Çelik</t>
  </si>
  <si>
    <t>Manuel Locatelli</t>
  </si>
  <si>
    <t>Teun Koopmeiners</t>
  </si>
  <si>
    <t>28/02/1998</t>
  </si>
  <si>
    <t>Khéphren Thuram</t>
  </si>
  <si>
    <t>26/03/2001</t>
  </si>
  <si>
    <t>Weston McKennie</t>
  </si>
  <si>
    <t>28/08/1998</t>
  </si>
  <si>
    <t>Pape Matar Sarr</t>
  </si>
  <si>
    <t>Fabio Miretti</t>
  </si>
  <si>
    <t>Arthur Melo</t>
  </si>
  <si>
    <t>Vasilije Adžić</t>
  </si>
  <si>
    <t>Kenan Yıldız</t>
  </si>
  <si>
    <t>75,00 mln €</t>
  </si>
  <si>
    <t>Kerim Alajbegovic</t>
  </si>
  <si>
    <t>Nico González</t>
  </si>
  <si>
    <t>Jérémie Boga</t>
  </si>
  <si>
    <t>Francisco Conceição</t>
  </si>
  <si>
    <t>14/12/2002</t>
  </si>
  <si>
    <t>Edon Zhegrova</t>
  </si>
  <si>
    <t>Nick Woltemade</t>
  </si>
  <si>
    <t>55,00 mln €</t>
  </si>
  <si>
    <t>Jonathan David</t>
  </si>
  <si>
    <t>14/01/2000</t>
  </si>
  <si>
    <t>Randal Kolo Muani</t>
  </si>
  <si>
    <t>Loïs Openda</t>
  </si>
  <si>
    <t>16/02/2000</t>
  </si>
  <si>
    <t>Jeff Ekhator</t>
  </si>
  <si>
    <t>Arkadiusz Milik</t>
  </si>
  <si>
    <t>28/02/1994</t>
  </si>
  <si>
    <t>Parma Calcio</t>
  </si>
  <si>
    <t>Zion Suzuki</t>
  </si>
  <si>
    <t>21/08/2002</t>
  </si>
  <si>
    <t>Giovanni Daffara</t>
  </si>
  <si>
    <t>Edoardo Corvi</t>
  </si>
  <si>
    <t>23/03/2001</t>
  </si>
  <si>
    <t>Simone Ghidotti</t>
  </si>
  <si>
    <t>Filippo Rinaldi</t>
  </si>
  <si>
    <t>Alessandro Circati</t>
  </si>
  <si>
    <t>Mariano Troilo</t>
  </si>
  <si>
    <t>28/06/2003</t>
  </si>
  <si>
    <t>Abdoulaye Ndiaye</t>
  </si>
  <si>
    <t>Diego Carlos</t>
  </si>
  <si>
    <t>Botond Balogh</t>
  </si>
  <si>
    <t>Lautaro Valenti</t>
  </si>
  <si>
    <t>14/01/1999</t>
  </si>
  <si>
    <t>Dominik Drobnic</t>
  </si>
  <si>
    <t>Nicolas Trabucchi</t>
  </si>
  <si>
    <t>17/08/2007</t>
  </si>
  <si>
    <t>Peter Amoran</t>
  </si>
  <si>
    <t>22/05/2004</t>
  </si>
  <si>
    <t>Emanuele Valeri</t>
  </si>
  <si>
    <t>Franco Carboni</t>
  </si>
  <si>
    <t>Sascha Britschgi</t>
  </si>
  <si>
    <t>27/08/2006</t>
  </si>
  <si>
    <t>Enrico Delprato</t>
  </si>
  <si>
    <t>Mandela Keita</t>
  </si>
  <si>
    <t>Hans Nicolussi Caviglia</t>
  </si>
  <si>
    <t>18/06/2000</t>
  </si>
  <si>
    <t>Adrián Bernabé</t>
  </si>
  <si>
    <t>26/05/2001</t>
  </si>
  <si>
    <t>Oliver Sørensen</t>
  </si>
  <si>
    <t>Christian Ordóñez</t>
  </si>
  <si>
    <t>24/07/2004</t>
  </si>
  <si>
    <t>Benja Cremaschi</t>
  </si>
  <si>
    <t>Vincent Sierro</t>
  </si>
  <si>
    <t>Rachid Kouda</t>
  </si>
  <si>
    <t>25/07/2002</t>
  </si>
  <si>
    <t>Abdou-Salam Konate</t>
  </si>
  <si>
    <t>25/11/2006</t>
  </si>
  <si>
    <t>Jacob Ondrejka</t>
  </si>
  <si>
    <t>Antoine Joujou</t>
  </si>
  <si>
    <t>Ousmane Diallo</t>
  </si>
  <si>
    <t>Pontus Almqvist</t>
  </si>
  <si>
    <t>Anthony Partipilo</t>
  </si>
  <si>
    <t>27/10/1994</t>
  </si>
  <si>
    <t>Matija Frigan</t>
  </si>
  <si>
    <t>David Romero</t>
  </si>
  <si>
    <t>Adrian Benedyczak</t>
  </si>
  <si>
    <t>24/11/2000</t>
  </si>
  <si>
    <t>Nesta Elphege</t>
  </si>
  <si>
    <t>Daniel Mikołajewski</t>
  </si>
  <si>
    <t>24/01/2006</t>
  </si>
  <si>
    <t>Simone Lontani</t>
  </si>
  <si>
    <t>Thomás De Martis</t>
  </si>
  <si>
    <t>125 mila €</t>
  </si>
  <si>
    <t>SS Lazio</t>
  </si>
  <si>
    <t>Christos Mandas</t>
  </si>
  <si>
    <t>17/09/2001</t>
  </si>
  <si>
    <t>Edoardo Motta</t>
  </si>
  <si>
    <t>13/01/2005</t>
  </si>
  <si>
    <t>Alessio Furlanetto</t>
  </si>
  <si>
    <t>Davide Renzetti</t>
  </si>
  <si>
    <t>Oliver Provstgaard</t>
  </si>
  <si>
    <t>Danilho Doekhi</t>
  </si>
  <si>
    <t>Josip Sutalo</t>
  </si>
  <si>
    <t>Alessio Romagnoli</t>
  </si>
  <si>
    <t>Patric</t>
  </si>
  <si>
    <t>17/04/1993</t>
  </si>
  <si>
    <t>Samuel Gigot</t>
  </si>
  <si>
    <t>Filipe Bordon</t>
  </si>
  <si>
    <t>24/06/2005</t>
  </si>
  <si>
    <t>Nuno Tavares</t>
  </si>
  <si>
    <t>26/01/2000</t>
  </si>
  <si>
    <t>Luca Pellegrini</t>
  </si>
  <si>
    <t>Alfonso Pedraza</t>
  </si>
  <si>
    <t>Alessandro Milani</t>
  </si>
  <si>
    <t>14/06/2005</t>
  </si>
  <si>
    <t>650 mila €</t>
  </si>
  <si>
    <t>Mohamed Fares</t>
  </si>
  <si>
    <t>15/02/1996</t>
  </si>
  <si>
    <t>Romano Floriani Mussolini</t>
  </si>
  <si>
    <t>27/01/2003</t>
  </si>
  <si>
    <t>Adam Marusic</t>
  </si>
  <si>
    <t>17/10/1992</t>
  </si>
  <si>
    <t>Manuel Lazzari</t>
  </si>
  <si>
    <t>29/11/1993</t>
  </si>
  <si>
    <t>Nicolò Rovella</t>
  </si>
  <si>
    <t>Reda Belahyane</t>
  </si>
  <si>
    <t>Danilo Cataldi</t>
  </si>
  <si>
    <t>Kenneth Taylor</t>
  </si>
  <si>
    <t>16/05/2002</t>
  </si>
  <si>
    <t>Fisayo Dele-Bashiru</t>
  </si>
  <si>
    <t>Bruno Galassi</t>
  </si>
  <si>
    <t>Valerio Farcomeni</t>
  </si>
  <si>
    <t>18/01/2006</t>
  </si>
  <si>
    <t>Adrian Przyborek</t>
  </si>
  <si>
    <t>Mattia Zaccagni</t>
  </si>
  <si>
    <t>16/06/1995</t>
  </si>
  <si>
    <t>Saná Fernandes</t>
  </si>
  <si>
    <t>Gustav Isaksen</t>
  </si>
  <si>
    <t>19/04/2001</t>
  </si>
  <si>
    <t>Tijjani Noslin</t>
  </si>
  <si>
    <t>Matteo Cancellieri</t>
  </si>
  <si>
    <t>Andrea Pinamonti</t>
  </si>
  <si>
    <t>19/05/1999</t>
  </si>
  <si>
    <t>Petar Ratkov</t>
  </si>
  <si>
    <t>18/08/2003</t>
  </si>
  <si>
    <t>Boulaye Dia</t>
  </si>
  <si>
    <t>16/11/1996</t>
  </si>
  <si>
    <t>Gabriele Artistico</t>
  </si>
  <si>
    <t>14/07/2002</t>
  </si>
  <si>
    <t>Federico Serra</t>
  </si>
  <si>
    <t>SSC Napoli</t>
  </si>
  <si>
    <t>Vanja Milinković-Savić</t>
  </si>
  <si>
    <t>20/02/1997</t>
  </si>
  <si>
    <t>Alex Meret</t>
  </si>
  <si>
    <t>22/03/1997</t>
  </si>
  <si>
    <t>Nikita Contini</t>
  </si>
  <si>
    <t>21/05/1996</t>
  </si>
  <si>
    <t>Mathias Ferrante</t>
  </si>
  <si>
    <t>Alessandro Buongiorno</t>
  </si>
  <si>
    <t>Sam Beukema</t>
  </si>
  <si>
    <t>Benoît Badiashile</t>
  </si>
  <si>
    <t>Rafa Marín</t>
  </si>
  <si>
    <t>19/05/2002</t>
  </si>
  <si>
    <t>Amir Rrahmani</t>
  </si>
  <si>
    <t>24/02/1994</t>
  </si>
  <si>
    <t>Luca Marianucci</t>
  </si>
  <si>
    <t>23/07/2004</t>
  </si>
  <si>
    <t>Nosa Edward Obaretin</t>
  </si>
  <si>
    <t>26/01/2003</t>
  </si>
  <si>
    <t>Christian Garofalo</t>
  </si>
  <si>
    <t>Luigi D'Avino</t>
  </si>
  <si>
    <t>Miguel Gutiérrez</t>
  </si>
  <si>
    <t>27/07/2001</t>
  </si>
  <si>
    <t>Mathías Olivera</t>
  </si>
  <si>
    <t>31/10/1997</t>
  </si>
  <si>
    <t>Leonardo Spinazzola</t>
  </si>
  <si>
    <t>25/03/1993</t>
  </si>
  <si>
    <t>Giovanni Di Lorenzo</t>
  </si>
  <si>
    <t>Pasquale Mazzocchi</t>
  </si>
  <si>
    <t>27/07/1995</t>
  </si>
  <si>
    <t>Billy Gilmour</t>
  </si>
  <si>
    <t>Stanislav Lobotka</t>
  </si>
  <si>
    <t>25/11/1994</t>
  </si>
  <si>
    <t>Jens Cajuste</t>
  </si>
  <si>
    <t>Scott McTominay</t>
  </si>
  <si>
    <t>Frank Anguissa</t>
  </si>
  <si>
    <t>16/11/1995</t>
  </si>
  <si>
    <t>Costantino Favasuli</t>
  </si>
  <si>
    <t>Gennaro Iccarino</t>
  </si>
  <si>
    <t>Coli Saco</t>
  </si>
  <si>
    <t>15/05/2002</t>
  </si>
  <si>
    <t>Antonio Vergara</t>
  </si>
  <si>
    <t>16/01/2003</t>
  </si>
  <si>
    <t>Kevin De Bruyne</t>
  </si>
  <si>
    <t>28/06/1991</t>
  </si>
  <si>
    <t>Alisson Santos</t>
  </si>
  <si>
    <t>27/09/2002</t>
  </si>
  <si>
    <t>Noa Lang</t>
  </si>
  <si>
    <t>17/06/1999</t>
  </si>
  <si>
    <t>Emanuele Rao</t>
  </si>
  <si>
    <t>David Neres</t>
  </si>
  <si>
    <t>Matteo Politano</t>
  </si>
  <si>
    <t>Jesper Lindstrøm</t>
  </si>
  <si>
    <t>29/02/2000</t>
  </si>
  <si>
    <t>Mattia Esposito</t>
  </si>
  <si>
    <t>Lorenzo Sgarbi</t>
  </si>
  <si>
    <t>24/03/2001</t>
  </si>
  <si>
    <t>Rasmus Højlund</t>
  </si>
  <si>
    <t>60,00 mln €</t>
  </si>
  <si>
    <t>Lorenzo Lucca</t>
  </si>
  <si>
    <t>Giovane</t>
  </si>
  <si>
    <t>24/11/2003</t>
  </si>
  <si>
    <t>Dinis Rodrigues</t>
  </si>
  <si>
    <t>175 mila €</t>
  </si>
  <si>
    <t>Romelu Lukaku</t>
  </si>
  <si>
    <t>13/05/1993</t>
  </si>
  <si>
    <t>Giuseppe Ambrosino</t>
  </si>
  <si>
    <t>Walid Cheddira</t>
  </si>
  <si>
    <t>Torino FC</t>
  </si>
  <si>
    <t>Lucas Perri</t>
  </si>
  <si>
    <t>Franco Israel</t>
  </si>
  <si>
    <t>22/04/2000</t>
  </si>
  <si>
    <t>Diego Mascardi</t>
  </si>
  <si>
    <t>Alberto Paleari</t>
  </si>
  <si>
    <t>29/08/1992</t>
  </si>
  <si>
    <t>Lapo Siviero</t>
  </si>
  <si>
    <t>23/11/2006</t>
  </si>
  <si>
    <t>Matteo Brezzo</t>
  </si>
  <si>
    <t>25 mila €</t>
  </si>
  <si>
    <t>Pietro Comuzzo</t>
  </si>
  <si>
    <t>20/02/2005</t>
  </si>
  <si>
    <t>Saúl Coco</t>
  </si>
  <si>
    <t>Ardian Ismajli</t>
  </si>
  <si>
    <t>30/09/1996</t>
  </si>
  <si>
    <t>Alessandro Dellavalle</t>
  </si>
  <si>
    <t>Eray Cömert</t>
  </si>
  <si>
    <t>Ricardo Rodríguez</t>
  </si>
  <si>
    <t>Cristiano Biraghi</t>
  </si>
  <si>
    <t>Rafik Belghali</t>
  </si>
  <si>
    <t>Nathan Patterson</t>
  </si>
  <si>
    <t>Marcus Pedersen</t>
  </si>
  <si>
    <t>16/07/2000</t>
  </si>
  <si>
    <t>Ali Dembélé</t>
  </si>
  <si>
    <t>Côme Bianay Balcot</t>
  </si>
  <si>
    <t>13/05/2005</t>
  </si>
  <si>
    <t>Wisdom Acquah</t>
  </si>
  <si>
    <t>Cesare Casadei</t>
  </si>
  <si>
    <t>Daniel Bragança</t>
  </si>
  <si>
    <t>Ivan Ilić</t>
  </si>
  <si>
    <t>17/03/2001</t>
  </si>
  <si>
    <t>Emirhan İlkhan</t>
  </si>
  <si>
    <t>Gvidas Gineitis</t>
  </si>
  <si>
    <t>15/04/2004</t>
  </si>
  <si>
    <t>Tino Anjorin</t>
  </si>
  <si>
    <t>23/11/2001</t>
  </si>
  <si>
    <t>Kian Fitz-Jim</t>
  </si>
  <si>
    <t>Aaron Ciammaglichella</t>
  </si>
  <si>
    <t>Marco Dalla Vecchia</t>
  </si>
  <si>
    <t>13/02/2005</t>
  </si>
  <si>
    <t>Nikola Vlašić</t>
  </si>
  <si>
    <t>Gaetano Oristanio</t>
  </si>
  <si>
    <t>28/09/2002</t>
  </si>
  <si>
    <t>Alessio Cacciamani</t>
  </si>
  <si>
    <t>29/06/2007</t>
  </si>
  <si>
    <t>Zakaria Aboukhlal</t>
  </si>
  <si>
    <t>Giovanni Simeone</t>
  </si>
  <si>
    <t>Ché Adams</t>
  </si>
  <si>
    <t>13/07/1996</t>
  </si>
  <si>
    <t>Sandro Kulenović</t>
  </si>
  <si>
    <t>Duván Zapata</t>
  </si>
  <si>
    <t>Tommaso Gabellini</t>
  </si>
  <si>
    <t>Pietro Pellegri</t>
  </si>
  <si>
    <t>Udinese Calcio</t>
  </si>
  <si>
    <t>Maduka Okoye</t>
  </si>
  <si>
    <t>28/08/1999</t>
  </si>
  <si>
    <t>Bartosz Mrozek</t>
  </si>
  <si>
    <t>Edoardo Piana</t>
  </si>
  <si>
    <t>29/09/2003</t>
  </si>
  <si>
    <t>225 mila €</t>
  </si>
  <si>
    <t>Daniele Padelli</t>
  </si>
  <si>
    <t>25/10/1985</t>
  </si>
  <si>
    <t>Oumar Solet</t>
  </si>
  <si>
    <t>Nicolò Bertola</t>
  </si>
  <si>
    <t>Dd;Ds;Dc</t>
  </si>
  <si>
    <t>Matteo Palma</t>
  </si>
  <si>
    <t>13/03/2008</t>
  </si>
  <si>
    <t>Branimir Mlacic</t>
  </si>
  <si>
    <t>James Abankwah</t>
  </si>
  <si>
    <t>16/01/2004</t>
  </si>
  <si>
    <t>Enzo Ebosse</t>
  </si>
  <si>
    <t>Christian Kabasele</t>
  </si>
  <si>
    <t>24/02/1991</t>
  </si>
  <si>
    <t>Jordan Zemura</t>
  </si>
  <si>
    <t>14/11/1999</t>
  </si>
  <si>
    <t>Hassane Kamara</t>
  </si>
  <si>
    <t>Leonardo Buta</t>
  </si>
  <si>
    <t>Alessandro Zanoli</t>
  </si>
  <si>
    <t>Mërgim Vojvoda</t>
  </si>
  <si>
    <t>Omar Traoré</t>
  </si>
  <si>
    <t>Jesper Karlström</t>
  </si>
  <si>
    <t>21/06/1995</t>
  </si>
  <si>
    <t>Abdoulaye Camara</t>
  </si>
  <si>
    <t>28/09/2008</t>
  </si>
  <si>
    <t>Jurgen Ekkelenkamp</t>
  </si>
  <si>
    <t>Lennon Miller</t>
  </si>
  <si>
    <t>25/08/2006</t>
  </si>
  <si>
    <t>Martín Payero</t>
  </si>
  <si>
    <t>Jakub Piotrowski</t>
  </si>
  <si>
    <t>Sandi Lovrić</t>
  </si>
  <si>
    <t>28/03/1998</t>
  </si>
  <si>
    <t>Oier Zarraga</t>
  </si>
  <si>
    <t>Juan Arizala</t>
  </si>
  <si>
    <t>Unai Gómez</t>
  </si>
  <si>
    <t>25/05/2003</t>
  </si>
  <si>
    <t>Simone Pafundi</t>
  </si>
  <si>
    <t>14/03/2006</t>
  </si>
  <si>
    <t>Giorgi Chakvetadze</t>
  </si>
  <si>
    <t>29/08/1999</t>
  </si>
  <si>
    <t>David Pejičić</t>
  </si>
  <si>
    <t>14/06/2007</t>
  </si>
  <si>
    <t>Lazar Jovanovic</t>
  </si>
  <si>
    <t>30/111/2006</t>
  </si>
  <si>
    <t>Rui Modesto</t>
  </si>
  <si>
    <t>Nicolò Zaniolo</t>
  </si>
  <si>
    <t>Keinan Davis</t>
  </si>
  <si>
    <t>13/02/1998</t>
  </si>
  <si>
    <t>Luca Kjerrumgaard</t>
  </si>
  <si>
    <t>Idrissa Gueye</t>
  </si>
  <si>
    <t>16/09/2006</t>
  </si>
  <si>
    <t>Adam Buksa</t>
  </si>
  <si>
    <t>Iker Bravo</t>
  </si>
  <si>
    <t>Vakoun Bayo</t>
  </si>
  <si>
    <t>Giulio Vinciati</t>
  </si>
  <si>
    <t>US Lecce</t>
  </si>
  <si>
    <t>Wladimiro Falcone</t>
  </si>
  <si>
    <t>Christian Früchtl</t>
  </si>
  <si>
    <t>28/01/2000</t>
  </si>
  <si>
    <t>Marco Bleve</t>
  </si>
  <si>
    <t>Alexandru Borbei</t>
  </si>
  <si>
    <t>27/06/2003</t>
  </si>
  <si>
    <t>Jasper Samooja</t>
  </si>
  <si>
    <t>21/07/2003</t>
  </si>
  <si>
    <t>75 mila €</t>
  </si>
  <si>
    <t>26/12/2004</t>
  </si>
  <si>
    <t>Jamil Siebert</t>
  </si>
  <si>
    <t>Gaspar</t>
  </si>
  <si>
    <t>27/09/1997</t>
  </si>
  <si>
    <t>Gaby Jean</t>
  </si>
  <si>
    <t>19/02/2000</t>
  </si>
  <si>
    <t>Sebastian Esposito</t>
  </si>
  <si>
    <t>21/04/2005</t>
  </si>
  <si>
    <t>Matías Pérez</t>
  </si>
  <si>
    <t>13/04/2005</t>
  </si>
  <si>
    <t>Elijah Scott</t>
  </si>
  <si>
    <t>Cristian Pehlivanov</t>
  </si>
  <si>
    <t>Antonino Gallo</t>
  </si>
  <si>
    <t>Corrie Ndaba</t>
  </si>
  <si>
    <t>25/12/1999</t>
  </si>
  <si>
    <t>Vernon Addo</t>
  </si>
  <si>
    <t>24/05/2005</t>
  </si>
  <si>
    <t>Danilo Veiga</t>
  </si>
  <si>
    <t>25/09/2002</t>
  </si>
  <si>
    <t>Christ-Owen Kouassi</t>
  </si>
  <si>
    <t>Marlon Ubani</t>
  </si>
  <si>
    <t>26/03/2005</t>
  </si>
  <si>
    <t>Oumar Ngom</t>
  </si>
  <si>
    <t>Sadik Fofana</t>
  </si>
  <si>
    <t>16/05/2003</t>
  </si>
  <si>
    <t>Niko Kovač</t>
  </si>
  <si>
    <t>Olaf Gorter</t>
  </si>
  <si>
    <t>Medon Berisha</t>
  </si>
  <si>
    <t>21/10/2003</t>
  </si>
  <si>
    <t>Mohamed Kaba</t>
  </si>
  <si>
    <t>27/10/2001</t>
  </si>
  <si>
    <t>Lassana Coulibaly</t>
  </si>
  <si>
    <t>Youssef Maleh</t>
  </si>
  <si>
    <t>22/08/1998</t>
  </si>
  <si>
    <t>Joël Monteiro</t>
  </si>
  <si>
    <t>Álex Sala</t>
  </si>
  <si>
    <t>Ed McJannet</t>
  </si>
  <si>
    <t>25/01/2004</t>
  </si>
  <si>
    <t>Omri Gandelman</t>
  </si>
  <si>
    <t>16/05/2000</t>
  </si>
  <si>
    <t>Filip Marchwinski</t>
  </si>
  <si>
    <t>Lameck Banda</t>
  </si>
  <si>
    <t>29/01/2001</t>
  </si>
  <si>
    <t>Marco Delle Monache</t>
  </si>
  <si>
    <t>Amar Fatah</t>
  </si>
  <si>
    <t>Santiago Pierotti</t>
  </si>
  <si>
    <t>Konan N’Dri</t>
  </si>
  <si>
    <t>27/10/2000</t>
  </si>
  <si>
    <t>Hjalte Lærke</t>
  </si>
  <si>
    <t>23/04/2007</t>
  </si>
  <si>
    <t>Willem Geubbels</t>
  </si>
  <si>
    <t>Nikola Stulic</t>
  </si>
  <si>
    <t>Milos Jovic</t>
  </si>
  <si>
    <t>22/05/2006</t>
  </si>
  <si>
    <t>Rareș Burnete</t>
  </si>
  <si>
    <t>31/01/2004</t>
  </si>
  <si>
    <t>Paco Esteban</t>
  </si>
  <si>
    <t>US Sassuolo</t>
  </si>
  <si>
    <t>Arijanet Murić</t>
  </si>
  <si>
    <t>Stefano Turati</t>
  </si>
  <si>
    <t>Gioele Zacchi</t>
  </si>
  <si>
    <t>Tarik Muharemović</t>
  </si>
  <si>
    <t>28/02/2003</t>
  </si>
  <si>
    <t>Jay Idzes</t>
  </si>
  <si>
    <t>Fedde Leysen</t>
  </si>
  <si>
    <t>Fali Candé</t>
  </si>
  <si>
    <t>24/01/1998</t>
  </si>
  <si>
    <t>Duje Caleta-Car</t>
  </si>
  <si>
    <t>Cas Odenthal</t>
  </si>
  <si>
    <t>26/09/2000</t>
  </si>
  <si>
    <t>Alessandro Di Bitonto</t>
  </si>
  <si>
    <t>Giorgio Vezzosi</t>
  </si>
  <si>
    <t>Tommaso Macchioni</t>
  </si>
  <si>
    <t>Rafa Obrador</t>
  </si>
  <si>
    <t>Josh Doig</t>
  </si>
  <si>
    <t>18/05/2002</t>
  </si>
  <si>
    <t>Edoardo Pieragnolo</t>
  </si>
  <si>
    <t>Sebastian Walukiewicz</t>
  </si>
  <si>
    <t>Filippo Missori</t>
  </si>
  <si>
    <t>24/03/2004</t>
  </si>
  <si>
    <t>Yeferson Paz</t>
  </si>
  <si>
    <t>13/06/2002</t>
  </si>
  <si>
    <t>Luca Lipani</t>
  </si>
  <si>
    <t>Daniel Boloca</t>
  </si>
  <si>
    <t>22/12/1998</t>
  </si>
  <si>
    <t>Nemanja Matić</t>
  </si>
  <si>
    <t>1,60 mln €</t>
  </si>
  <si>
    <t>Andrea Ghion</t>
  </si>
  <si>
    <t>23/02/2000</t>
  </si>
  <si>
    <t>Ismaël Koné</t>
  </si>
  <si>
    <t>16/06/2002</t>
  </si>
  <si>
    <t>Kristian Thorstvedt</t>
  </si>
  <si>
    <t>13/03/1999</t>
  </si>
  <si>
    <t>Justin Kumi</t>
  </si>
  <si>
    <t>16/07/2004</t>
  </si>
  <si>
    <t>Edoardo Iannoni</t>
  </si>
  <si>
    <t>Kevin Leone</t>
  </si>
  <si>
    <t>28/03/2005</t>
  </si>
  <si>
    <t>Fabrizio Caligara</t>
  </si>
  <si>
    <t>450 mila €</t>
  </si>
  <si>
    <t>Simone Cinquegrano</t>
  </si>
  <si>
    <t>Cristian Volpato</t>
  </si>
  <si>
    <t>15/11/2003</t>
  </si>
  <si>
    <t>Darryl Bakola</t>
  </si>
  <si>
    <t>30/11/2007</t>
  </si>
  <si>
    <t>Borna Knezovic</t>
  </si>
  <si>
    <t>29/07/2005</t>
  </si>
  <si>
    <t>Kevin Bruno</t>
  </si>
  <si>
    <t>26/04/2005</t>
  </si>
  <si>
    <t>Armand Laurienté</t>
  </si>
  <si>
    <t>19,00 mln €</t>
  </si>
  <si>
    <t>Riccardo Ciervo</t>
  </si>
  <si>
    <t>Patrick Nuamah</t>
  </si>
  <si>
    <t>31/12/2005</t>
  </si>
  <si>
    <t>Domenico Berardi</t>
  </si>
  <si>
    <t>Nicholas Pierini</t>
  </si>
  <si>
    <t>Luca D'Andrea</t>
  </si>
  <si>
    <t>Kieron Bowie</t>
  </si>
  <si>
    <t>Samuele Mulattieri</t>
  </si>
  <si>
    <t>Agustín Álvarez</t>
  </si>
  <si>
    <t>19/05/2001</t>
  </si>
  <si>
    <t>Luca Moro</t>
  </si>
  <si>
    <t>25/01/2001</t>
  </si>
  <si>
    <t>Laurs Skjellerup</t>
  </si>
  <si>
    <t>Janis Antiste</t>
  </si>
  <si>
    <t>18/08/2002</t>
  </si>
  <si>
    <t>Flavio Russo</t>
  </si>
  <si>
    <t>31/08/2004</t>
  </si>
  <si>
    <t>Venezia FC</t>
  </si>
  <si>
    <t>Filip Stanković</t>
  </si>
  <si>
    <t>25/02/2002</t>
  </si>
  <si>
    <t>Lorenzo Montipò</t>
  </si>
  <si>
    <t>Alessio Pozzi</t>
  </si>
  <si>
    <t>Alessandro Plizzari</t>
  </si>
  <si>
    <t>Matteo Grandi</t>
  </si>
  <si>
    <t>Armel Bella-Kotchap</t>
  </si>
  <si>
    <t>Redouane Halhal</t>
  </si>
  <si>
    <t>Joël Schingtienne</t>
  </si>
  <si>
    <t>14/08/2002</t>
  </si>
  <si>
    <t>Juan Jesus</t>
  </si>
  <si>
    <t>Marin Šverko</t>
  </si>
  <si>
    <t>Seid Korac</t>
  </si>
  <si>
    <t>20/10/2001</t>
  </si>
  <si>
    <t>Giorgio Altare</t>
  </si>
  <si>
    <t>Ahmed Sidibé</t>
  </si>
  <si>
    <t>Ale Gomes</t>
  </si>
  <si>
    <t>Rufai Mohammed</t>
  </si>
  <si>
    <t>Michael Venturi</t>
  </si>
  <si>
    <t>23/01/1999</t>
  </si>
  <si>
    <t>Giovanni Di Renzo</t>
  </si>
  <si>
    <t>15/06/2002</t>
  </si>
  <si>
    <t>Junior Ligue</t>
  </si>
  <si>
    <t>21/03/2005</t>
  </si>
  <si>
    <t>Bartol Franjic</t>
  </si>
  <si>
    <t>Ridgeciano Haps</t>
  </si>
  <si>
    <t>Antoine Hainaut</t>
  </si>
  <si>
    <t>18/02/2002</t>
  </si>
  <si>
    <t>Thierry Correia</t>
  </si>
  <si>
    <t>Richie Sagrado</t>
  </si>
  <si>
    <t>30/01/2004</t>
  </si>
  <si>
    <t>Emil Bohinen</t>
  </si>
  <si>
    <t>Simone Panada</t>
  </si>
  <si>
    <t>Cheick Condé</t>
  </si>
  <si>
    <t>26/07/2000</t>
  </si>
  <si>
    <t>Gianluca Busio</t>
  </si>
  <si>
    <t>28/05/2002</t>
  </si>
  <si>
    <t>Matteo Dagasso</t>
  </si>
  <si>
    <t>Toma Bašić</t>
  </si>
  <si>
    <t>25/11/1996</t>
  </si>
  <si>
    <t>Kike Pérez</t>
  </si>
  <si>
    <t>14/02/1997</t>
  </si>
  <si>
    <t>Thórir Jóhann Helgason</t>
  </si>
  <si>
    <t>28/09/2000</t>
  </si>
  <si>
    <t>Lamine Fanne</t>
  </si>
  <si>
    <t>Alfred Duncan</t>
  </si>
  <si>
    <t>Nunzio Lella</t>
  </si>
  <si>
    <t>28/07/2000</t>
  </si>
  <si>
    <t>Edoardo Mariani</t>
  </si>
  <si>
    <t>15/01/2008</t>
  </si>
  <si>
    <t>Mattia Compagnon</t>
  </si>
  <si>
    <t>Bjarki Bjarkason</t>
  </si>
  <si>
    <t>Lorenzo Berardi</t>
  </si>
  <si>
    <t>Federico Tavernaro</t>
  </si>
  <si>
    <t>Toni Fernández</t>
  </si>
  <si>
    <t>Saad El Haddad</t>
  </si>
  <si>
    <t>24/07/2005</t>
  </si>
  <si>
    <t>Marko Farji</t>
  </si>
  <si>
    <t>16/03/2004</t>
  </si>
  <si>
    <t>1,70 mln €</t>
  </si>
  <si>
    <t>Kornel Lisman</t>
  </si>
  <si>
    <t>20/02/2006</t>
  </si>
  <si>
    <t>Kevin Cannavò</t>
  </si>
  <si>
    <t>John Yeboah</t>
  </si>
  <si>
    <t>23/06/2000</t>
  </si>
  <si>
    <t>Akor Adams</t>
  </si>
  <si>
    <t>Albion Rrhamani</t>
  </si>
  <si>
    <t>Andrea Adorante</t>
  </si>
  <si>
    <t>Lion Lauberbach</t>
  </si>
  <si>
    <t>15/02/1998</t>
  </si>
  <si>
    <t>Alvin Okoro</t>
  </si>
  <si>
    <t>Daniel Fila</t>
  </si>
  <si>
    <t>Antonio Casas</t>
  </si>
  <si>
    <t>30/03/2000</t>
  </si>
  <si>
    <t>Mohamed Malang Touré</t>
  </si>
  <si>
    <t>Attivo</t>
  </si>
  <si>
    <t>Sì</t>
  </si>
  <si>
    <t>No</t>
  </si>
  <si>
    <t>Mappatura Giocatori Database → VdM Inizio stagione</t>
  </si>
  <si>
    <t>Colonna C = nome completo esatto del foglio VdM. Per nuovi giocatori aggiungi una riga in fondo alla tabella Mappa.</t>
  </si>
  <si>
    <t>Giocatore_DB</t>
  </si>
  <si>
    <t>Ruolo_DB</t>
  </si>
  <si>
    <t>Giocatore_VdM</t>
  </si>
  <si>
    <t>Stato</t>
  </si>
  <si>
    <t>VdM (mln €)</t>
  </si>
  <si>
    <t>Da mappare / problematici:</t>
  </si>
  <si>
    <t>Legenda Stato:</t>
  </si>
  <si>
    <t>OK = corrispondenza univoca con giocatore attivo</t>
  </si>
  <si>
    <t>OK (non attivo) = unica corrispondenza, giocatore con Attivo = No</t>
  </si>
  <si>
    <t>DA MAPPARE = colonna C vuota, inserisci il nome VdM</t>
  </si>
  <si>
    <t>AMBIGUO = più giocatori attivi con lo stesso nome nel foglio VdM</t>
  </si>
  <si>
    <t>NOME VdM ERRATO = il nome in colonna C non esiste nel foglio VdM</t>
  </si>
  <si>
    <t>Analisi Valore di Mercato per Squadra e Giornata</t>
  </si>
  <si>
    <t>Somma dei VdM (mln €) dei giocatori con Voto Utile = SI. Le giornate senza dati restano vuote ed escluse dalla media.</t>
  </si>
  <si>
    <t>Media</t>
  </si>
  <si>
    <t>Ogni cella Giornata × Squadra = somma dei VdM (mln €) dei giocatori schierati con VotoUtile = SI</t>
  </si>
  <si>
    <t>Media = media dei soli totali di giornata già presenti nel foglio Database</t>
  </si>
  <si>
    <t>Le giornate non ancora inserite nel Database restano vuote e non entrano nel calcolo della media</t>
  </si>
  <si>
    <t>Le squadre e i valori si aggiornano automaticamente quando vengono aggiunte nuove giornate al Database</t>
  </si>
  <si>
    <t>Valori espressi in milioni di euro (mln €)</t>
  </si>
  <si>
    <t>Bellanova</t>
  </si>
  <si>
    <t>Bobcek</t>
  </si>
  <si>
    <t>Bracaglia</t>
  </si>
  <si>
    <t>Corvi</t>
  </si>
  <si>
    <t>Desplanches</t>
  </si>
  <si>
    <t>Dodò</t>
  </si>
  <si>
    <t>Esposito Se.</t>
  </si>
  <si>
    <t>Gnonto</t>
  </si>
  <si>
    <t>Haps</t>
  </si>
  <si>
    <t>Idzes</t>
  </si>
  <si>
    <t>Kristensen T.</t>
  </si>
  <si>
    <t>Neres</t>
  </si>
  <si>
    <t>Ngonge</t>
  </si>
  <si>
    <t>Osmajic</t>
  </si>
  <si>
    <t>Rovella</t>
  </si>
  <si>
    <t>Stankovic F.</t>
  </si>
  <si>
    <t>Tavares N.</t>
  </si>
  <si>
    <t>Tomori</t>
  </si>
  <si>
    <t>Traorè Hj.</t>
  </si>
  <si>
    <t>4-4-2</t>
  </si>
  <si>
    <r>
      <rPr>
        <b/>
        <sz val="8"/>
        <color rgb="FFFFC000"/>
        <rFont val="Berlin Sans FB Demi"/>
        <family val="2"/>
      </rPr>
      <t>⭐⭐⭐</t>
    </r>
    <r>
      <rPr>
        <b/>
        <sz val="16"/>
        <color theme="0"/>
        <rFont val="Berlin Sans FB Demi"/>
        <family val="2"/>
      </rPr>
      <t xml:space="preserve">
ROBERTO</t>
    </r>
  </si>
  <si>
    <r>
      <rPr>
        <b/>
        <sz val="8"/>
        <color rgb="FFFFC000"/>
        <rFont val="Berlin Sans FB Demi"/>
        <family val="2"/>
      </rPr>
      <t>⭐⭐</t>
    </r>
    <r>
      <rPr>
        <b/>
        <sz val="16"/>
        <color theme="0"/>
        <rFont val="Berlin Sans FB Demi"/>
        <family val="2"/>
      </rPr>
      <t xml:space="preserve">
DOMENICO</t>
    </r>
  </si>
  <si>
    <t>GREG</t>
  </si>
  <si>
    <r>
      <rPr>
        <b/>
        <sz val="8"/>
        <color rgb="FFFFC000"/>
        <rFont val="Berlin Sans FB Demi"/>
        <family val="2"/>
      </rPr>
      <t>⭐</t>
    </r>
    <r>
      <rPr>
        <b/>
        <sz val="16"/>
        <color theme="0"/>
        <rFont val="Berlin Sans FB Demi"/>
        <family val="2"/>
      </rPr>
      <t xml:space="preserve">
ALE&amp;MAX</t>
    </r>
  </si>
  <si>
    <r>
      <rPr>
        <b/>
        <sz val="8"/>
        <color rgb="FFFFC000"/>
        <rFont val="Berlin Sans FB Demi"/>
        <family val="2"/>
      </rPr>
      <t>⭐</t>
    </r>
    <r>
      <rPr>
        <b/>
        <sz val="16"/>
        <color theme="0"/>
        <rFont val="Berlin Sans FB Demi"/>
        <family val="2"/>
      </rPr>
      <t xml:space="preserve">
FABIO</t>
    </r>
  </si>
  <si>
    <r>
      <rPr>
        <b/>
        <sz val="8"/>
        <color rgb="FFFFC000"/>
        <rFont val="Berlin Sans FB Demi"/>
        <family val="2"/>
      </rPr>
      <t>⭐⭐⭐⭐</t>
    </r>
    <r>
      <rPr>
        <b/>
        <sz val="15"/>
        <color theme="0"/>
        <rFont val="Berlin Sans FB Demi"/>
        <family val="2"/>
      </rPr>
      <t xml:space="preserve">
</t>
    </r>
    <r>
      <rPr>
        <b/>
        <sz val="16"/>
        <color theme="0"/>
        <rFont val="Berlin Sans FB Demi"/>
        <family val="2"/>
      </rPr>
      <t>SALVO</t>
    </r>
  </si>
  <si>
    <r>
      <rPr>
        <b/>
        <sz val="8"/>
        <color rgb="FFFFC000"/>
        <rFont val="Berlin Sans FB Demi"/>
        <family val="2"/>
      </rPr>
      <t>⭐⭐⭐</t>
    </r>
    <r>
      <rPr>
        <b/>
        <sz val="16"/>
        <color theme="0"/>
        <rFont val="Berlin Sans FB Demi"/>
        <family val="2"/>
      </rPr>
      <t xml:space="preserve">
GIANNI</t>
    </r>
  </si>
  <si>
    <r>
      <rPr>
        <b/>
        <sz val="8"/>
        <color rgb="FFFFC000"/>
        <rFont val="Berlin Sans FB Demi"/>
        <family val="2"/>
      </rPr>
      <t>⭐</t>
    </r>
    <r>
      <rPr>
        <b/>
        <sz val="15"/>
        <color theme="0"/>
        <rFont val="Berlin Sans FB Demi"/>
        <family val="2"/>
      </rPr>
      <t xml:space="preserve">
MARIO&amp;AMEDEO</t>
    </r>
  </si>
  <si>
    <r>
      <rPr>
        <b/>
        <sz val="8"/>
        <color rgb="FFFFC000"/>
        <rFont val="Berlin Sans FB Demi"/>
        <family val="2"/>
      </rPr>
      <t>⭐⭐</t>
    </r>
    <r>
      <rPr>
        <b/>
        <sz val="16"/>
        <color theme="0"/>
        <rFont val="Berlin Sans FB Demi"/>
        <family val="2"/>
      </rPr>
      <t xml:space="preserve">
MARCO</t>
    </r>
  </si>
  <si>
    <t>ENRICO</t>
  </si>
  <si>
    <t>NOME ALLENATORE</t>
  </si>
  <si>
    <t>AGOSTO</t>
  </si>
  <si>
    <t>Formazione realizzata il XX/XX sulla base dei prezzi dell'asta</t>
  </si>
  <si>
    <t>Incontro al Capitano</t>
  </si>
  <si>
    <t>Super Gregariana</t>
  </si>
  <si>
    <t>Evacuo 
Kaka Toni</t>
  </si>
  <si>
    <t>NOME SQUADRA</t>
  </si>
  <si>
    <t>best cost saving</t>
  </si>
  <si>
    <t>Strategia Base per tutti i ruoli</t>
  </si>
  <si>
    <t>MANDAS</t>
  </si>
  <si>
    <t>MAIGNAN</t>
  </si>
  <si>
    <t>BUTEZ</t>
  </si>
  <si>
    <t>DE GEA</t>
  </si>
  <si>
    <t>CARNESECCHI</t>
  </si>
  <si>
    <t>SVILAR</t>
  </si>
  <si>
    <t>DI GREGORIO</t>
  </si>
  <si>
    <t>SKORUPSKI</t>
  </si>
  <si>
    <t>MERET</t>
  </si>
  <si>
    <t>MARTINEZ JO.</t>
  </si>
  <si>
    <t>POR</t>
  </si>
  <si>
    <t>OKOYE</t>
  </si>
  <si>
    <t>PROVEDEL</t>
  </si>
  <si>
    <t>STANKOVIC F.</t>
  </si>
  <si>
    <t>MILINKOVIC-SAVIC V.</t>
  </si>
  <si>
    <t>SPORTIELLO</t>
  </si>
  <si>
    <t>GOLLINI</t>
  </si>
  <si>
    <t>MURIC</t>
  </si>
  <si>
    <t>BIJLOW</t>
  </si>
  <si>
    <t>CAPRILE</t>
  </si>
  <si>
    <t>FALCONE</t>
  </si>
  <si>
    <t>SUZUKI</t>
  </si>
  <si>
    <t>TERRACCIANO</t>
  </si>
  <si>
    <t>TORNQVIST</t>
  </si>
  <si>
    <t>CHRISTENSEN O.</t>
  </si>
  <si>
    <t>DAFFARA</t>
  </si>
  <si>
    <t>PERIN</t>
  </si>
  <si>
    <t>PALMISANI</t>
  </si>
  <si>
    <t>PALEARI</t>
  </si>
  <si>
    <t>THIAM</t>
  </si>
  <si>
    <t>MASCARDI</t>
  </si>
  <si>
    <t>COUTO</t>
  </si>
  <si>
    <t>SCALVINI</t>
  </si>
  <si>
    <t>DIMARCO</t>
  </si>
  <si>
    <t>SOLET</t>
  </si>
  <si>
    <t>AKANJI</t>
  </si>
  <si>
    <t>DELPRATO</t>
  </si>
  <si>
    <t>MANCINI</t>
  </si>
  <si>
    <t>SPENCE</t>
  </si>
  <si>
    <t>WESLEY</t>
  </si>
  <si>
    <t>DOEKHI</t>
  </si>
  <si>
    <t>DIF</t>
  </si>
  <si>
    <t>MIRANDA J.</t>
  </si>
  <si>
    <t>BREMER</t>
  </si>
  <si>
    <t>KELLY L.</t>
  </si>
  <si>
    <t>HAPS</t>
  </si>
  <si>
    <t>BASTONI</t>
  </si>
  <si>
    <t>KALULU</t>
  </si>
  <si>
    <t>BISSECK</t>
  </si>
  <si>
    <t>BELLA-KOTCHAP</t>
  </si>
  <si>
    <t>PAVLOVIC</t>
  </si>
  <si>
    <t>GILA</t>
  </si>
  <si>
    <t>BERNASCONI</t>
  </si>
  <si>
    <t>MOLINA N.</t>
  </si>
  <si>
    <t>LUCUMÌ</t>
  </si>
  <si>
    <t>DI LORENZO</t>
  </si>
  <si>
    <t>CHALOBAH T.</t>
  </si>
  <si>
    <t>MINA</t>
  </si>
  <si>
    <t>ZAPPACOSTA</t>
  </si>
  <si>
    <t>OYONO A.</t>
  </si>
  <si>
    <t>RRAHMANI</t>
  </si>
  <si>
    <t>DRAGUSIN</t>
  </si>
  <si>
    <t>KAIKI</t>
  </si>
  <si>
    <t>STONES</t>
  </si>
  <si>
    <t>KRISTENSEN T.</t>
  </si>
  <si>
    <t>CELIK</t>
  </si>
  <si>
    <t>PAVARD</t>
  </si>
  <si>
    <t>OSTIGARD</t>
  </si>
  <si>
    <t>CAMBIASO</t>
  </si>
  <si>
    <t>NORTON-CUFFY</t>
  </si>
  <si>
    <t>VOJVODA</t>
  </si>
  <si>
    <t>KOULIERAKIS</t>
  </si>
  <si>
    <t>VALLE</t>
  </si>
  <si>
    <t>GABBIA</t>
  </si>
  <si>
    <t>HEGGEM</t>
  </si>
  <si>
    <t>GASPAR K.</t>
  </si>
  <si>
    <t>IDZES</t>
  </si>
  <si>
    <t>N'DICKA</t>
  </si>
  <si>
    <t>DE WINTER</t>
  </si>
  <si>
    <t>BERTOLA</t>
  </si>
  <si>
    <t>SPINAZZOLA</t>
  </si>
  <si>
    <t>ZORTEA</t>
  </si>
  <si>
    <t>KAMARA H.</t>
  </si>
  <si>
    <t>OBRADOR</t>
  </si>
  <si>
    <t>MONTERISI</t>
  </si>
  <si>
    <t>CARLOS AUGUSTO</t>
  </si>
  <si>
    <t>MARIN R.</t>
  </si>
  <si>
    <t>HERMOSO</t>
  </si>
  <si>
    <t>VASQUEZ</t>
  </si>
  <si>
    <t>BIRINDELLI</t>
  </si>
  <si>
    <t>HAINAUT</t>
  </si>
  <si>
    <t>MANGAS</t>
  </si>
  <si>
    <t>TAVARES N.</t>
  </si>
  <si>
    <t>ROMAGNOLI</t>
  </si>
  <si>
    <t>JOAO MARIO</t>
  </si>
  <si>
    <t>VALERI</t>
  </si>
  <si>
    <t>KEMPF</t>
  </si>
  <si>
    <t>PEDERSEN</t>
  </si>
  <si>
    <t>DODÒ</t>
  </si>
  <si>
    <t>VEIGA D.</t>
  </si>
  <si>
    <t>ISMAJLI</t>
  </si>
  <si>
    <t>HELLAND</t>
  </si>
  <si>
    <t>PEDRAZA</t>
  </si>
  <si>
    <t>KOLASINAC</t>
  </si>
  <si>
    <t>TROILO</t>
  </si>
  <si>
    <t>OBERT</t>
  </si>
  <si>
    <t>BEUKEMA</t>
  </si>
  <si>
    <t>TOMORI</t>
  </si>
  <si>
    <t>BELLANOVA</t>
  </si>
  <si>
    <t>CIRCATI</t>
  </si>
  <si>
    <t>COCO</t>
  </si>
  <si>
    <t>RENSCH</t>
  </si>
  <si>
    <t>VALDEPENAS</t>
  </si>
  <si>
    <t>BARTESAGHI</t>
  </si>
  <si>
    <t>AHANOR</t>
  </si>
  <si>
    <t>RODRIGUEZ JU.</t>
  </si>
  <si>
    <t>VIERY</t>
  </si>
  <si>
    <t>CUENCA A.</t>
  </si>
  <si>
    <t>RAMON</t>
  </si>
  <si>
    <t>TIAGO GABRIEL</t>
  </si>
  <si>
    <t>COMUZZO</t>
  </si>
  <si>
    <t>JIMENEZ A.</t>
  </si>
  <si>
    <t>DIF PRIMAVERA</t>
  </si>
  <si>
    <t>EKKELENKAMP</t>
  </si>
  <si>
    <t>DOMINGUEZ B.</t>
  </si>
  <si>
    <t>GUDMUNDSSON A.</t>
  </si>
  <si>
    <t>NDOUR</t>
  </si>
  <si>
    <t>ROWE</t>
  </si>
  <si>
    <t>BARELLA</t>
  </si>
  <si>
    <t>MCTOMINAY</t>
  </si>
  <si>
    <t>SUCIC P.</t>
  </si>
  <si>
    <t>BERISHA M.</t>
  </si>
  <si>
    <t>ZANIOLO</t>
  </si>
  <si>
    <t>CEN</t>
  </si>
  <si>
    <t>ZACCAGNI</t>
  </si>
  <si>
    <t>PAZ N.</t>
  </si>
  <si>
    <t>ATTA</t>
  </si>
  <si>
    <t>RABIOT</t>
  </si>
  <si>
    <t>DA CUNHA</t>
  </si>
  <si>
    <t>DE BRUYNE</t>
  </si>
  <si>
    <t>EDERSON D.S.</t>
  </si>
  <si>
    <t>POLITANO</t>
  </si>
  <si>
    <t>CHUKWUEZE</t>
  </si>
  <si>
    <t>PULISIC</t>
  </si>
  <si>
    <t>KONÈ M.</t>
  </si>
  <si>
    <t>MODRIC</t>
  </si>
  <si>
    <t>ISAKSEN</t>
  </si>
  <si>
    <t>CALHANOGLU</t>
  </si>
  <si>
    <t>CAQUERET</t>
  </si>
  <si>
    <t>VLASIC</t>
  </si>
  <si>
    <t>BERNABÈ</t>
  </si>
  <si>
    <t>BATURINA</t>
  </si>
  <si>
    <t>SAMARDZIC</t>
  </si>
  <si>
    <t>ORSOLINI</t>
  </si>
  <si>
    <t>ZIELINSKI</t>
  </si>
  <si>
    <t>TAYLOR K.</t>
  </si>
  <si>
    <t>PEREZ K.</t>
  </si>
  <si>
    <t>GAETANO</t>
  </si>
  <si>
    <t>FRATTESI</t>
  </si>
  <si>
    <t>SAELEMAEKERS</t>
  </si>
  <si>
    <t>SCHMID</t>
  </si>
  <si>
    <t>ROVELLA</t>
  </si>
  <si>
    <t>FAZZINI</t>
  </si>
  <si>
    <t>FELICI</t>
  </si>
  <si>
    <t>PERRONE</t>
  </si>
  <si>
    <t>LOCATELLI</t>
  </si>
  <si>
    <t>CONCEICAO</t>
  </si>
  <si>
    <t>CALÒ</t>
  </si>
  <si>
    <t>MCKENNIE</t>
  </si>
  <si>
    <t>PASALIC</t>
  </si>
  <si>
    <t>MANDRAGORA</t>
  </si>
  <si>
    <t>THURAM K.</t>
  </si>
  <si>
    <t>ZAMBO ANGUISSA</t>
  </si>
  <si>
    <t>JASHARI</t>
  </si>
  <si>
    <t>ZHEGROVA</t>
  </si>
  <si>
    <t>FAGIOLI</t>
  </si>
  <si>
    <t>BERNARDESCHI</t>
  </si>
  <si>
    <t>LOBOTKA</t>
  </si>
  <si>
    <t>VERGARA</t>
  </si>
  <si>
    <t>PIEROTTI</t>
  </si>
  <si>
    <t>CRISTANTE</t>
  </si>
  <si>
    <t>LOFTUS-CHEEK</t>
  </si>
  <si>
    <t>BASIC</t>
  </si>
  <si>
    <t>CANCELLIERI</t>
  </si>
  <si>
    <t>THORSTVEDT</t>
  </si>
  <si>
    <t>CASADEI</t>
  </si>
  <si>
    <t>ZALEWSKI</t>
  </si>
  <si>
    <t>FRENDRUP</t>
  </si>
  <si>
    <t>CAMBIAGHI</t>
  </si>
  <si>
    <t>BUSIO</t>
  </si>
  <si>
    <t>VOLPATO</t>
  </si>
  <si>
    <t>FITZ-JIM</t>
  </si>
  <si>
    <t>COLPANI</t>
  </si>
  <si>
    <t>TRAORÈ HJ.</t>
  </si>
  <si>
    <t>DIOUF</t>
  </si>
  <si>
    <t>MKHITARYAN</t>
  </si>
  <si>
    <t>ODGAARD</t>
  </si>
  <si>
    <t>PELLEGRINI LO.</t>
  </si>
  <si>
    <t>DOUGLAS LUIZ</t>
  </si>
  <si>
    <t>UNAI GOMEZ</t>
  </si>
  <si>
    <t>FERGUSON</t>
  </si>
  <si>
    <t>KARLSTROM</t>
  </si>
  <si>
    <t>BALDANZI</t>
  </si>
  <si>
    <t>GANDELMAN</t>
  </si>
  <si>
    <t>LIBERALI</t>
  </si>
  <si>
    <t>OULAI</t>
  </si>
  <si>
    <t>CACCIAMANI</t>
  </si>
  <si>
    <t>STANKOVIC A.</t>
  </si>
  <si>
    <t>RODRIGUEZ JE.</t>
  </si>
  <si>
    <t>PISILLI</t>
  </si>
  <si>
    <t>MASTANTUONO</t>
  </si>
  <si>
    <t>ALAJBEGOVIC</t>
  </si>
  <si>
    <t>ADZIC</t>
  </si>
  <si>
    <t>MEICHTRY</t>
  </si>
  <si>
    <t>CEN PRIMAVERA</t>
  </si>
  <si>
    <t>MALEN</t>
  </si>
  <si>
    <t>LEAO</t>
  </si>
  <si>
    <t>SOULÈ</t>
  </si>
  <si>
    <t>HOJLUND</t>
  </si>
  <si>
    <t>THURAM</t>
  </si>
  <si>
    <t>MARTINEZ L.</t>
  </si>
  <si>
    <t>ESPOSITO F.P.</t>
  </si>
  <si>
    <t>KOLO MUANI</t>
  </si>
  <si>
    <t>RAMOS G.</t>
  </si>
  <si>
    <t>KEAN</t>
  </si>
  <si>
    <t>ATT</t>
  </si>
  <si>
    <t>SANTOS A.</t>
  </si>
  <si>
    <t>BERARDI</t>
  </si>
  <si>
    <t>DOUVIKAS</t>
  </si>
  <si>
    <t>DAVIS K.</t>
  </si>
  <si>
    <t>BOWIE</t>
  </si>
  <si>
    <t>SIMEONE</t>
  </si>
  <si>
    <t>YILDIZ</t>
  </si>
  <si>
    <t>SCAMACCA</t>
  </si>
  <si>
    <t>ADAMS A.</t>
  </si>
  <si>
    <t>PINAMONTI</t>
  </si>
  <si>
    <t>TOURÈ E.</t>
  </si>
  <si>
    <t>DYBALA</t>
  </si>
  <si>
    <t>CASTRO S.</t>
  </si>
  <si>
    <t>ADAMS C.</t>
  </si>
  <si>
    <t>MALDINI</t>
  </si>
  <si>
    <t>LAURIENTÈ</t>
  </si>
  <si>
    <t>KRSTOVIC</t>
  </si>
  <si>
    <t>RASPADORI</t>
  </si>
  <si>
    <t>DOVBYK</t>
  </si>
  <si>
    <t>KEVIN CARLOS</t>
  </si>
  <si>
    <t>NKUNKU</t>
  </si>
  <si>
    <t>CUTRONE</t>
  </si>
  <si>
    <t>RAIMONDO</t>
  </si>
  <si>
    <t>GHEDJEMIS</t>
  </si>
  <si>
    <t>BONNY</t>
  </si>
  <si>
    <t>ELPHEGE</t>
  </si>
  <si>
    <t>PELLEGRINO M.</t>
  </si>
  <si>
    <t>DAVID</t>
  </si>
  <si>
    <t>RRAHMANI AL.</t>
  </si>
  <si>
    <t>YEBOAH J.</t>
  </si>
  <si>
    <t>GEUBBELS</t>
  </si>
  <si>
    <t>BOGA</t>
  </si>
  <si>
    <t>LUCCA</t>
  </si>
  <si>
    <t>DIA</t>
  </si>
  <si>
    <t>PICCOLI</t>
  </si>
  <si>
    <t>DALLINGA</t>
  </si>
  <si>
    <t>COLOMBO</t>
  </si>
  <si>
    <t>DE KETELAERE</t>
  </si>
  <si>
    <t>KVERNADZE</t>
  </si>
  <si>
    <t>ESPOSITO SE.</t>
  </si>
  <si>
    <t>RATKOV</t>
  </si>
  <si>
    <t>VITINHA O.</t>
  </si>
  <si>
    <t>BORRELLI</t>
  </si>
  <si>
    <t>NOSLIN</t>
  </si>
  <si>
    <t>NERES</t>
  </si>
  <si>
    <t>STULIC</t>
  </si>
  <si>
    <t>MOTA</t>
  </si>
  <si>
    <t>ROMERO D.</t>
  </si>
  <si>
    <t>KULENOVIC</t>
  </si>
  <si>
    <t>N'DRI</t>
  </si>
  <si>
    <t>ALBARRACIN</t>
  </si>
  <si>
    <t>CAMARDA</t>
  </si>
  <si>
    <t>TREPY</t>
  </si>
  <si>
    <t>VARELA G.</t>
  </si>
  <si>
    <t>MENDY P.</t>
  </si>
  <si>
    <t>DIAO</t>
  </si>
  <si>
    <t>ROBINSON J.</t>
  </si>
  <si>
    <t>EKHATOR</t>
  </si>
  <si>
    <t>GUEYE</t>
  </si>
  <si>
    <t>VAZ</t>
  </si>
  <si>
    <t>ATT PRIMAVERA</t>
  </si>
  <si>
    <t>BUDGET PRIMA SQUADRA</t>
  </si>
  <si>
    <t>BUDGET PRIMAVERA</t>
  </si>
  <si>
    <t>DELTA</t>
  </si>
  <si>
    <t>Media (esclusi Max e Min)</t>
  </si>
  <si>
    <t>Budget</t>
  </si>
  <si>
    <t>% Spesa Portieri</t>
  </si>
  <si>
    <t>% Spesa Difensori</t>
  </si>
  <si>
    <t>% Spesa Centrocampo</t>
  </si>
  <si>
    <t>% Spesa Attacco</t>
  </si>
  <si>
    <t>Analisi Spesa Asta per Squadra e Ruolo</t>
  </si>
  <si>
    <t>Crediti spesi all'asta, suddivisi per reparto. Dati dal foglio Foglio Asta.</t>
  </si>
  <si>
    <t>Portieri</t>
  </si>
  <si>
    <t>Difensori</t>
  </si>
  <si>
    <t>Centrocampisti</t>
  </si>
  <si>
    <t>Attaccanti</t>
  </si>
  <si>
    <t>Totale Speso</t>
  </si>
  <si>
    <t>Portieri: somma dei crediti delle 3 righe portiere di ogni squadra (Foglio Asta righe 4-6)</t>
  </si>
  <si>
    <t>Difensori: somma dei crediti dei 9 difensori (Foglio Asta righe 7-15, inclusa la riga DIF PRIMAVERA)</t>
  </si>
  <si>
    <t>Centrocampisti: somma dei crediti dei 9 centrocampisti (Foglio Asta righe 16-24, inclusa la riga CEN PRIMAVERA)</t>
  </si>
  <si>
    <t>Attaccanti: somma dei crediti dei 7 attaccanti (Foglio Asta righe 25-31, inclusa la riga ATT PRIMAVERA)</t>
  </si>
  <si>
    <t>Totale Speso: somma dei 4 reparti. I nomi squadra sono normalizzati come nel foglio Database.</t>
  </si>
  <si>
    <t>Analisi FM - Crediti spesi per punto Bonus</t>
  </si>
  <si>
    <t>Totale</t>
  </si>
  <si>
    <t>Valore negativo (in rosso) = il reparto ha prodotto malus complessivi: i crediti spesi non hanno reso nulla</t>
  </si>
  <si>
    <t>n.d. = BonusMalus pari a zero, il rapporto non e' calcolabile (divisione per zero)</t>
  </si>
  <si>
    <t>I bonus si riferiscono ai soli giocatori con Voto Utile = SI e si aggiornano a ogni nuova giornata</t>
  </si>
  <si>
    <t>I crediti sono fissi (asta di inizio stagione), quindi il rapporto migliora col progredire del campionato</t>
  </si>
  <si>
    <t>Ogni cella = crediti spesi all'asta per quel reparto diviso il BonusMalus dei voti utili dello stesso reparto</t>
  </si>
  <si>
    <t>Difensori/Centrocampisti/Attaccanti: valore positivo = crediti spesi per ogni punto di bonus; piu' e' basso, migliore e' la resa</t>
  </si>
  <si>
    <t>PORTIERI: crediti spesi diviso il VALORE ASSOLUTO del BonusMalus. Per i Portieri piu' il valore e' ALTO, migliore e' il rapporto (i malus del portiere sono quasi inevitabili: a parita' di crediti, meno malus subiti = valore piu' alto). Per tutti gli altri ruoli vale il contrario: piu' e' BASSO, meglio e'.</t>
  </si>
  <si>
    <t>Totale: somma dei crediti di Difensori + Centrocampisti + Attaccanti diviso la somma dei rispettivi BonusMalus (Portieri esclusi)</t>
  </si>
  <si>
    <t>Rapporto tra crediti spesi all'asta (foglio Spesa Asta) e BonusMalus dei voti utili (foglio Analisi Bonus), per squadra e ruolo. Portieri: si usa il valore assoluto del BonusMalus (piu' alto = meglio). Totale: solo Difensori, Centrocampisti e Attaccanti.</t>
  </si>
  <si>
    <t>Milinkovic-Savic V.</t>
  </si>
  <si>
    <t>Beukema</t>
  </si>
  <si>
    <t>Thiam</t>
  </si>
  <si>
    <t>Berisha M.</t>
  </si>
  <si>
    <t>Provedel</t>
  </si>
  <si>
    <t>Sugawara</t>
  </si>
  <si>
    <t>Nzola</t>
  </si>
  <si>
    <t>Classifica per VdM Medio (tutte le giornate compilate)</t>
  </si>
  <si>
    <t>Media VdM</t>
  </si>
  <si>
    <t>VdM Giornata</t>
  </si>
  <si>
    <t>Scheda Squadra</t>
  </si>
  <si>
    <t>Squadra:</t>
  </si>
  <si>
    <t>Seleziona la squadra dal menu a tendina in B3: tutta la scheda si aggiorna automaticamente.</t>
  </si>
  <si>
    <t>BonusMalus (voti utili)</t>
  </si>
  <si>
    <t>Media Voto (voti utili)</t>
  </si>
  <si>
    <t>Valore di Mercato (VdM) dei voti utili, per giornata</t>
  </si>
  <si>
    <t>VdM max</t>
  </si>
  <si>
    <t>VdM min</t>
  </si>
  <si>
    <t>Ultima giornata</t>
  </si>
  <si>
    <t>VdM</t>
  </si>
  <si>
    <t>Top 11</t>
  </si>
  <si>
    <t>Modulo 3-4-3: 1 portiere, 3 difensori, 4 centrocampisti, 3 attaccanti. Selezione per media Fantavoto piu' alta sulle sole giornate con Voto Utile = SI.</t>
  </si>
  <si>
    <t>Area di calcolo (elenco giocatori con Voto Utile = SI della squadra selezionata)</t>
  </si>
  <si>
    <t>MediaFantavoto</t>
  </si>
  <si>
    <t>SommaBonusMalus</t>
  </si>
  <si>
    <t>VdM inizio</t>
  </si>
  <si>
    <t>Media FV / Somma BM / Somma VdM</t>
  </si>
  <si>
    <t>La scheda e' parametrica: cambia la squadra in B3 (menu a tendina) e dashboard, grafico e Top 11 si ricalcolano.</t>
  </si>
  <si>
    <t>BonusMalus e Media Voto: valori ripresi dai fogli Analisi Bonus e Analisi Voto per la squadra selezionata.</t>
  </si>
  <si>
    <t>VdM per giornata: somma dei valori di mercato dei giocatori con Voto Utile = SI, dal foglio Analisi VdM. Le giornate non ancora giocate restano vuote.</t>
  </si>
  <si>
    <t>VdM: valore di mercato di inizio stagione (mln €), ripreso dalla tabella Mappa del foglio Mappatura.</t>
  </si>
  <si>
    <t>Partite</t>
  </si>
  <si>
    <t>Partite: numero di giornate in cui il giocatore ha avuto Voto Utile = SI (nella riga Totale, somma delle presenze utili degli 11).</t>
  </si>
  <si>
    <t>Riga Totale: media dei Fantavoto degli 11, somma dei BonusMalus, somma dei VdM e somma delle Partite.</t>
  </si>
  <si>
    <t>Giornate chiuse</t>
  </si>
  <si>
    <t>Presenze minime (1/4, arrotondato)</t>
  </si>
  <si>
    <t>Top 11 - selezione: tra i giocatori della squadra con almeno il numero minimo di presenze richiesto, si prendono 1 P, 3 D, 4 C e 3 A con la media Fantavoto piu' alta (modulo 3-4-3).</t>
  </si>
  <si>
    <t>Presenze minime: per entrare in Top 11 il giocatore deve avere almeno 1/4 delle giornate chiuse con Voto Utile = SI, arrotondato (minimo 1). Es. 4 giornate -&gt; 1 presenza; 7 giornate -&gt; 2 presenze.</t>
  </si>
  <si>
    <t>Celle BB30:BC31 = giornate chiuse e soglia presenze minime, calcolate automaticamente dal Database.</t>
  </si>
  <si>
    <t>Kulenovic</t>
  </si>
  <si>
    <t>Pessina Mas.</t>
  </si>
  <si>
    <t>33,00 mln €</t>
  </si>
  <si>
    <t>Diogo Leite</t>
  </si>
  <si>
    <t>5-3-2</t>
  </si>
  <si>
    <t>Grabara</t>
  </si>
  <si>
    <t>Elenco giocatori</t>
  </si>
  <si>
    <t>Squadre del giocatore</t>
  </si>
  <si>
    <t>Scheda Giocatore</t>
  </si>
  <si>
    <t>Seleziona il giocatore in B3, poi la squadra in B4 (elenco delle sole squadre in cui il giocatore compare nel Database).</t>
  </si>
  <si>
    <t>Giocatore:</t>
  </si>
  <si>
    <t>Squadra in analisi:</t>
  </si>
  <si>
    <t>Voti Utili</t>
  </si>
  <si>
    <t>Indicatore</t>
  </si>
  <si>
    <t>Valore</t>
  </si>
  <si>
    <t>Giornate disputate dalla squadra</t>
  </si>
  <si>
    <t>Voti Utili (SI)</t>
  </si>
  <si>
    <t>% Voti Utili sulle giornate</t>
  </si>
  <si>
    <t>Media Voto (solo VU)</t>
  </si>
  <si>
    <t>Media Fantavoto (solo VU)</t>
  </si>
  <si>
    <t>Utilizzo</t>
  </si>
  <si>
    <t>Giornate</t>
  </si>
  <si>
    <t>% (escl. N.D.)</t>
  </si>
  <si>
    <t>Panchina</t>
  </si>
  <si>
    <t>Non disponibile</t>
  </si>
  <si>
    <t>Totale giornate</t>
  </si>
  <si>
    <t>esclusa</t>
  </si>
  <si>
    <t>Bonus</t>
  </si>
  <si>
    <t>Tipo</t>
  </si>
  <si>
    <t>Bonus con Voto Utile (SI)</t>
  </si>
  <si>
    <t>Bonus da Subentrato (Tit. NO, VU SI)</t>
  </si>
  <si>
    <t>Bonus Persi (Voto Utile NO)</t>
  </si>
  <si>
    <t>Giornate con BonusMalus diverso da 0</t>
  </si>
  <si>
    <t>Voto 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</si>
</sst>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;;0.0;@"/>
    <numFmt numFmtId="165" formatCode="\+0.0;\-0.0;0;@"/>
    <numFmt numFmtId="166" formatCode="\+0.0;\-0.0;0.0;"/>
    <numFmt numFmtId="167" formatCode="0_ ;[Red]\-0\ "/>
    <numFmt numFmtId="168" formatCode="0.0;[Red]\-0.0;0.0;@"/>
    <numFmt numFmtId="169" formatCode="0.0_ ;\-0.0\ "/>
    <numFmt numFmtId="170" formatCode="\+0.0;[Red]\-0.0;0.0;@"/>
    <numFmt numFmtId="171" formatCode="0.00;;0.00;@"/>
    <numFmt numFmtId="172" formatCode="#,##0.00\ &quot;mln €&quot;;;;@"/>
    <numFmt numFmtId="173" formatCode="#,##0.0;;;@"/>
    <numFmt numFmtId="174" formatCode="0.0;\-0.0;0.0;@"/>
    <numFmt numFmtId="175" formatCode="0;;0;@"/>
    <numFmt numFmtId="176" formatCode="0.0%"/>
    <numFmt numFmtId="177" formatCode="\+0.0;\-0.0;0.0"/>
  </numFmts>
  <fonts count="7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rgb="FF666666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14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rgb="FF6666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Calibri Light"/>
      <family val="2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trike/>
      <sz val="12"/>
      <color theme="1"/>
      <name val="Calibri Light"/>
      <family val="2"/>
    </font>
    <font>
      <b/>
      <strike/>
      <sz val="12"/>
      <color theme="1"/>
      <name val="Calibri Light"/>
      <family val="2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rgb="FF595959"/>
      <name val="Aptos Narrow"/>
      <family val="2"/>
      <scheme val="minor"/>
    </font>
    <font>
      <sz val="10"/>
      <name val="Arial"/>
    </font>
    <font>
      <b/>
      <sz val="16"/>
      <color theme="0"/>
      <name val="Berlin Sans FB Demi"/>
      <family val="2"/>
    </font>
    <font>
      <b/>
      <sz val="8"/>
      <color rgb="FFFFC000"/>
      <name val="Berlin Sans FB Demi"/>
      <family val="2"/>
    </font>
    <font>
      <b/>
      <sz val="15"/>
      <color theme="0"/>
      <name val="Berlin Sans FB Demi"/>
      <family val="2"/>
    </font>
    <font>
      <sz val="14"/>
      <color theme="0" tint="-0.34998626667073579"/>
      <name val="Berlin Sans FB Demi"/>
      <family val="2"/>
    </font>
    <font>
      <sz val="10"/>
      <name val="Berlin Sans FB Demi"/>
      <family val="2"/>
    </font>
    <font>
      <b/>
      <sz val="20"/>
      <name val="Berlin Sans FB Demi"/>
      <family val="2"/>
    </font>
    <font>
      <b/>
      <sz val="11"/>
      <name val="Berlin Sans FB Demi"/>
      <family val="2"/>
    </font>
    <font>
      <sz val="10"/>
      <name val="Rockwell Condensed"/>
      <family val="1"/>
    </font>
    <font>
      <sz val="14"/>
      <name val="Berlin Sans FB Demi"/>
      <family val="2"/>
    </font>
    <font>
      <sz val="12"/>
      <color theme="0"/>
      <name val="Berlin Sans FB"/>
      <family val="2"/>
    </font>
    <font>
      <b/>
      <sz val="14"/>
      <name val="Berlin Sans FB Demi"/>
      <family val="2"/>
    </font>
    <font>
      <sz val="14"/>
      <name val="Rockwell Condensed"/>
      <family val="1"/>
    </font>
    <font>
      <sz val="10"/>
      <color rgb="FFFF0000"/>
      <name val="Berlin Sans FB"/>
      <family val="2"/>
    </font>
    <font>
      <sz val="12"/>
      <color theme="0" tint="-0.34998626667073579"/>
      <name val="Berlin Sans FB"/>
      <family val="2"/>
    </font>
    <font>
      <sz val="10"/>
      <color rgb="FFFF0000"/>
      <name val="Arial"/>
      <family val="2"/>
    </font>
    <font>
      <sz val="10"/>
      <color rgb="FF002060"/>
      <name val="Berlin Sans FB"/>
      <family val="2"/>
    </font>
    <font>
      <sz val="10"/>
      <color theme="4"/>
      <name val="Berlin Sans FB"/>
      <family val="2"/>
    </font>
    <font>
      <sz val="10"/>
      <color theme="4"/>
      <name val="Arial"/>
      <family val="2"/>
    </font>
    <font>
      <sz val="10"/>
      <color rgb="FF00B050"/>
      <name val="Berlin Sans FB"/>
      <family val="2"/>
    </font>
    <font>
      <sz val="10"/>
      <color theme="6"/>
      <name val="Berlin Sans FB"/>
      <family val="2"/>
    </font>
    <font>
      <b/>
      <sz val="10"/>
      <color rgb="FF00B050"/>
      <name val="Berlin Sans FB"/>
      <family val="2"/>
    </font>
    <font>
      <sz val="10"/>
      <color theme="6"/>
      <name val="Arial"/>
      <family val="2"/>
    </font>
    <font>
      <sz val="10"/>
      <color theme="9"/>
      <name val="Berlin Sans FB"/>
      <family val="2"/>
    </font>
    <font>
      <b/>
      <sz val="10"/>
      <color theme="9"/>
      <name val="Berlin Sans FB"/>
      <family val="2"/>
    </font>
    <font>
      <sz val="10"/>
      <color theme="9"/>
      <name val="Arial"/>
      <family val="2"/>
    </font>
    <font>
      <sz val="12"/>
      <name val="Century Gothic"/>
      <family val="2"/>
    </font>
    <font>
      <sz val="12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sz val="12"/>
      <color theme="0" tint="-0.34998626667073579"/>
      <name val="Berlin Sans FB Demi"/>
      <family val="2"/>
    </font>
    <font>
      <sz val="14"/>
      <name val="Arial"/>
      <family val="2"/>
    </font>
    <font>
      <sz val="12"/>
      <name val="Berlin Sans FB"/>
      <family val="2"/>
    </font>
    <font>
      <sz val="11"/>
      <name val="Berlin Sans FB"/>
      <family val="2"/>
    </font>
    <font>
      <sz val="12"/>
      <color theme="0" tint="-0.34998626667073579"/>
      <name val="Arial Narrow"/>
      <family val="2"/>
    </font>
    <font>
      <sz val="12"/>
      <name val="Arial Narrow"/>
      <family val="2"/>
    </font>
    <font>
      <sz val="10"/>
      <name val="Berlin Sans FB"/>
      <family val="2"/>
    </font>
    <font>
      <sz val="10"/>
      <color theme="0" tint="-0.34998626667073579"/>
      <name val="Berlin Sans FB"/>
      <family val="2"/>
    </font>
    <font>
      <sz val="10"/>
      <name val="Century Gothic"/>
      <family val="2"/>
    </font>
    <font>
      <sz val="10"/>
      <color rgb="FFFF0000"/>
      <name val="Century Gothic"/>
      <family val="2"/>
    </font>
    <font>
      <sz val="10"/>
      <color rgb="FFFFC000"/>
      <name val="EMOJI"/>
    </font>
    <font>
      <i/>
      <sz val="9"/>
      <color rgb="FF666666"/>
      <name val="Aptos Narrow"/>
      <family val="2"/>
      <scheme val="minor"/>
    </font>
    <font>
      <b/>
      <i/>
      <sz val="9"/>
      <color rgb="FF666666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A6A6A6"/>
      <name val="Aptos Narrow"/>
      <family val="2"/>
      <scheme val="minor"/>
    </font>
    <font>
      <sz val="11"/>
      <color rgb="FFA6A6A6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gradientFill>
        <stop position="0">
          <color theme="0"/>
        </stop>
        <stop position="1">
          <color theme="0" tint="-0.1490218817712943"/>
        </stop>
      </gradient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3">
    <xf numFmtId="0" fontId="0" fillId="0" borderId="0"/>
    <xf numFmtId="0" fontId="24" fillId="0" borderId="0"/>
    <xf numFmtId="9" fontId="53" fillId="0" borderId="0" applyFont="0" applyFill="0" applyBorder="0" applyAlignment="0" applyProtection="0"/>
  </cellStyleXfs>
  <cellXfs count="2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/>
    </xf>
    <xf numFmtId="2" fontId="14" fillId="0" borderId="1" xfId="0" applyNumberFormat="1" applyFont="1" applyBorder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17" fillId="0" borderId="0" xfId="0" quotePrefix="1" applyNumberFormat="1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4" fillId="7" borderId="0" xfId="0" applyFont="1" applyFill="1"/>
    <xf numFmtId="2" fontId="6" fillId="0" borderId="0" xfId="0" applyNumberFormat="1" applyFont="1" applyAlignment="1">
      <alignment horizontal="right"/>
    </xf>
    <xf numFmtId="2" fontId="0" fillId="0" borderId="0" xfId="0" applyNumberFormat="1"/>
    <xf numFmtId="0" fontId="22" fillId="0" borderId="0" xfId="0" applyFont="1"/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1" fillId="0" borderId="1" xfId="0" applyFont="1" applyBorder="1"/>
    <xf numFmtId="2" fontId="0" fillId="0" borderId="1" xfId="0" applyNumberFormat="1" applyBorder="1"/>
    <xf numFmtId="0" fontId="23" fillId="0" borderId="0" xfId="0" applyFont="1"/>
    <xf numFmtId="0" fontId="28" fillId="0" borderId="0" xfId="1" applyFont="1" applyAlignment="1">
      <alignment horizontal="left" vertical="center" wrapText="1"/>
    </xf>
    <xf numFmtId="0" fontId="29" fillId="0" borderId="0" xfId="1" applyFont="1" applyAlignment="1">
      <alignment vertical="center"/>
    </xf>
    <xf numFmtId="0" fontId="30" fillId="0" borderId="0" xfId="1" applyFont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2" fillId="0" borderId="0" xfId="1" applyFont="1" applyAlignment="1">
      <alignment vertical="center"/>
    </xf>
    <xf numFmtId="0" fontId="34" fillId="9" borderId="3" xfId="1" applyFont="1" applyFill="1" applyBorder="1" applyAlignment="1">
      <alignment horizontal="center" vertical="center"/>
    </xf>
    <xf numFmtId="0" fontId="33" fillId="0" borderId="0" xfId="1" applyFont="1" applyAlignment="1">
      <alignment vertical="center"/>
    </xf>
    <xf numFmtId="0" fontId="35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6" fillId="0" borderId="0" xfId="1" applyFont="1" applyAlignment="1">
      <alignment vertical="center"/>
    </xf>
    <xf numFmtId="0" fontId="34" fillId="11" borderId="3" xfId="1" applyFont="1" applyFill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7" fillId="12" borderId="0" xfId="1" quotePrefix="1" applyFont="1" applyFill="1" applyAlignment="1">
      <alignment horizontal="center" vertical="center"/>
    </xf>
    <xf numFmtId="0" fontId="37" fillId="13" borderId="0" xfId="1" applyFont="1" applyFill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7" fillId="0" borderId="0" xfId="1" applyFont="1" applyAlignment="1">
      <alignment vertical="center"/>
    </xf>
    <xf numFmtId="0" fontId="39" fillId="0" borderId="0" xfId="1" applyFont="1" applyAlignment="1">
      <alignment vertical="center"/>
    </xf>
    <xf numFmtId="0" fontId="40" fillId="0" borderId="0" xfId="1" applyFont="1" applyAlignment="1">
      <alignment horizontal="center" vertical="center"/>
    </xf>
    <xf numFmtId="0" fontId="40" fillId="12" borderId="0" xfId="1" quotePrefix="1" applyFont="1" applyFill="1" applyAlignment="1">
      <alignment horizontal="center"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vertical="center"/>
    </xf>
    <xf numFmtId="0" fontId="40" fillId="13" borderId="0" xfId="1" applyFont="1" applyFill="1" applyAlignment="1">
      <alignment horizontal="center" vertical="center"/>
    </xf>
    <xf numFmtId="0" fontId="40" fillId="14" borderId="0" xfId="1" applyFont="1" applyFill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12" borderId="0" xfId="1" quotePrefix="1" applyFont="1" applyFill="1" applyAlignment="1">
      <alignment horizontal="center" vertical="center"/>
    </xf>
    <xf numFmtId="0" fontId="44" fillId="0" borderId="0" xfId="1" applyFont="1" applyAlignment="1">
      <alignment vertical="center"/>
    </xf>
    <xf numFmtId="0" fontId="45" fillId="0" borderId="0" xfId="1" applyFont="1" applyAlignment="1">
      <alignment horizontal="center" vertical="center"/>
    </xf>
    <xf numFmtId="0" fontId="46" fillId="0" borderId="0" xfId="1" applyFont="1" applyAlignment="1">
      <alignment vertical="center"/>
    </xf>
    <xf numFmtId="0" fontId="43" fillId="12" borderId="0" xfId="1" applyFont="1" applyFill="1" applyAlignment="1">
      <alignment horizontal="center" vertical="center"/>
    </xf>
    <xf numFmtId="0" fontId="43" fillId="15" borderId="0" xfId="1" applyFont="1" applyFill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7" fillId="12" borderId="0" xfId="1" applyFont="1" applyFill="1" applyAlignment="1">
      <alignment horizontal="center" vertical="center"/>
    </xf>
    <xf numFmtId="0" fontId="47" fillId="13" borderId="0" xfId="1" applyFont="1" applyFill="1" applyAlignment="1">
      <alignment horizontal="center" vertical="center"/>
    </xf>
    <xf numFmtId="0" fontId="47" fillId="0" borderId="0" xfId="1" applyFont="1" applyAlignment="1">
      <alignment vertical="center"/>
    </xf>
    <xf numFmtId="0" fontId="48" fillId="0" borderId="0" xfId="1" applyFont="1" applyAlignment="1">
      <alignment horizontal="center" vertical="center"/>
    </xf>
    <xf numFmtId="0" fontId="49" fillId="0" borderId="0" xfId="1" applyFont="1" applyAlignment="1">
      <alignment vertical="center"/>
    </xf>
    <xf numFmtId="0" fontId="47" fillId="16" borderId="0" xfId="1" applyFont="1" applyFill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horizontal="left" vertical="center"/>
    </xf>
    <xf numFmtId="0" fontId="53" fillId="0" borderId="0" xfId="1" applyFont="1" applyAlignment="1">
      <alignment vertical="center"/>
    </xf>
    <xf numFmtId="0" fontId="54" fillId="0" borderId="0" xfId="1" applyFont="1" applyAlignment="1">
      <alignment horizontal="center" vertical="center"/>
    </xf>
    <xf numFmtId="0" fontId="55" fillId="0" borderId="0" xfId="1" applyFont="1" applyAlignment="1">
      <alignment horizontal="left" vertical="center"/>
    </xf>
    <xf numFmtId="0" fontId="56" fillId="0" borderId="0" xfId="1" applyFont="1" applyAlignment="1">
      <alignment vertical="center"/>
    </xf>
    <xf numFmtId="0" fontId="57" fillId="0" borderId="0" xfId="1" applyFont="1" applyAlignment="1">
      <alignment horizontal="center" vertical="center"/>
    </xf>
    <xf numFmtId="167" fontId="58" fillId="0" borderId="0" xfId="1" applyNumberFormat="1" applyFont="1" applyAlignment="1">
      <alignment horizontal="center" vertical="center"/>
    </xf>
    <xf numFmtId="167" fontId="58" fillId="0" borderId="0" xfId="1" applyNumberFormat="1" applyFont="1" applyAlignment="1">
      <alignment vertical="center"/>
    </xf>
    <xf numFmtId="0" fontId="59" fillId="0" borderId="0" xfId="1" applyFont="1" applyAlignment="1">
      <alignment horizontal="left" vertical="center"/>
    </xf>
    <xf numFmtId="0" fontId="60" fillId="0" borderId="0" xfId="1" applyFont="1" applyAlignment="1">
      <alignment vertical="center"/>
    </xf>
    <xf numFmtId="0" fontId="61" fillId="0" borderId="0" xfId="1" applyFont="1" applyAlignment="1">
      <alignment horizontal="center" vertical="center"/>
    </xf>
    <xf numFmtId="0" fontId="61" fillId="0" borderId="0" xfId="1" applyFont="1" applyAlignment="1">
      <alignment vertical="center"/>
    </xf>
    <xf numFmtId="0" fontId="62" fillId="0" borderId="0" xfId="1" applyFont="1" applyAlignment="1">
      <alignment horizontal="left" vertical="center"/>
    </xf>
    <xf numFmtId="9" fontId="57" fillId="0" borderId="0" xfId="2" applyFont="1" applyFill="1" applyBorder="1" applyAlignment="1">
      <alignment horizontal="center" vertical="center"/>
    </xf>
    <xf numFmtId="1" fontId="61" fillId="0" borderId="0" xfId="1" applyNumberFormat="1" applyFont="1" applyAlignment="1">
      <alignment vertical="center"/>
    </xf>
    <xf numFmtId="0" fontId="57" fillId="0" borderId="0" xfId="1" applyFont="1" applyAlignment="1">
      <alignment horizontal="left" vertical="center"/>
    </xf>
    <xf numFmtId="9" fontId="61" fillId="0" borderId="0" xfId="1" applyNumberFormat="1" applyFont="1" applyAlignment="1">
      <alignment vertical="center"/>
    </xf>
    <xf numFmtId="0" fontId="63" fillId="0" borderId="0" xfId="1" applyFont="1" applyAlignment="1">
      <alignment horizontal="center" vertical="center"/>
    </xf>
    <xf numFmtId="9" fontId="63" fillId="0" borderId="0" xfId="1" applyNumberFormat="1" applyFont="1" applyAlignment="1">
      <alignment horizontal="center" vertical="center"/>
    </xf>
    <xf numFmtId="9" fontId="63" fillId="0" borderId="0" xfId="2" applyFont="1" applyFill="1" applyBorder="1" applyAlignment="1">
      <alignment horizontal="center" vertical="center"/>
    </xf>
    <xf numFmtId="9" fontId="64" fillId="0" borderId="0" xfId="1" applyNumberFormat="1" applyFont="1" applyAlignment="1">
      <alignment horizontal="center" vertical="center"/>
    </xf>
    <xf numFmtId="0" fontId="65" fillId="0" borderId="0" xfId="1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0" borderId="7" xfId="0" applyNumberFormat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1" fontId="0" fillId="0" borderId="6" xfId="0" applyNumberFormat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8" fontId="0" fillId="0" borderId="7" xfId="0" applyNumberFormat="1" applyBorder="1" applyAlignment="1">
      <alignment horizontal="center" vertical="center"/>
    </xf>
    <xf numFmtId="168" fontId="1" fillId="3" borderId="7" xfId="0" applyNumberFormat="1" applyFont="1" applyFill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169" fontId="0" fillId="0" borderId="0" xfId="0" applyNumberFormat="1"/>
    <xf numFmtId="0" fontId="68" fillId="0" borderId="0" xfId="0" applyFont="1"/>
    <xf numFmtId="0" fontId="2" fillId="17" borderId="0" xfId="0" applyFont="1" applyFill="1" applyAlignment="1">
      <alignment horizontal="center"/>
    </xf>
    <xf numFmtId="0" fontId="69" fillId="0" borderId="0" xfId="0" applyFont="1"/>
    <xf numFmtId="0" fontId="70" fillId="0" borderId="0" xfId="0" applyFont="1"/>
    <xf numFmtId="0" fontId="4" fillId="18" borderId="0" xfId="0" applyFont="1" applyFill="1" applyAlignment="1">
      <alignment horizontal="center"/>
    </xf>
    <xf numFmtId="172" fontId="0" fillId="0" borderId="0" xfId="0" applyNumberFormat="1"/>
    <xf numFmtId="173" fontId="0" fillId="0" borderId="0" xfId="0" applyNumberFormat="1"/>
    <xf numFmtId="0" fontId="4" fillId="18" borderId="8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17" borderId="8" xfId="0" applyFill="1" applyBorder="1" applyAlignment="1">
      <alignment horizontal="left"/>
    </xf>
    <xf numFmtId="171" fontId="0" fillId="17" borderId="8" xfId="0" applyNumberFormat="1" applyFill="1" applyBorder="1" applyAlignment="1">
      <alignment horizontal="center"/>
    </xf>
    <xf numFmtId="170" fontId="0" fillId="17" borderId="8" xfId="0" applyNumberFormat="1" applyFill="1" applyBorder="1" applyAlignment="1">
      <alignment horizontal="center"/>
    </xf>
    <xf numFmtId="172" fontId="0" fillId="17" borderId="8" xfId="0" applyNumberForma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171" fontId="0" fillId="3" borderId="8" xfId="0" applyNumberFormat="1" applyFill="1" applyBorder="1" applyAlignment="1">
      <alignment horizontal="center"/>
    </xf>
    <xf numFmtId="170" fontId="0" fillId="3" borderId="8" xfId="0" applyNumberFormat="1" applyFill="1" applyBorder="1" applyAlignment="1">
      <alignment horizontal="center"/>
    </xf>
    <xf numFmtId="172" fontId="0" fillId="3" borderId="8" xfId="0" applyNumberForma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0" fillId="20" borderId="8" xfId="0" applyFill="1" applyBorder="1" applyAlignment="1">
      <alignment horizontal="left"/>
    </xf>
    <xf numFmtId="171" fontId="0" fillId="20" borderId="8" xfId="0" applyNumberFormat="1" applyFill="1" applyBorder="1" applyAlignment="1">
      <alignment horizontal="center"/>
    </xf>
    <xf numFmtId="170" fontId="0" fillId="20" borderId="8" xfId="0" applyNumberFormat="1" applyFill="1" applyBorder="1" applyAlignment="1">
      <alignment horizontal="center"/>
    </xf>
    <xf numFmtId="172" fontId="0" fillId="20" borderId="8" xfId="0" applyNumberForma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0" fillId="21" borderId="8" xfId="0" applyFill="1" applyBorder="1" applyAlignment="1">
      <alignment horizontal="left"/>
    </xf>
    <xf numFmtId="171" fontId="0" fillId="21" borderId="8" xfId="0" applyNumberFormat="1" applyFill="1" applyBorder="1" applyAlignment="1">
      <alignment horizontal="center"/>
    </xf>
    <xf numFmtId="170" fontId="0" fillId="21" borderId="8" xfId="0" applyNumberFormat="1" applyFill="1" applyBorder="1" applyAlignment="1">
      <alignment horizontal="center"/>
    </xf>
    <xf numFmtId="172" fontId="0" fillId="21" borderId="8" xfId="0" applyNumberFormat="1" applyFill="1" applyBorder="1" applyAlignment="1">
      <alignment horizontal="center"/>
    </xf>
    <xf numFmtId="0" fontId="1" fillId="19" borderId="8" xfId="0" applyFont="1" applyFill="1" applyBorder="1"/>
    <xf numFmtId="0" fontId="71" fillId="19" borderId="8" xfId="0" applyFont="1" applyFill="1" applyBorder="1" applyAlignment="1">
      <alignment horizontal="left"/>
    </xf>
    <xf numFmtId="171" fontId="1" fillId="19" borderId="8" xfId="0" applyNumberFormat="1" applyFont="1" applyFill="1" applyBorder="1"/>
    <xf numFmtId="170" fontId="1" fillId="19" borderId="8" xfId="0" applyNumberFormat="1" applyFont="1" applyFill="1" applyBorder="1"/>
    <xf numFmtId="172" fontId="1" fillId="19" borderId="8" xfId="0" applyNumberFormat="1" applyFont="1" applyFill="1" applyBorder="1"/>
    <xf numFmtId="0" fontId="72" fillId="18" borderId="0" xfId="0" applyFont="1" applyFill="1" applyAlignment="1">
      <alignment horizontal="center"/>
    </xf>
    <xf numFmtId="0" fontId="73" fillId="0" borderId="0" xfId="0" applyFont="1"/>
    <xf numFmtId="171" fontId="73" fillId="0" borderId="0" xfId="0" applyNumberFormat="1" applyFont="1"/>
    <xf numFmtId="174" fontId="73" fillId="0" borderId="0" xfId="0" applyNumberFormat="1" applyFont="1"/>
    <xf numFmtId="0" fontId="74" fillId="0" borderId="0" xfId="0" applyFont="1"/>
    <xf numFmtId="0" fontId="1" fillId="0" borderId="0" xfId="0" applyFont="1" applyAlignment="1">
      <alignment horizontal="left"/>
    </xf>
    <xf numFmtId="172" fontId="0" fillId="0" borderId="0" xfId="0" applyNumberFormat="1" applyAlignment="1">
      <alignment horizontal="left"/>
    </xf>
    <xf numFmtId="170" fontId="0" fillId="0" borderId="0" xfId="0" applyNumberFormat="1"/>
    <xf numFmtId="171" fontId="0" fillId="0" borderId="0" xfId="0" applyNumberFormat="1"/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75" fontId="0" fillId="17" borderId="8" xfId="0" applyNumberFormat="1" applyFill="1" applyBorder="1" applyAlignment="1">
      <alignment horizontal="center"/>
    </xf>
    <xf numFmtId="175" fontId="0" fillId="3" borderId="8" xfId="0" applyNumberFormat="1" applyFill="1" applyBorder="1" applyAlignment="1">
      <alignment horizontal="center"/>
    </xf>
    <xf numFmtId="175" fontId="0" fillId="20" borderId="8" xfId="0" applyNumberFormat="1" applyFill="1" applyBorder="1" applyAlignment="1">
      <alignment horizontal="center"/>
    </xf>
    <xf numFmtId="175" fontId="0" fillId="21" borderId="8" xfId="0" applyNumberFormat="1" applyFill="1" applyBorder="1" applyAlignment="1">
      <alignment horizontal="center"/>
    </xf>
    <xf numFmtId="175" fontId="1" fillId="19" borderId="8" xfId="0" applyNumberFormat="1" applyFont="1" applyFill="1" applyBorder="1" applyAlignment="1">
      <alignment horizontal="center"/>
    </xf>
    <xf numFmtId="49" fontId="16" fillId="0" borderId="0" xfId="0" applyNumberFormat="1" applyFont="1" applyAlignment="1">
      <alignment horizontal="center" vertical="center"/>
    </xf>
    <xf numFmtId="0" fontId="25" fillId="9" borderId="3" xfId="1" applyFont="1" applyFill="1" applyBorder="1" applyAlignment="1">
      <alignment horizontal="center" wrapText="1"/>
    </xf>
    <xf numFmtId="0" fontId="27" fillId="10" borderId="3" xfId="1" applyFont="1" applyFill="1" applyBorder="1" applyAlignment="1">
      <alignment horizontal="center" wrapText="1"/>
    </xf>
    <xf numFmtId="0" fontId="25" fillId="10" borderId="3" xfId="1" applyFont="1" applyFill="1" applyBorder="1" applyAlignment="1">
      <alignment horizontal="center" wrapText="1"/>
    </xf>
    <xf numFmtId="0" fontId="33" fillId="0" borderId="3" xfId="1" applyFont="1" applyBorder="1" applyAlignment="1">
      <alignment horizontal="center" vertical="center" wrapText="1"/>
    </xf>
    <xf numFmtId="0" fontId="25" fillId="9" borderId="4" xfId="1" applyFont="1" applyFill="1" applyBorder="1" applyAlignment="1">
      <alignment horizontal="center" wrapText="1"/>
    </xf>
    <xf numFmtId="0" fontId="25" fillId="9" borderId="5" xfId="1" applyFont="1" applyFill="1" applyBorder="1" applyAlignment="1">
      <alignment horizontal="center" wrapText="1"/>
    </xf>
    <xf numFmtId="0" fontId="25" fillId="10" borderId="4" xfId="1" applyFont="1" applyFill="1" applyBorder="1" applyAlignment="1">
      <alignment horizontal="center" wrapText="1"/>
    </xf>
    <xf numFmtId="0" fontId="25" fillId="10" borderId="5" xfId="1" applyFont="1" applyFill="1" applyBorder="1" applyAlignment="1">
      <alignment horizontal="center" wrapText="1"/>
    </xf>
    <xf numFmtId="0" fontId="28" fillId="0" borderId="0" xfId="1" applyFont="1" applyAlignment="1">
      <alignment horizontal="left" vertical="center"/>
    </xf>
    <xf numFmtId="0" fontId="0" fillId="0" borderId="0" xfId="0" applyNumberFormat="1"/>
    <xf numFmtId="0" fontId="2" fillId="17" borderId="0" xfId="0" applyFont="1" applyFill="1"/>
    <xf numFmtId="0" fontId="75" fillId="0" borderId="0" xfId="0" applyFont="1"/>
    <xf numFmtId="0" fontId="76" fillId="0" borderId="0" xfId="0" applyFont="1"/>
    <xf numFmtId="0" fontId="4" fillId="18" borderId="1" xfId="0" applyFont="1" applyFill="1" applyBorder="1"/>
    <xf numFmtId="1" fontId="0" fillId="0" borderId="1" xfId="0" applyNumberFormat="1" applyBorder="1"/>
    <xf numFmtId="176" fontId="0" fillId="0" borderId="1" xfId="0" applyNumberFormat="1" applyBorder="1"/>
    <xf numFmtId="176" fontId="1" fillId="0" borderId="1" xfId="0" applyNumberFormat="1" applyFont="1" applyBorder="1"/>
    <xf numFmtId="49" fontId="0" fillId="0" borderId="1" xfId="0" applyNumberFormat="1" applyBorder="1" applyAlignment="1">
      <alignment horizontal="right"/>
    </xf>
    <xf numFmtId="177" fontId="0" fillId="0" borderId="1" xfId="0" applyNumberFormat="1" applyBorder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3">
    <cellStyle name="Normale" xfId="0" builtinId="0"/>
    <cellStyle name="Normale 2" xfId="1" xr:uid="{C15A22E4-7E20-4BFF-941A-DE2DE2405F40}"/>
    <cellStyle name="Percentuale 2" xfId="2" xr:uid="{84AEDF58-3D3D-413D-BDCE-AA2B6D818E25}"/>
  </cellStyles>
  <dxfs count="32"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</dxf>
    <dxf>
      <numFmt numFmtId="2" formatCode="0.00"/>
    </dxf>
    <dxf>
      <numFmt numFmtId="0" formatCode="General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2" formatCode="0.00"/>
      <alignment horizontal="right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165" formatCode="\+0.0;\-0.0;0;@"/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164" formatCode="0.0;;0.0;@"/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164" formatCode="0.0;;0.0;@"/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30" formatCode="@"/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Calibri Light"/>
        <family val="2"/>
        <scheme val="no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VdM per giornata (giocatori con Voto Utile)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Squadra!$A$22</c:f>
              <c:strCache>
                <c:ptCount val="1"/>
                <c:pt idx="0">
                  <c:v>VdM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Squadra!$B$22:$G$22</c:f>
              <c:numCache>
                <c:formatCode>#,##0.0;;;@</c:formatCode>
                <c:ptCount val="6"/>
                <c:pt idx="0">
                  <c:v>383</c:v>
                </c:pt>
                <c:pt idx="1">
                  <c:v>306</c:v>
                </c:pt>
                <c:pt idx="2">
                  <c:v>255</c:v>
                </c:pt>
                <c:pt idx="3">
                  <c:v>262</c:v>
                </c:pt>
                <c:pt idx="4">
                  <c:v>276.5</c:v>
                </c:pt>
                <c:pt idx="5">
                  <c:v>322.5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7-4000-800C-58125A0741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62434416"/>
        <c:axId val="20481877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Squadra!$A$21</c15:sqref>
                        </c15:formulaRef>
                      </c:ext>
                    </c:extLst>
                    <c:strCache>
                      <c:ptCount val="1"/>
                      <c:pt idx="0">
                        <c:v>Giornata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Squadra!$B$21:$G$21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E47-4000-800C-58125A07414C}"/>
                  </c:ext>
                </c:extLst>
              </c15:ser>
            </c15:filteredLineSeries>
          </c:ext>
        </c:extLst>
      </c:lineChart>
      <c:catAx>
        <c:axId val="26243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187727"/>
        <c:crosses val="autoZero"/>
        <c:auto val="1"/>
        <c:lblAlgn val="ctr"/>
        <c:lblOffset val="100"/>
        <c:noMultiLvlLbl val="0"/>
      </c:catAx>
      <c:valAx>
        <c:axId val="204818772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VdM (mln 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;;;@" sourceLinked="1"/>
        <c:majorTickMark val="none"/>
        <c:minorTickMark val="none"/>
        <c:tickLblPos val="nextTo"/>
        <c:crossAx val="2624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Titolare vs Panchina (N.D. esclusi)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63-4BAE-8674-CD2DBE886D2F}"/>
              </c:ext>
            </c:extLst>
          </c:dPt>
          <c:dPt>
            <c:idx val="1"/>
            <c:bubble3D val="0"/>
            <c:spPr>
              <a:solidFill>
                <a:srgbClr val="F4B1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63-4BAE-8674-CD2DBE886D2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Giocatore!$A$17:$A$18</c:f>
              <c:strCache>
                <c:ptCount val="2"/>
                <c:pt idx="0">
                  <c:v>Titolare</c:v>
                </c:pt>
                <c:pt idx="1">
                  <c:v>Panchina</c:v>
                </c:pt>
              </c:strCache>
            </c:strRef>
          </c:cat>
          <c:val>
            <c:numRef>
              <c:f>Giocatore!$B$17:$B$18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3-4BAE-8674-CD2DBE886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200025</xdr:rowOff>
    </xdr:from>
    <xdr:to>
      <xdr:col>0</xdr:col>
      <xdr:colOff>270767</xdr:colOff>
      <xdr:row>0</xdr:row>
      <xdr:rowOff>416025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CBDEFCA-0899-4642-928B-8D92C82BD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1741" r="46352">
                      <a14:foregroundMark x1="18657" y1="5812" x2="28607" y2="50940"/>
                      <a14:foregroundMark x1="28856" y1="9744" x2="20232" y2="53333"/>
                      <a14:foregroundMark x1="19071" y1="20855" x2="19237" y2="45641"/>
                      <a14:foregroundMark x1="23300" y1="8205" x2="26285" y2="7863"/>
                      <a14:foregroundMark x1="28939" y1="23248" x2="29270" y2="58974"/>
                      <a14:foregroundMark x1="20481" y1="60342" x2="25871" y2="88889"/>
                      <a14:foregroundMark x1="19486" y1="85128" x2="29353" y2="62222"/>
                      <a14:foregroundMark x1="18740" y1="55556" x2="26700" y2="58120"/>
                      <a14:foregroundMark x1="29187" y1="71966" x2="27944" y2="88205"/>
                      <a14:foregroundMark x1="19983" y1="88376" x2="23798" y2="917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99" r="52367"/>
        <a:stretch/>
      </xdr:blipFill>
      <xdr:spPr>
        <a:xfrm>
          <a:off x="66675" y="200025"/>
          <a:ext cx="204092" cy="2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72219</xdr:colOff>
      <xdr:row>0</xdr:row>
      <xdr:rowOff>200025</xdr:rowOff>
    </xdr:from>
    <xdr:to>
      <xdr:col>6</xdr:col>
      <xdr:colOff>287697</xdr:colOff>
      <xdr:row>0</xdr:row>
      <xdr:rowOff>416025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16730CF-7DC0-43E4-B81C-5911EC886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9145" l="49337" r="96766">
                      <a14:foregroundMark x1="61277" y1="43761" x2="72388" y2="23248"/>
                      <a14:foregroundMark x1="78939" y1="24274" x2="86401" y2="52137"/>
                      <a14:foregroundMark x1="61774" y1="57607" x2="70647" y2="74359"/>
                      <a14:foregroundMark x1="77944" y1="72821" x2="84660" y2="58803"/>
                      <a14:foregroundMark x1="67330" y1="48889" x2="78524" y2="46154"/>
                      <a14:foregroundMark x1="68823" y1="59145" x2="76202" y2="36581"/>
                      <a14:foregroundMark x1="67828" y1="42735" x2="73383" y2="36239"/>
                      <a14:foregroundMark x1="78027" y1="37949" x2="80597" y2="49744"/>
                      <a14:foregroundMark x1="79353" y1="55043" x2="74212" y2="63248"/>
                      <a14:foregroundMark x1="62852" y1="54188" x2="62106" y2="46154"/>
                      <a14:foregroundMark x1="60116" y1="39316" x2="66169" y2="28547"/>
                      <a14:foregroundMark x1="73549" y1="19316" x2="77114" y2="26325"/>
                      <a14:foregroundMark x1="82172" y1="25983" x2="86484" y2="44103"/>
                      <a14:foregroundMark x1="87231" y1="58291" x2="83748" y2="69915"/>
                      <a14:foregroundMark x1="75290" y1="71966" x2="72554" y2="77265"/>
                      <a14:foregroundMark x1="59204" y1="48205" x2="61526" y2="66838"/>
                      <a14:foregroundMark x1="71310" y1="60000" x2="76783" y2="516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8958" r="2651"/>
        <a:stretch/>
      </xdr:blipFill>
      <xdr:spPr>
        <a:xfrm>
          <a:off x="5101419" y="200025"/>
          <a:ext cx="215478" cy="216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16356</xdr:colOff>
      <xdr:row>1</xdr:row>
      <xdr:rowOff>22477</xdr:rowOff>
    </xdr:from>
    <xdr:to>
      <xdr:col>12</xdr:col>
      <xdr:colOff>317863</xdr:colOff>
      <xdr:row>2</xdr:row>
      <xdr:rowOff>235131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44B681A8-B0A7-4383-8904-DBA6D731D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74756" y="464437"/>
          <a:ext cx="301507" cy="464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97155</xdr:rowOff>
    </xdr:from>
    <xdr:to>
      <xdr:col>6</xdr:col>
      <xdr:colOff>1325880</xdr:colOff>
      <xdr:row>69</xdr:row>
      <xdr:rowOff>129540</xdr:rowOff>
    </xdr:to>
    <xdr:graphicFrame macro="">
      <xdr:nvGraphicFramePr>
        <xdr:cNvPr id="2" name="Andamento VdM">
          <a:extLst>
            <a:ext uri="{FF2B5EF4-FFF2-40B4-BE49-F238E27FC236}">
              <a16:creationId xmlns:a16="http://schemas.microsoft.com/office/drawing/2014/main" id="{25C7FEB5-664F-1FBC-4E4E-D5FF6903F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2" name="Utilizzo Giocatore">
          <a:extLst>
            <a:ext uri="{FF2B5EF4-FFF2-40B4-BE49-F238E27FC236}">
              <a16:creationId xmlns:a16="http://schemas.microsoft.com/office/drawing/2014/main" id="{467E635D-F100-1392-8C6B-21B3B56EE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olkswagengroup-my.sharepoint.com/personal/giovan_battista_cusimano_lamborghini_com/Documents/BOX/Fantacalcio/Fantacalcio%202026-27/F2627_Squadre_rev2026.07.xlsx" TargetMode="External"/><Relationship Id="rId1" Type="http://schemas.openxmlformats.org/officeDocument/2006/relationships/externalLinkPath" Target="F2627_Squadre_rev2026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 Asta"/>
      <sheetName val="Agosto"/>
      <sheetName val="Quotazioni 02-09"/>
      <sheetName val="Caduti 02-09"/>
      <sheetName val="Quotazioni 16-08"/>
      <sheetName val="Andamento Asta 2526"/>
      <sheetName val="Transfer Market"/>
      <sheetName val="Andamento Asta 2425"/>
      <sheetName val="Andamento Asta 2324"/>
      <sheetName val="Andamento Asta 2223"/>
      <sheetName val="Andamento Asta 2122"/>
      <sheetName val="Simula Asta Attaccanti"/>
    </sheetNames>
    <sheetDataSet>
      <sheetData sheetId="0"/>
      <sheetData sheetId="1"/>
      <sheetData sheetId="2"/>
      <sheetData sheetId="3"/>
      <sheetData sheetId="4">
        <row r="3">
          <cell r="D3" t="str">
            <v>SVILAR</v>
          </cell>
        </row>
        <row r="4">
          <cell r="D4" t="str">
            <v>MARTINEZ JO.</v>
          </cell>
        </row>
        <row r="5">
          <cell r="D5" t="str">
            <v>CARNESECCHI</v>
          </cell>
        </row>
        <row r="6">
          <cell r="D6" t="str">
            <v>BUTEZ</v>
          </cell>
        </row>
        <row r="7">
          <cell r="D7" t="str">
            <v>MAIGNAN</v>
          </cell>
        </row>
        <row r="8">
          <cell r="D8" t="str">
            <v>DE GEA</v>
          </cell>
        </row>
        <row r="9">
          <cell r="D9" t="str">
            <v>MERET</v>
          </cell>
        </row>
        <row r="10">
          <cell r="D10" t="str">
            <v>SKORUPSKI</v>
          </cell>
        </row>
        <row r="11">
          <cell r="D11" t="str">
            <v>CAPRILE</v>
          </cell>
        </row>
        <row r="12">
          <cell r="D12" t="str">
            <v>DI GREGORIO</v>
          </cell>
        </row>
        <row r="13">
          <cell r="D13" t="str">
            <v>MANDAS</v>
          </cell>
        </row>
        <row r="14">
          <cell r="D14" t="str">
            <v>OKOYE</v>
          </cell>
        </row>
        <row r="15">
          <cell r="D15" t="str">
            <v>BIJLOW</v>
          </cell>
        </row>
        <row r="16">
          <cell r="D16" t="str">
            <v>FALCONE</v>
          </cell>
        </row>
        <row r="17">
          <cell r="D17" t="str">
            <v>DAFFARA</v>
          </cell>
        </row>
        <row r="18">
          <cell r="D18" t="str">
            <v>SUZUKI</v>
          </cell>
        </row>
        <row r="19">
          <cell r="D19" t="str">
            <v>MURIC</v>
          </cell>
        </row>
        <row r="20">
          <cell r="D20" t="str">
            <v>PERIN</v>
          </cell>
        </row>
        <row r="21">
          <cell r="D21" t="str">
            <v>STANKOVIC F.</v>
          </cell>
        </row>
        <row r="22">
          <cell r="D22" t="str">
            <v>THIAM</v>
          </cell>
        </row>
        <row r="23">
          <cell r="D23" t="str">
            <v>MILINKOVIC-SAVIC V.</v>
          </cell>
        </row>
        <row r="24">
          <cell r="D24" t="str">
            <v>PALMISANI</v>
          </cell>
        </row>
        <row r="25">
          <cell r="D25" t="str">
            <v>DESPLANCHES</v>
          </cell>
        </row>
        <row r="26">
          <cell r="D26" t="str">
            <v>PROVEDEL</v>
          </cell>
        </row>
        <row r="27">
          <cell r="D27" t="str">
            <v>SPORTIELLO</v>
          </cell>
        </row>
        <row r="28">
          <cell r="D28" t="str">
            <v>HAPPONEN</v>
          </cell>
        </row>
        <row r="29">
          <cell r="D29" t="str">
            <v>PESSINA MAS.</v>
          </cell>
        </row>
        <row r="30">
          <cell r="D30" t="str">
            <v>SHERRI</v>
          </cell>
        </row>
        <row r="31">
          <cell r="D31" t="str">
            <v>TORNQVIST</v>
          </cell>
        </row>
        <row r="32">
          <cell r="D32" t="str">
            <v>VIGORITO</v>
          </cell>
        </row>
        <row r="33">
          <cell r="D33" t="str">
            <v>CHRISTENSEN O.</v>
          </cell>
        </row>
        <row r="34">
          <cell r="D34" t="str">
            <v>LEZZERINI</v>
          </cell>
        </row>
        <row r="35">
          <cell r="D35" t="str">
            <v>LOLIC</v>
          </cell>
        </row>
        <row r="36">
          <cell r="D36" t="str">
            <v>SOMMARIVA</v>
          </cell>
        </row>
        <row r="37">
          <cell r="D37" t="str">
            <v>STOLZ</v>
          </cell>
        </row>
        <row r="38">
          <cell r="D38" t="str">
            <v>DI GENNARO</v>
          </cell>
        </row>
        <row r="39">
          <cell r="D39" t="str">
            <v>PINSOGLIO</v>
          </cell>
        </row>
        <row r="40">
          <cell r="D40" t="str">
            <v>MOTTA</v>
          </cell>
        </row>
        <row r="41">
          <cell r="D41" t="str">
            <v>RENZETTI</v>
          </cell>
        </row>
        <row r="42">
          <cell r="D42" t="str">
            <v>TERRACCIANO</v>
          </cell>
        </row>
        <row r="43">
          <cell r="D43" t="str">
            <v>TORRIANI</v>
          </cell>
        </row>
        <row r="44">
          <cell r="D44" t="str">
            <v>PIZZIGNACCO</v>
          </cell>
        </row>
        <row r="45">
          <cell r="D45" t="str">
            <v>STRAJNAR</v>
          </cell>
        </row>
        <row r="46">
          <cell r="D46" t="str">
            <v>CONTINI</v>
          </cell>
        </row>
        <row r="47">
          <cell r="D47" t="str">
            <v>CORVI</v>
          </cell>
        </row>
        <row r="48">
          <cell r="D48" t="str">
            <v>DE MARZI</v>
          </cell>
        </row>
        <row r="49">
          <cell r="D49" t="str">
            <v>GOLLINI</v>
          </cell>
        </row>
        <row r="50">
          <cell r="D50" t="str">
            <v>RUSSO A.</v>
          </cell>
        </row>
        <row r="51">
          <cell r="D51" t="str">
            <v>TURATI</v>
          </cell>
        </row>
        <row r="52">
          <cell r="D52" t="str">
            <v>MASCARDI</v>
          </cell>
        </row>
        <row r="53">
          <cell r="D53" t="str">
            <v>PALEARI</v>
          </cell>
        </row>
        <row r="54">
          <cell r="D54" t="str">
            <v>SIVIERO</v>
          </cell>
        </row>
        <row r="55">
          <cell r="D55" t="str">
            <v>PADELLI</v>
          </cell>
        </row>
        <row r="56">
          <cell r="D56" t="str">
            <v>PIANA</v>
          </cell>
        </row>
        <row r="57">
          <cell r="D57" t="str">
            <v>GRANDI</v>
          </cell>
        </row>
        <row r="58">
          <cell r="D58" t="str">
            <v>POZZI</v>
          </cell>
        </row>
        <row r="59">
          <cell r="D59" t="str">
            <v>VISMARA</v>
          </cell>
        </row>
        <row r="60">
          <cell r="D60" t="str">
            <v>SATALINO</v>
          </cell>
        </row>
        <row r="61">
          <cell r="D61" t="str">
            <v>PENEV</v>
          </cell>
        </row>
        <row r="62">
          <cell r="D62" t="str">
            <v>PISSERI</v>
          </cell>
        </row>
        <row r="63">
          <cell r="D63" t="str">
            <v>DIMARCO</v>
          </cell>
        </row>
        <row r="64">
          <cell r="D64" t="str">
            <v>MOLINA N.</v>
          </cell>
        </row>
        <row r="65">
          <cell r="D65" t="str">
            <v>WESLEY</v>
          </cell>
        </row>
        <row r="66">
          <cell r="D66" t="str">
            <v>AKANJI</v>
          </cell>
        </row>
        <row r="67">
          <cell r="D67" t="str">
            <v>BREMER</v>
          </cell>
        </row>
        <row r="68">
          <cell r="D68" t="str">
            <v>MANCINI</v>
          </cell>
        </row>
        <row r="69">
          <cell r="D69" t="str">
            <v>BASTONI</v>
          </cell>
        </row>
        <row r="70">
          <cell r="D70" t="str">
            <v>PAVLOVIC</v>
          </cell>
        </row>
        <row r="71">
          <cell r="D71" t="str">
            <v>RRAHMANI</v>
          </cell>
        </row>
        <row r="72">
          <cell r="D72" t="str">
            <v>KALULU</v>
          </cell>
        </row>
        <row r="73">
          <cell r="D73" t="str">
            <v>N'DICKA</v>
          </cell>
        </row>
        <row r="74">
          <cell r="D74" t="str">
            <v>SOLET</v>
          </cell>
        </row>
        <row r="75">
          <cell r="D75" t="str">
            <v>STONES</v>
          </cell>
        </row>
        <row r="76">
          <cell r="D76" t="str">
            <v>GILA</v>
          </cell>
        </row>
        <row r="77">
          <cell r="D77" t="str">
            <v>DI LORENZO</v>
          </cell>
        </row>
        <row r="78">
          <cell r="D78" t="str">
            <v>SPENCE</v>
          </cell>
        </row>
        <row r="79">
          <cell r="D79" t="str">
            <v>OSTIGARD</v>
          </cell>
        </row>
        <row r="80">
          <cell r="D80" t="str">
            <v>BISSECK</v>
          </cell>
        </row>
        <row r="81">
          <cell r="D81" t="str">
            <v>SCALVINI</v>
          </cell>
        </row>
        <row r="82">
          <cell r="D82" t="str">
            <v>RAMON</v>
          </cell>
        </row>
        <row r="83">
          <cell r="D83" t="str">
            <v>DODÒ</v>
          </cell>
        </row>
        <row r="84">
          <cell r="D84" t="str">
            <v>HERMOSO</v>
          </cell>
        </row>
        <row r="85">
          <cell r="D85" t="str">
            <v>VASQUEZ</v>
          </cell>
        </row>
        <row r="86">
          <cell r="D86" t="str">
            <v>CAMBIASO</v>
          </cell>
        </row>
        <row r="87">
          <cell r="D87" t="str">
            <v>CHALOBAH T.</v>
          </cell>
        </row>
        <row r="88">
          <cell r="D88" t="str">
            <v>HIEN</v>
          </cell>
        </row>
        <row r="89">
          <cell r="D89" t="str">
            <v>ZAPPACOSTA</v>
          </cell>
        </row>
        <row r="90">
          <cell r="D90" t="str">
            <v>LUCUMÌ</v>
          </cell>
        </row>
        <row r="91">
          <cell r="D91" t="str">
            <v>MIRANDA J.</v>
          </cell>
        </row>
        <row r="92">
          <cell r="D92" t="str">
            <v>MINA</v>
          </cell>
        </row>
        <row r="93">
          <cell r="D93" t="str">
            <v>DRAGUSIN</v>
          </cell>
        </row>
        <row r="94">
          <cell r="D94" t="str">
            <v>JIMENEZ A.</v>
          </cell>
        </row>
        <row r="95">
          <cell r="D95" t="str">
            <v>NORTON-CUFFY</v>
          </cell>
        </row>
        <row r="96">
          <cell r="D96" t="str">
            <v>CELIK</v>
          </cell>
        </row>
        <row r="97">
          <cell r="D97" t="str">
            <v>BARTESAGHI</v>
          </cell>
        </row>
        <row r="98">
          <cell r="D98" t="str">
            <v>SPINAZZOLA</v>
          </cell>
        </row>
        <row r="99">
          <cell r="D99" t="str">
            <v>DELPRATO</v>
          </cell>
        </row>
        <row r="100">
          <cell r="D100" t="str">
            <v>VALERI</v>
          </cell>
        </row>
        <row r="101">
          <cell r="D101" t="str">
            <v>KOULIERAKIS</v>
          </cell>
        </row>
        <row r="102">
          <cell r="D102" t="str">
            <v>VOJVODA</v>
          </cell>
        </row>
        <row r="103">
          <cell r="D103" t="str">
            <v>COUTO</v>
          </cell>
        </row>
        <row r="104">
          <cell r="D104" t="str">
            <v>OBERT</v>
          </cell>
        </row>
        <row r="105">
          <cell r="D105" t="str">
            <v>KAIKI</v>
          </cell>
        </row>
        <row r="106">
          <cell r="D106" t="str">
            <v>CARLOS AUGUSTO</v>
          </cell>
        </row>
        <row r="107">
          <cell r="D107" t="str">
            <v>DOEKHI</v>
          </cell>
        </row>
        <row r="108">
          <cell r="D108" t="str">
            <v>ROMAGNOLI</v>
          </cell>
        </row>
        <row r="109">
          <cell r="D109" t="str">
            <v>TIAGO GABRIEL</v>
          </cell>
        </row>
        <row r="110">
          <cell r="D110" t="str">
            <v>GABBIA</v>
          </cell>
        </row>
        <row r="111">
          <cell r="D111" t="str">
            <v>TOMORI</v>
          </cell>
        </row>
        <row r="112">
          <cell r="D112" t="str">
            <v>BUONGIORNO</v>
          </cell>
        </row>
        <row r="113">
          <cell r="D113" t="str">
            <v>IDZES</v>
          </cell>
        </row>
        <row r="114">
          <cell r="D114" t="str">
            <v>COCO</v>
          </cell>
        </row>
        <row r="115">
          <cell r="D115" t="str">
            <v>ISMAJLI</v>
          </cell>
        </row>
        <row r="116">
          <cell r="D116" t="str">
            <v>KRISTENSEN T.</v>
          </cell>
        </row>
        <row r="117">
          <cell r="D117" t="str">
            <v>AHANOR</v>
          </cell>
        </row>
        <row r="118">
          <cell r="D118" t="str">
            <v>BELLANOVA</v>
          </cell>
        </row>
        <row r="119">
          <cell r="D119" t="str">
            <v>BERNASCONI</v>
          </cell>
        </row>
        <row r="120">
          <cell r="D120" t="str">
            <v>HEGGEM</v>
          </cell>
        </row>
        <row r="121">
          <cell r="D121" t="str">
            <v>ZORTEA</v>
          </cell>
        </row>
        <row r="122">
          <cell r="D122" t="str">
            <v>VALLE</v>
          </cell>
        </row>
        <row r="123">
          <cell r="D123" t="str">
            <v>VALDEPENAS</v>
          </cell>
        </row>
        <row r="124">
          <cell r="D124" t="str">
            <v>VIERY</v>
          </cell>
        </row>
        <row r="125">
          <cell r="D125" t="str">
            <v>MONTERISI</v>
          </cell>
        </row>
        <row r="126">
          <cell r="D126" t="str">
            <v>MARCANDALLI</v>
          </cell>
        </row>
        <row r="127">
          <cell r="D127" t="str">
            <v>PAVARD</v>
          </cell>
        </row>
        <row r="128">
          <cell r="D128" t="str">
            <v>TAVARES N.</v>
          </cell>
        </row>
        <row r="129">
          <cell r="D129" t="str">
            <v>MARUSIC</v>
          </cell>
        </row>
        <row r="130">
          <cell r="D130" t="str">
            <v>GALLO</v>
          </cell>
        </row>
        <row r="131">
          <cell r="D131" t="str">
            <v>MANGAS</v>
          </cell>
        </row>
        <row r="132">
          <cell r="D132" t="str">
            <v>BEUKEMA</v>
          </cell>
        </row>
        <row r="133">
          <cell r="D133" t="str">
            <v>CIRCATI</v>
          </cell>
        </row>
        <row r="134">
          <cell r="D134" t="str">
            <v>COMUZZO</v>
          </cell>
        </row>
        <row r="135">
          <cell r="D135" t="str">
            <v>KAMARA H.</v>
          </cell>
        </row>
        <row r="136">
          <cell r="D136" t="str">
            <v>BELLA-KOTCHAP</v>
          </cell>
        </row>
        <row r="137">
          <cell r="D137" t="str">
            <v>OBRADOR</v>
          </cell>
        </row>
        <row r="138">
          <cell r="D138" t="str">
            <v>KOLASINAC</v>
          </cell>
        </row>
        <row r="139">
          <cell r="D139" t="str">
            <v>VITIK</v>
          </cell>
        </row>
        <row r="140">
          <cell r="D140" t="str">
            <v>HOLM</v>
          </cell>
        </row>
        <row r="141">
          <cell r="D141" t="str">
            <v>KOFLER</v>
          </cell>
        </row>
        <row r="142">
          <cell r="D142" t="str">
            <v>ZÈ PEDRO</v>
          </cell>
        </row>
        <row r="143">
          <cell r="D143" t="str">
            <v>KEMPF</v>
          </cell>
        </row>
        <row r="144">
          <cell r="D144" t="str">
            <v>PARISI</v>
          </cell>
        </row>
        <row r="145">
          <cell r="D145" t="str">
            <v>BRACAGLIA</v>
          </cell>
        </row>
        <row r="146">
          <cell r="D146" t="str">
            <v>OYONO A.</v>
          </cell>
        </row>
        <row r="147">
          <cell r="D147" t="str">
            <v>MARTIN</v>
          </cell>
        </row>
        <row r="148">
          <cell r="D148" t="str">
            <v>KELLY L.</v>
          </cell>
        </row>
        <row r="149">
          <cell r="D149" t="str">
            <v>PEDRAZA</v>
          </cell>
        </row>
        <row r="150">
          <cell r="D150" t="str">
            <v>GASPAR K.</v>
          </cell>
        </row>
        <row r="151">
          <cell r="D151" t="str">
            <v>VEIGA D.</v>
          </cell>
        </row>
        <row r="152">
          <cell r="D152" t="str">
            <v>OLIVERA</v>
          </cell>
        </row>
        <row r="153">
          <cell r="D153" t="str">
            <v>RENSCH</v>
          </cell>
        </row>
        <row r="154">
          <cell r="D154" t="str">
            <v>PEDERSEN</v>
          </cell>
        </row>
        <row r="155">
          <cell r="D155" t="str">
            <v>MORENO M.</v>
          </cell>
        </row>
        <row r="156">
          <cell r="D156" t="str">
            <v>HAPS</v>
          </cell>
        </row>
        <row r="157">
          <cell r="D157" t="str">
            <v>ZAPPA</v>
          </cell>
        </row>
        <row r="158">
          <cell r="D158" t="str">
            <v>SMOLCIC I.</v>
          </cell>
        </row>
        <row r="159">
          <cell r="D159" t="str">
            <v>PONGRACIC</v>
          </cell>
        </row>
        <row r="160">
          <cell r="D160" t="str">
            <v>CALVANI</v>
          </cell>
        </row>
        <row r="161">
          <cell r="D161" t="str">
            <v>MITAJ</v>
          </cell>
        </row>
        <row r="162">
          <cell r="D162" t="str">
            <v>GATTI</v>
          </cell>
        </row>
        <row r="163">
          <cell r="D163" t="str">
            <v>SIEBERT</v>
          </cell>
        </row>
        <row r="164">
          <cell r="D164" t="str">
            <v>DELLI CARRI</v>
          </cell>
        </row>
        <row r="165">
          <cell r="D165" t="str">
            <v>LUCCHESI</v>
          </cell>
        </row>
        <row r="166">
          <cell r="D166" t="str">
            <v>BIRINDELLI</v>
          </cell>
        </row>
        <row r="167">
          <cell r="D167" t="str">
            <v>VALENTI</v>
          </cell>
        </row>
        <row r="168">
          <cell r="D168" t="str">
            <v>GHILARDI</v>
          </cell>
        </row>
        <row r="169">
          <cell r="D169" t="str">
            <v>WALUKIEWICZ</v>
          </cell>
        </row>
        <row r="170">
          <cell r="D170" t="str">
            <v>DOIG</v>
          </cell>
        </row>
        <row r="171">
          <cell r="D171" t="str">
            <v>COMERT</v>
          </cell>
        </row>
        <row r="172">
          <cell r="D172" t="str">
            <v>KABASELE</v>
          </cell>
        </row>
        <row r="173">
          <cell r="D173" t="str">
            <v>BERTOLA</v>
          </cell>
        </row>
        <row r="174">
          <cell r="D174" t="str">
            <v>ZANOLI</v>
          </cell>
        </row>
        <row r="175">
          <cell r="D175" t="str">
            <v>ARIZALA</v>
          </cell>
        </row>
        <row r="176">
          <cell r="D176" t="str">
            <v>HALHAL</v>
          </cell>
        </row>
        <row r="177">
          <cell r="D177" t="str">
            <v>CORREIA T.</v>
          </cell>
        </row>
        <row r="178">
          <cell r="D178" t="str">
            <v>TERZIC</v>
          </cell>
        </row>
        <row r="179">
          <cell r="D179" t="str">
            <v>KOSSOUNOU</v>
          </cell>
        </row>
        <row r="180">
          <cell r="D180" t="str">
            <v>CASALE</v>
          </cell>
        </row>
        <row r="181">
          <cell r="D181" t="str">
            <v>RODRIGUEZ JU.</v>
          </cell>
        </row>
        <row r="182">
          <cell r="D182" t="str">
            <v>IDRISSI R.</v>
          </cell>
        </row>
        <row r="183">
          <cell r="D183" t="str">
            <v>RANIERI L.</v>
          </cell>
        </row>
        <row r="184">
          <cell r="D184" t="str">
            <v>JOAO MARIO</v>
          </cell>
        </row>
        <row r="185">
          <cell r="D185" t="str">
            <v>AKPOGUMA</v>
          </cell>
        </row>
        <row r="186">
          <cell r="D186" t="str">
            <v>CITTADINI</v>
          </cell>
        </row>
        <row r="187">
          <cell r="D187" t="str">
            <v>PROVSTGAARD</v>
          </cell>
        </row>
        <row r="188">
          <cell r="D188" t="str">
            <v>FLORIANI MUSSOLINI</v>
          </cell>
        </row>
        <row r="189">
          <cell r="D189" t="str">
            <v>DE WINTER</v>
          </cell>
        </row>
        <row r="190">
          <cell r="D190" t="str">
            <v>ESTUPINAN</v>
          </cell>
        </row>
        <row r="191">
          <cell r="D191" t="str">
            <v>KOUADIO</v>
          </cell>
        </row>
        <row r="192">
          <cell r="D192" t="str">
            <v>CARBONI A.</v>
          </cell>
        </row>
        <row r="193">
          <cell r="D193" t="str">
            <v>TROILO</v>
          </cell>
        </row>
        <row r="194">
          <cell r="D194" t="str">
            <v>BRITSCHGI</v>
          </cell>
        </row>
        <row r="195">
          <cell r="D195" t="str">
            <v>CANDÈ</v>
          </cell>
        </row>
        <row r="196">
          <cell r="D196" t="str">
            <v>SCHINGTIENNE</v>
          </cell>
        </row>
        <row r="197">
          <cell r="D197" t="str">
            <v>SVERKO</v>
          </cell>
        </row>
        <row r="198">
          <cell r="D198" t="str">
            <v>HAINAUT</v>
          </cell>
        </row>
        <row r="199">
          <cell r="D199" t="str">
            <v>HELLAND</v>
          </cell>
        </row>
        <row r="200">
          <cell r="D200" t="str">
            <v>ALHASSANE</v>
          </cell>
        </row>
        <row r="201">
          <cell r="D201" t="str">
            <v>VAN DER BREMPT</v>
          </cell>
        </row>
        <row r="202">
          <cell r="D202" t="str">
            <v>OTOA</v>
          </cell>
        </row>
        <row r="203">
          <cell r="D203" t="str">
            <v>PUCZKA</v>
          </cell>
        </row>
        <row r="204">
          <cell r="D204" t="str">
            <v>SABELLI</v>
          </cell>
        </row>
        <row r="205">
          <cell r="D205" t="str">
            <v>LAZZARI</v>
          </cell>
        </row>
        <row r="206">
          <cell r="D206" t="str">
            <v>PELLEGRINI LU.</v>
          </cell>
        </row>
        <row r="207">
          <cell r="D207" t="str">
            <v>JEAN</v>
          </cell>
        </row>
        <row r="208">
          <cell r="D208" t="str">
            <v>DIAWARA S.</v>
          </cell>
        </row>
        <row r="209">
          <cell r="D209" t="str">
            <v>MARIN R.</v>
          </cell>
        </row>
        <row r="210">
          <cell r="D210" t="str">
            <v>BIRAGHI</v>
          </cell>
        </row>
        <row r="211">
          <cell r="D211" t="str">
            <v>PALMA</v>
          </cell>
        </row>
        <row r="212">
          <cell r="D212" t="str">
            <v>EBOSSE</v>
          </cell>
        </row>
        <row r="213">
          <cell r="D213" t="str">
            <v>FRANJIC</v>
          </cell>
        </row>
        <row r="214">
          <cell r="D214" t="str">
            <v>SAGRADO</v>
          </cell>
        </row>
        <row r="215">
          <cell r="D215" t="str">
            <v>AURELIO</v>
          </cell>
        </row>
        <row r="216">
          <cell r="D216" t="str">
            <v>DE SILVESTRI</v>
          </cell>
        </row>
        <row r="217">
          <cell r="D217" t="str">
            <v>GOLDANIGA</v>
          </cell>
        </row>
        <row r="218">
          <cell r="D218" t="str">
            <v>CUENCA A.</v>
          </cell>
        </row>
        <row r="219">
          <cell r="D219" t="str">
            <v>AMEY</v>
          </cell>
        </row>
        <row r="220">
          <cell r="D220" t="str">
            <v>GELLI J.</v>
          </cell>
        </row>
        <row r="221">
          <cell r="D221" t="str">
            <v>OYONO J.</v>
          </cell>
        </row>
        <row r="222">
          <cell r="D222" t="str">
            <v>CORRADO</v>
          </cell>
        </row>
        <row r="223">
          <cell r="D223" t="str">
            <v>MATTURRO</v>
          </cell>
        </row>
        <row r="224">
          <cell r="D224" t="str">
            <v>RUGANI</v>
          </cell>
        </row>
        <row r="225">
          <cell r="D225" t="str">
            <v>CABAL</v>
          </cell>
        </row>
        <row r="226">
          <cell r="D226" t="str">
            <v>PATRIC</v>
          </cell>
        </row>
        <row r="227">
          <cell r="D227" t="str">
            <v>NDABA</v>
          </cell>
        </row>
        <row r="228">
          <cell r="D228" t="str">
            <v>ANTOV</v>
          </cell>
        </row>
        <row r="229">
          <cell r="D229" t="str">
            <v>BAKOUNE</v>
          </cell>
        </row>
        <row r="230">
          <cell r="D230" t="str">
            <v>MARIANUCCI</v>
          </cell>
        </row>
        <row r="231">
          <cell r="D231" t="str">
            <v>MAZZOCCHI</v>
          </cell>
        </row>
        <row r="232">
          <cell r="D232" t="str">
            <v>NDIAYE</v>
          </cell>
        </row>
        <row r="233">
          <cell r="D233" t="str">
            <v>CARBONI F.</v>
          </cell>
        </row>
        <row r="234">
          <cell r="D234" t="str">
            <v>ZIOLKOWSKI</v>
          </cell>
        </row>
        <row r="235">
          <cell r="D235" t="str">
            <v>MISSORI</v>
          </cell>
        </row>
        <row r="236">
          <cell r="D236" t="str">
            <v>PIERAGNOLO</v>
          </cell>
        </row>
        <row r="237">
          <cell r="D237" t="str">
            <v>MLACIC</v>
          </cell>
        </row>
        <row r="238">
          <cell r="D238" t="str">
            <v>ABANKWAH</v>
          </cell>
        </row>
        <row r="239">
          <cell r="D239" t="str">
            <v>GOMES</v>
          </cell>
        </row>
        <row r="240">
          <cell r="D240" t="str">
            <v>PAZ N.</v>
          </cell>
        </row>
        <row r="241">
          <cell r="D241" t="str">
            <v>MCTOMINAY</v>
          </cell>
        </row>
        <row r="242">
          <cell r="D242" t="str">
            <v>CALHANOGLU</v>
          </cell>
        </row>
        <row r="243">
          <cell r="D243" t="str">
            <v>ORSOLINI</v>
          </cell>
        </row>
        <row r="244">
          <cell r="D244" t="str">
            <v>PULISIC</v>
          </cell>
        </row>
        <row r="245">
          <cell r="D245" t="str">
            <v>RABIOT</v>
          </cell>
        </row>
        <row r="246">
          <cell r="D246" t="str">
            <v>BATURINA</v>
          </cell>
        </row>
        <row r="247">
          <cell r="D247" t="str">
            <v>DA CUNHA</v>
          </cell>
        </row>
        <row r="248">
          <cell r="D248" t="str">
            <v>ZANIOLO</v>
          </cell>
        </row>
        <row r="249">
          <cell r="D249" t="str">
            <v>ATTA</v>
          </cell>
        </row>
        <row r="250">
          <cell r="D250" t="str">
            <v>BARELLA</v>
          </cell>
        </row>
        <row r="251">
          <cell r="D251" t="str">
            <v>MCKENNIE</v>
          </cell>
        </row>
        <row r="252">
          <cell r="D252" t="str">
            <v>ZACCAGNI</v>
          </cell>
        </row>
        <row r="253">
          <cell r="D253" t="str">
            <v>DE BRUYNE</v>
          </cell>
        </row>
        <row r="254">
          <cell r="D254" t="str">
            <v>VLASIC</v>
          </cell>
        </row>
        <row r="255">
          <cell r="D255" t="str">
            <v>GUDMUNDSSON A.</v>
          </cell>
        </row>
        <row r="256">
          <cell r="D256" t="str">
            <v>TAYLOR K.</v>
          </cell>
        </row>
        <row r="257">
          <cell r="D257" t="str">
            <v>EDERSON D.S.</v>
          </cell>
        </row>
        <row r="258">
          <cell r="D258" t="str">
            <v>SAMARDZIC</v>
          </cell>
        </row>
        <row r="259">
          <cell r="D259" t="str">
            <v>RODRIGUEZ JE.</v>
          </cell>
        </row>
        <row r="260">
          <cell r="D260" t="str">
            <v>ALAJBEGOVIC</v>
          </cell>
        </row>
        <row r="261">
          <cell r="D261" t="str">
            <v>CONCEICAO</v>
          </cell>
        </row>
        <row r="262">
          <cell r="D262" t="str">
            <v>MODRIC</v>
          </cell>
        </row>
        <row r="263">
          <cell r="D263" t="str">
            <v>MASTANTUONO</v>
          </cell>
        </row>
        <row r="264">
          <cell r="D264" t="str">
            <v>ROWE</v>
          </cell>
        </row>
        <row r="265">
          <cell r="D265" t="str">
            <v>BALDANZI</v>
          </cell>
        </row>
        <row r="266">
          <cell r="D266" t="str">
            <v>ZAMBO ANGUISSA</v>
          </cell>
        </row>
        <row r="267">
          <cell r="D267" t="str">
            <v>PERRONE</v>
          </cell>
        </row>
        <row r="268">
          <cell r="D268" t="str">
            <v>ZIELINSKI</v>
          </cell>
        </row>
        <row r="269">
          <cell r="D269" t="str">
            <v>THURAM K.</v>
          </cell>
        </row>
        <row r="270">
          <cell r="D270" t="str">
            <v>SAELEMAEKERS</v>
          </cell>
        </row>
        <row r="271">
          <cell r="D271" t="str">
            <v>POLITANO</v>
          </cell>
        </row>
        <row r="272">
          <cell r="D272" t="str">
            <v>KONÈ M.</v>
          </cell>
        </row>
        <row r="273">
          <cell r="D273" t="str">
            <v>THORSTVEDT</v>
          </cell>
        </row>
        <row r="274">
          <cell r="D274" t="str">
            <v>CASADEI</v>
          </cell>
        </row>
        <row r="275">
          <cell r="D275" t="str">
            <v>EKKELENKAMP</v>
          </cell>
        </row>
        <row r="276">
          <cell r="D276" t="str">
            <v>PELLEGRINI LO.</v>
          </cell>
        </row>
        <row r="277">
          <cell r="D277" t="str">
            <v>PASALIC</v>
          </cell>
        </row>
        <row r="278">
          <cell r="D278" t="str">
            <v>BERNARDESCHI</v>
          </cell>
        </row>
        <row r="279">
          <cell r="D279" t="str">
            <v>MANDRAGORA</v>
          </cell>
        </row>
        <row r="280">
          <cell r="D280" t="str">
            <v>CANCELLIERI</v>
          </cell>
        </row>
        <row r="281">
          <cell r="D281" t="str">
            <v>ISAKSEN</v>
          </cell>
        </row>
        <row r="282">
          <cell r="D282" t="str">
            <v>KONÈ I.</v>
          </cell>
        </row>
        <row r="283">
          <cell r="D283" t="str">
            <v>ODGAARD</v>
          </cell>
        </row>
        <row r="284">
          <cell r="D284" t="str">
            <v>CAMBIAGHI</v>
          </cell>
        </row>
        <row r="285">
          <cell r="D285" t="str">
            <v>FAGIOLI</v>
          </cell>
        </row>
        <row r="286">
          <cell r="D286" t="str">
            <v>NDOUR</v>
          </cell>
        </row>
        <row r="287">
          <cell r="D287" t="str">
            <v>DIOUF</v>
          </cell>
        </row>
        <row r="288">
          <cell r="D288" t="str">
            <v>SUCIC P.</v>
          </cell>
        </row>
        <row r="289">
          <cell r="D289" t="str">
            <v>LOCATELLI</v>
          </cell>
        </row>
        <row r="290">
          <cell r="D290" t="str">
            <v>COLPANI</v>
          </cell>
        </row>
        <row r="291">
          <cell r="D291" t="str">
            <v>VERGARA</v>
          </cell>
        </row>
        <row r="292">
          <cell r="D292" t="str">
            <v>CRISTANTE</v>
          </cell>
        </row>
        <row r="293">
          <cell r="D293" t="str">
            <v>SCHMID</v>
          </cell>
        </row>
        <row r="294">
          <cell r="D294" t="str">
            <v>GAETANO</v>
          </cell>
        </row>
        <row r="295">
          <cell r="D295" t="str">
            <v>FERGUSON</v>
          </cell>
        </row>
        <row r="296">
          <cell r="D296" t="str">
            <v>FAZZINI</v>
          </cell>
        </row>
        <row r="297">
          <cell r="D297" t="str">
            <v>CALÒ</v>
          </cell>
        </row>
        <row r="298">
          <cell r="D298" t="str">
            <v>FRENDRUP</v>
          </cell>
        </row>
        <row r="299">
          <cell r="D299" t="str">
            <v>FRATTESI</v>
          </cell>
        </row>
        <row r="300">
          <cell r="D300" t="str">
            <v>PESSINA</v>
          </cell>
        </row>
        <row r="301">
          <cell r="D301" t="str">
            <v>LOBOTKA</v>
          </cell>
        </row>
        <row r="302">
          <cell r="D302" t="str">
            <v>BERNABÈ</v>
          </cell>
        </row>
        <row r="303">
          <cell r="D303" t="str">
            <v>VOLPATO</v>
          </cell>
        </row>
        <row r="304">
          <cell r="D304" t="str">
            <v>ORISTANIO</v>
          </cell>
        </row>
        <row r="305">
          <cell r="D305" t="str">
            <v>UNAI GOMEZ</v>
          </cell>
        </row>
        <row r="306">
          <cell r="D306" t="str">
            <v>SOW</v>
          </cell>
        </row>
        <row r="307">
          <cell r="D307" t="str">
            <v>ZALEWSKI</v>
          </cell>
        </row>
        <row r="308">
          <cell r="D308" t="str">
            <v>POBEGA</v>
          </cell>
        </row>
        <row r="309">
          <cell r="D309" t="str">
            <v>ADOPO</v>
          </cell>
        </row>
        <row r="310">
          <cell r="D310" t="str">
            <v>WINKS</v>
          </cell>
        </row>
        <row r="311">
          <cell r="D311" t="str">
            <v>CAQUERET</v>
          </cell>
        </row>
        <row r="312">
          <cell r="D312" t="str">
            <v>LIBERALI</v>
          </cell>
        </row>
        <row r="313">
          <cell r="D313" t="str">
            <v>OULAI</v>
          </cell>
        </row>
        <row r="314">
          <cell r="D314" t="str">
            <v>ELLERTSSON</v>
          </cell>
        </row>
        <row r="315">
          <cell r="D315" t="str">
            <v>ZHEGROVA</v>
          </cell>
        </row>
        <row r="316">
          <cell r="D316" t="str">
            <v>ROVELLA</v>
          </cell>
        </row>
        <row r="317">
          <cell r="D317" t="str">
            <v>COULIBALY L.</v>
          </cell>
        </row>
        <row r="318">
          <cell r="D318" t="str">
            <v>PIEROTTI</v>
          </cell>
        </row>
        <row r="319">
          <cell r="D319" t="str">
            <v>CHUKWUEZE</v>
          </cell>
        </row>
        <row r="320">
          <cell r="D320" t="str">
            <v>AKINSANMIRO</v>
          </cell>
        </row>
        <row r="321">
          <cell r="D321" t="str">
            <v>NICOLUSSI CAVIGLIA</v>
          </cell>
        </row>
        <row r="322">
          <cell r="D322" t="str">
            <v>KARLSTROM</v>
          </cell>
        </row>
        <row r="323">
          <cell r="D323" t="str">
            <v>BASIC</v>
          </cell>
        </row>
        <row r="324">
          <cell r="D324" t="str">
            <v>AMONDARAIN</v>
          </cell>
        </row>
        <row r="325">
          <cell r="D325" t="str">
            <v>ROMANO</v>
          </cell>
        </row>
        <row r="326">
          <cell r="D326" t="str">
            <v>FELICI</v>
          </cell>
        </row>
        <row r="327">
          <cell r="D327" t="str">
            <v>MILLA</v>
          </cell>
        </row>
        <row r="328">
          <cell r="D328" t="str">
            <v>ADDAI</v>
          </cell>
        </row>
        <row r="329">
          <cell r="D329" t="str">
            <v>ZERBIN</v>
          </cell>
        </row>
        <row r="330">
          <cell r="D330" t="str">
            <v>MEICHTRY</v>
          </cell>
        </row>
        <row r="331">
          <cell r="D331" t="str">
            <v>TRAORÈ HJ.</v>
          </cell>
        </row>
        <row r="332">
          <cell r="D332" t="str">
            <v>MKHITARYAN</v>
          </cell>
        </row>
        <row r="333">
          <cell r="D333" t="str">
            <v>KOOPMEINERS</v>
          </cell>
        </row>
        <row r="334">
          <cell r="D334" t="str">
            <v>DELE-BASHIRU</v>
          </cell>
        </row>
        <row r="335">
          <cell r="D335" t="str">
            <v>BERISHA M.</v>
          </cell>
        </row>
        <row r="336">
          <cell r="D336" t="str">
            <v>GANDELMAN</v>
          </cell>
        </row>
        <row r="337">
          <cell r="D337" t="str">
            <v>FOFANA Y.</v>
          </cell>
        </row>
        <row r="338">
          <cell r="D338" t="str">
            <v>KEITA M.</v>
          </cell>
        </row>
        <row r="339">
          <cell r="D339" t="str">
            <v>PISILLI</v>
          </cell>
        </row>
        <row r="340">
          <cell r="D340" t="str">
            <v>MATIC</v>
          </cell>
        </row>
        <row r="341">
          <cell r="D341" t="str">
            <v>ADZIC</v>
          </cell>
        </row>
        <row r="342">
          <cell r="D342" t="str">
            <v>BAKOLA</v>
          </cell>
        </row>
        <row r="343">
          <cell r="D343" t="str">
            <v>CACCIAMANI</v>
          </cell>
        </row>
        <row r="344">
          <cell r="D344" t="str">
            <v>GINEITIS</v>
          </cell>
        </row>
        <row r="345">
          <cell r="D345" t="str">
            <v>PIOTROWSKI</v>
          </cell>
        </row>
        <row r="346">
          <cell r="D346" t="str">
            <v>BUSIO</v>
          </cell>
        </row>
        <row r="347">
          <cell r="D347" t="str">
            <v>SOHM</v>
          </cell>
        </row>
        <row r="348">
          <cell r="D348" t="str">
            <v>PEREZ K.</v>
          </cell>
        </row>
        <row r="349">
          <cell r="D349" t="str">
            <v>GRILLITSCH</v>
          </cell>
        </row>
        <row r="350">
          <cell r="D350" t="str">
            <v>DE ROON</v>
          </cell>
        </row>
        <row r="351">
          <cell r="D351" t="str">
            <v>MORO N.</v>
          </cell>
        </row>
        <row r="352">
          <cell r="D352" t="str">
            <v>PRATI</v>
          </cell>
        </row>
        <row r="353">
          <cell r="D353" t="str">
            <v>FABBIAN</v>
          </cell>
        </row>
        <row r="354">
          <cell r="D354" t="str">
            <v>CICHELLA</v>
          </cell>
        </row>
        <row r="355">
          <cell r="D355" t="str">
            <v>KOUTSOUPIAS</v>
          </cell>
        </row>
        <row r="356">
          <cell r="D356" t="str">
            <v>AMORIM</v>
          </cell>
        </row>
        <row r="357">
          <cell r="D357" t="str">
            <v>LUIS HENRIQUE</v>
          </cell>
        </row>
        <row r="358">
          <cell r="D358" t="str">
            <v>DOUGLAS LUIZ</v>
          </cell>
        </row>
        <row r="359">
          <cell r="D359" t="str">
            <v>CATALDI</v>
          </cell>
        </row>
        <row r="360">
          <cell r="D360" t="str">
            <v>NGOM</v>
          </cell>
        </row>
        <row r="361">
          <cell r="D361" t="str">
            <v>RICCI S.</v>
          </cell>
        </row>
        <row r="362">
          <cell r="D362" t="str">
            <v>JASHARI</v>
          </cell>
        </row>
        <row r="363">
          <cell r="D363" t="str">
            <v>LOFTUS-CHEEK</v>
          </cell>
        </row>
        <row r="364">
          <cell r="D364" t="str">
            <v>FOLORUNSHO</v>
          </cell>
        </row>
        <row r="365">
          <cell r="D365" t="str">
            <v>ALMQVIST</v>
          </cell>
        </row>
        <row r="366">
          <cell r="D366" t="str">
            <v>EL AYNAOUI</v>
          </cell>
        </row>
        <row r="367">
          <cell r="D367" t="str">
            <v>FITZ-JIM</v>
          </cell>
        </row>
        <row r="368">
          <cell r="D368" t="str">
            <v>ILKHAN</v>
          </cell>
        </row>
        <row r="369">
          <cell r="D369" t="str">
            <v>NJIE</v>
          </cell>
        </row>
        <row r="370">
          <cell r="D370" t="str">
            <v>SULEMANA I.</v>
          </cell>
        </row>
        <row r="371">
          <cell r="D371" t="str">
            <v>DOMINGUEZ B.</v>
          </cell>
        </row>
        <row r="372">
          <cell r="D372" t="str">
            <v>DEIOLA</v>
          </cell>
        </row>
        <row r="373">
          <cell r="D373" t="str">
            <v>BRESCIANINI</v>
          </cell>
        </row>
        <row r="374">
          <cell r="D374" t="str">
            <v>GELLI F.</v>
          </cell>
        </row>
        <row r="375">
          <cell r="D375" t="str">
            <v xml:space="preserve">FINI </v>
          </cell>
        </row>
        <row r="376">
          <cell r="D376" t="str">
            <v>MESSIAS</v>
          </cell>
        </row>
        <row r="377">
          <cell r="D377" t="str">
            <v>STANKOVIC A.</v>
          </cell>
        </row>
        <row r="378">
          <cell r="D378" t="str">
            <v>MIRETTI</v>
          </cell>
        </row>
        <row r="379">
          <cell r="D379" t="str">
            <v>COLOMBO L.</v>
          </cell>
        </row>
        <row r="380">
          <cell r="D380" t="str">
            <v>GILMOUR</v>
          </cell>
        </row>
        <row r="381">
          <cell r="D381" t="str">
            <v>SORENSEN O.</v>
          </cell>
        </row>
        <row r="382">
          <cell r="D382" t="str">
            <v>DIALLO O.</v>
          </cell>
        </row>
        <row r="383">
          <cell r="D383" t="str">
            <v>ABOUKHLAL</v>
          </cell>
        </row>
        <row r="384">
          <cell r="D384" t="str">
            <v>MILLER L.</v>
          </cell>
        </row>
        <row r="385">
          <cell r="D385" t="str">
            <v>HELGASON</v>
          </cell>
        </row>
        <row r="386">
          <cell r="D386" t="str">
            <v>EL AZZOUZI O.</v>
          </cell>
        </row>
        <row r="387">
          <cell r="D387" t="str">
            <v>FADERA</v>
          </cell>
        </row>
        <row r="388">
          <cell r="D388" t="str">
            <v>HASA</v>
          </cell>
        </row>
        <row r="389">
          <cell r="D389" t="str">
            <v>MASINI</v>
          </cell>
        </row>
        <row r="390">
          <cell r="D390" t="str">
            <v>VENTURINO</v>
          </cell>
        </row>
        <row r="391">
          <cell r="D391" t="str">
            <v>MALEH</v>
          </cell>
        </row>
        <row r="392">
          <cell r="D392" t="str">
            <v>MUSAH</v>
          </cell>
        </row>
        <row r="393">
          <cell r="D393" t="str">
            <v>CIURRIA</v>
          </cell>
        </row>
        <row r="394">
          <cell r="D394" t="str">
            <v>ORDONEZ C.</v>
          </cell>
        </row>
        <row r="395">
          <cell r="D395" t="str">
            <v>BOLOCA</v>
          </cell>
        </row>
        <row r="396">
          <cell r="D396" t="str">
            <v>LIPANI</v>
          </cell>
        </row>
        <row r="397">
          <cell r="D397" t="str">
            <v>CHAKVETADZE</v>
          </cell>
        </row>
        <row r="398">
          <cell r="D398" t="str">
            <v>DUNCAN</v>
          </cell>
        </row>
        <row r="399">
          <cell r="D399" t="str">
            <v>LITETA</v>
          </cell>
        </row>
        <row r="400">
          <cell r="D400" t="str">
            <v>LAHDO</v>
          </cell>
        </row>
        <row r="401">
          <cell r="D401" t="str">
            <v>EL AZZOUZI A.</v>
          </cell>
        </row>
        <row r="402">
          <cell r="D402" t="str">
            <v>KONE B.</v>
          </cell>
        </row>
        <row r="403">
          <cell r="D403" t="str">
            <v>BELAHYANE</v>
          </cell>
        </row>
        <row r="404">
          <cell r="D404" t="str">
            <v>PRZYBOREK</v>
          </cell>
        </row>
        <row r="405">
          <cell r="D405" t="str">
            <v>GORTER</v>
          </cell>
        </row>
        <row r="406">
          <cell r="D406" t="str">
            <v>KABA</v>
          </cell>
        </row>
        <row r="407">
          <cell r="D407" t="str">
            <v>FOFANA SA.</v>
          </cell>
        </row>
        <row r="408">
          <cell r="D408" t="str">
            <v>CREMASCHI</v>
          </cell>
        </row>
        <row r="409">
          <cell r="D409" t="str">
            <v>IANNONI</v>
          </cell>
        </row>
        <row r="410">
          <cell r="D410" t="str">
            <v>ILIC</v>
          </cell>
        </row>
        <row r="411">
          <cell r="D411" t="str">
            <v>ANJORIN</v>
          </cell>
        </row>
        <row r="412">
          <cell r="D412" t="str">
            <v>CAMARA A.</v>
          </cell>
        </row>
        <row r="413">
          <cell r="D413" t="str">
            <v>ZARRAGA</v>
          </cell>
        </row>
        <row r="414">
          <cell r="D414" t="str">
            <v>DAGASSO</v>
          </cell>
        </row>
        <row r="415">
          <cell r="D415" t="str">
            <v>MARTINEZ L.</v>
          </cell>
        </row>
        <row r="416">
          <cell r="D416" t="str">
            <v>MALEN</v>
          </cell>
        </row>
        <row r="417">
          <cell r="D417" t="str">
            <v>THURAM</v>
          </cell>
        </row>
        <row r="418">
          <cell r="D418" t="str">
            <v>HOJLUND</v>
          </cell>
        </row>
        <row r="419">
          <cell r="D419" t="str">
            <v>RAMOS G.</v>
          </cell>
        </row>
        <row r="420">
          <cell r="D420" t="str">
            <v>KOLO MUANI</v>
          </cell>
        </row>
        <row r="421">
          <cell r="D421" t="str">
            <v>KEAN</v>
          </cell>
        </row>
        <row r="422">
          <cell r="D422" t="str">
            <v>YILDIZ</v>
          </cell>
        </row>
        <row r="423">
          <cell r="D423" t="str">
            <v>DOUVIKAS</v>
          </cell>
        </row>
        <row r="424">
          <cell r="D424" t="str">
            <v>SCAMACCA</v>
          </cell>
        </row>
        <row r="425">
          <cell r="D425" t="str">
            <v>DAVIS K.</v>
          </cell>
        </row>
        <row r="426">
          <cell r="D426" t="str">
            <v>KRSTOVIC</v>
          </cell>
        </row>
        <row r="427">
          <cell r="D427" t="str">
            <v>LEAO</v>
          </cell>
        </row>
        <row r="428">
          <cell r="D428" t="str">
            <v>BERARDI</v>
          </cell>
        </row>
        <row r="429">
          <cell r="D429" t="str">
            <v>DE KETELAERE</v>
          </cell>
        </row>
        <row r="430">
          <cell r="D430" t="str">
            <v>DOVBYK</v>
          </cell>
        </row>
        <row r="431">
          <cell r="D431" t="str">
            <v>ESPOSITO F.P.</v>
          </cell>
        </row>
        <row r="432">
          <cell r="D432" t="str">
            <v>PELLEGRINO M.</v>
          </cell>
        </row>
        <row r="433">
          <cell r="D433" t="str">
            <v>LAURIENTÈ</v>
          </cell>
        </row>
        <row r="434">
          <cell r="D434" t="str">
            <v>SIMEONE</v>
          </cell>
        </row>
        <row r="435">
          <cell r="D435" t="str">
            <v>SANTOS A.</v>
          </cell>
        </row>
        <row r="436">
          <cell r="D436" t="str">
            <v>DYBALA</v>
          </cell>
        </row>
        <row r="437">
          <cell r="D437" t="str">
            <v>CASTRO S.</v>
          </cell>
        </row>
        <row r="438">
          <cell r="D438" t="str">
            <v>RASPADORI</v>
          </cell>
        </row>
        <row r="439">
          <cell r="D439" t="str">
            <v>ESPOSITO SE.</v>
          </cell>
        </row>
        <row r="440">
          <cell r="D440" t="str">
            <v>NKUNKU</v>
          </cell>
        </row>
        <row r="441">
          <cell r="D441" t="str">
            <v>PINAMONTI</v>
          </cell>
        </row>
        <row r="442">
          <cell r="D442" t="str">
            <v>KEVIN CARLOS</v>
          </cell>
        </row>
        <row r="443">
          <cell r="D443" t="str">
            <v>SOULÈ</v>
          </cell>
        </row>
        <row r="444">
          <cell r="D444" t="str">
            <v>ADAMS A.</v>
          </cell>
        </row>
        <row r="445">
          <cell r="D445" t="str">
            <v>DIAO</v>
          </cell>
        </row>
        <row r="446">
          <cell r="D446" t="str">
            <v>COLOMBO</v>
          </cell>
        </row>
        <row r="447">
          <cell r="D447" t="str">
            <v>TOURÈ E.</v>
          </cell>
        </row>
        <row r="448">
          <cell r="D448" t="str">
            <v>DIA</v>
          </cell>
        </row>
        <row r="449">
          <cell r="D449" t="str">
            <v>RATKOV</v>
          </cell>
        </row>
        <row r="450">
          <cell r="D450" t="str">
            <v>BOWIE</v>
          </cell>
        </row>
        <row r="451">
          <cell r="D451" t="str">
            <v>ROMERO D.</v>
          </cell>
        </row>
        <row r="452">
          <cell r="D452" t="str">
            <v>GHEDJEMIS</v>
          </cell>
        </row>
        <row r="453">
          <cell r="D453" t="str">
            <v>DAVID</v>
          </cell>
        </row>
        <row r="454">
          <cell r="D454" t="str">
            <v>GEUBBELS</v>
          </cell>
        </row>
        <row r="455">
          <cell r="D455" t="str">
            <v>CUTRONE</v>
          </cell>
        </row>
        <row r="456">
          <cell r="D456" t="str">
            <v>ADAMS C.</v>
          </cell>
        </row>
        <row r="457">
          <cell r="D457" t="str">
            <v>DALLINGA</v>
          </cell>
        </row>
        <row r="458">
          <cell r="D458" t="str">
            <v>PICCOLI</v>
          </cell>
        </row>
        <row r="459">
          <cell r="D459" t="str">
            <v>VITINHA O.</v>
          </cell>
        </row>
        <row r="460">
          <cell r="D460" t="str">
            <v>YEBOAH J.</v>
          </cell>
        </row>
        <row r="461">
          <cell r="D461" t="str">
            <v>RRAHMANI AL.</v>
          </cell>
        </row>
        <row r="462">
          <cell r="D462" t="str">
            <v>RAIMONDO</v>
          </cell>
        </row>
        <row r="463">
          <cell r="D463" t="str">
            <v>BONNY</v>
          </cell>
        </row>
        <row r="464">
          <cell r="D464" t="str">
            <v>STULIC</v>
          </cell>
        </row>
        <row r="465">
          <cell r="D465" t="str">
            <v>ZAPATA D.</v>
          </cell>
        </row>
        <row r="466">
          <cell r="D466" t="str">
            <v>SULEMANA K.</v>
          </cell>
        </row>
        <row r="467">
          <cell r="D467" t="str">
            <v>MUTANDWA</v>
          </cell>
        </row>
        <row r="468">
          <cell r="D468" t="str">
            <v>BOGA</v>
          </cell>
        </row>
        <row r="469">
          <cell r="D469" t="str">
            <v>NOSLIN</v>
          </cell>
        </row>
        <row r="470">
          <cell r="D470" t="str">
            <v>GIMENEZ</v>
          </cell>
        </row>
        <row r="471">
          <cell r="D471" t="str">
            <v>NERES</v>
          </cell>
        </row>
        <row r="472">
          <cell r="D472" t="str">
            <v>MALDINI</v>
          </cell>
        </row>
        <row r="473">
          <cell r="D473" t="str">
            <v>CAMARDA</v>
          </cell>
        </row>
        <row r="474">
          <cell r="D474" t="str">
            <v>MOTA</v>
          </cell>
        </row>
        <row r="475">
          <cell r="D475" t="str">
            <v>FRIGAN</v>
          </cell>
        </row>
        <row r="476">
          <cell r="D476" t="str">
            <v>ADORANTE</v>
          </cell>
        </row>
        <row r="477">
          <cell r="D477" t="str">
            <v>BORRELLI</v>
          </cell>
        </row>
        <row r="478">
          <cell r="D478" t="str">
            <v>MENDY P.</v>
          </cell>
        </row>
        <row r="479">
          <cell r="D479" t="str">
            <v>MORATA</v>
          </cell>
        </row>
        <row r="480">
          <cell r="D480" t="str">
            <v>KVERNADZE</v>
          </cell>
        </row>
        <row r="481">
          <cell r="D481" t="str">
            <v>HAVEL</v>
          </cell>
        </row>
        <row r="482">
          <cell r="D482" t="str">
            <v>GIOVANE</v>
          </cell>
        </row>
        <row r="483">
          <cell r="D483" t="str">
            <v>KULENOVIC</v>
          </cell>
        </row>
        <row r="484">
          <cell r="D484" t="str">
            <v>GUEYE</v>
          </cell>
        </row>
        <row r="485">
          <cell r="D485" t="str">
            <v>ROBINSON J.</v>
          </cell>
        </row>
        <row r="486">
          <cell r="D486" t="str">
            <v>KUHN</v>
          </cell>
        </row>
        <row r="487">
          <cell r="D487" t="str">
            <v>EKHATOR</v>
          </cell>
        </row>
        <row r="488">
          <cell r="D488" t="str">
            <v>N'DRI</v>
          </cell>
        </row>
        <row r="489">
          <cell r="D489" t="str">
            <v>VARELA G.</v>
          </cell>
        </row>
        <row r="490">
          <cell r="D490" t="str">
            <v>LANG</v>
          </cell>
        </row>
        <row r="491">
          <cell r="D491" t="str">
            <v>LUCCA</v>
          </cell>
        </row>
        <row r="492">
          <cell r="D492" t="str">
            <v>ELPHEGE</v>
          </cell>
        </row>
        <row r="493">
          <cell r="D493" t="str">
            <v>PETAGNA</v>
          </cell>
        </row>
        <row r="494">
          <cell r="D494" t="str">
            <v>BUKSA</v>
          </cell>
        </row>
        <row r="495">
          <cell r="D495" t="str">
            <v>ALBARRACIN</v>
          </cell>
        </row>
        <row r="496">
          <cell r="D496" t="str">
            <v>TREPY</v>
          </cell>
        </row>
        <row r="497">
          <cell r="D497" t="str">
            <v>AZON</v>
          </cell>
        </row>
        <row r="498">
          <cell r="D498" t="str">
            <v>VAZ</v>
          </cell>
        </row>
        <row r="499">
          <cell r="D499" t="str">
            <v>MORO L.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E6E7C-CC48-4C2E-8B4E-AE7CD03C8652}" name="Fantacalcio" displayName="Fantacalcio" ref="A1:L1380" totalsRowShown="0" headerRowDxfId="31" dataDxfId="30">
  <autoFilter ref="A1:L1380" xr:uid="{627E6E7C-CC48-4C2E-8B4E-AE7CD03C8652}"/>
  <tableColumns count="12">
    <tableColumn id="1" xr3:uid="{12BB3F8B-A544-43C8-A024-1F0B0CB31EB8}" name="Giornata" dataDxfId="29"/>
    <tableColumn id="2" xr3:uid="{E942C799-B1F8-4755-8688-CC26EBE42CAD}" name="Squadra" dataDxfId="28"/>
    <tableColumn id="3" xr3:uid="{E799224D-1582-4FC8-8C55-DEF89AC0C937}" name="Modulo" dataDxfId="27"/>
    <tableColumn id="4" xr3:uid="{BC94D9E1-3871-42F7-867A-24C85992FD24}" name="Giocatore" dataDxfId="26"/>
    <tableColumn id="5" xr3:uid="{A2B821DF-E290-4C59-AF9E-A6BF08DE61D6}" name="Ruolo" dataDxfId="25"/>
    <tableColumn id="6" xr3:uid="{5F126D37-B2D2-4534-A343-B816EECDDF35}" name="Voto" dataDxfId="24"/>
    <tableColumn id="7" xr3:uid="{6537DA94-A7A7-47E7-8D01-06EB5487F688}" name="Fantavoto" dataDxfId="23"/>
    <tableColumn id="8" xr3:uid="{3333263F-92B0-412F-AAE2-0EFE19DAB1A3}" name="BonusMalus" dataDxfId="22"/>
    <tableColumn id="9" xr3:uid="{DDA48431-7A69-42D6-9B18-0D26CB74B647}" name="Titolare" dataDxfId="21"/>
    <tableColumn id="10" xr3:uid="{0EE38440-4273-4E20-BACB-EA6160E3F8FE}" name="VotoUtile" dataDxfId="20"/>
    <tableColumn id="11" xr3:uid="{04C70896-F8DB-4C42-B60A-6FBFFBF312D9}" name="Sostituisce" dataDxfId="19"/>
    <tableColumn id="12" xr3:uid="{F1CA04BA-C6F3-48E0-9DF4-49B415DCE65A}" name="VdM (mln €)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B6CDE-2D10-45DA-8EE4-F26F0738897A}" name="Mappa" displayName="Mappa" ref="A4:E286" totalsRowShown="0" headerRowDxfId="17">
  <autoFilter ref="A4:E286" xr:uid="{547B6CDE-2D10-45DA-8EE4-F26F0738897A}"/>
  <tableColumns count="5">
    <tableColumn id="1" xr3:uid="{476A13A5-C849-433F-86EB-F49500AC14E3}" name="Giocatore_DB"/>
    <tableColumn id="2" xr3:uid="{F7B42EF3-EEA4-431D-868C-0996FEBC9841}" name="Ruolo_DB"/>
    <tableColumn id="3" xr3:uid="{33C104B1-E287-4884-8FB8-C82EB1D58165}" name="Giocatore_VdM"/>
    <tableColumn id="4" xr3:uid="{4F236198-F353-4225-BAB7-C7245791AC84}" name="Stato" dataDxfId="16">
      <calculatedColumnFormula array="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calculatedColumnFormula>
    </tableColumn>
    <tableColumn id="5" xr3:uid="{A3C94447-F90E-4812-AE8B-CF6773F56E09}" name="VdM (mln €)" dataDxfId="15">
      <calculatedColumnFormula array="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C1AA-E87E-4FAD-831C-B8491E0B4127}">
  <dimension ref="A1:Q1380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13.109375" style="12" bestFit="1" customWidth="1"/>
    <col min="2" max="2" width="17.5546875" style="13" bestFit="1" customWidth="1"/>
    <col min="3" max="3" width="10.33203125" style="13" bestFit="1" customWidth="1"/>
    <col min="4" max="4" width="14.33203125" style="13" bestFit="1" customWidth="1"/>
    <col min="5" max="5" width="10.44140625" style="12" bestFit="1" customWidth="1"/>
    <col min="6" max="6" width="9.5546875" style="12" bestFit="1" customWidth="1"/>
    <col min="7" max="7" width="14.21875" style="12" bestFit="1" customWidth="1"/>
    <col min="8" max="8" width="16" style="12" bestFit="1" customWidth="1"/>
    <col min="9" max="9" width="12.21875" style="12" bestFit="1" customWidth="1"/>
    <col min="10" max="10" width="13.77734375" style="12" bestFit="1" customWidth="1"/>
    <col min="11" max="11" width="14.33203125" style="13" bestFit="1" customWidth="1"/>
    <col min="12" max="12" width="16.109375" style="13" bestFit="1" customWidth="1"/>
    <col min="13" max="13" width="18.44140625" style="13" bestFit="1" customWidth="1"/>
    <col min="14" max="14" width="7.109375" style="13" bestFit="1" customWidth="1"/>
    <col min="15" max="15" width="25.88671875" style="13" bestFit="1" customWidth="1"/>
    <col min="16" max="16" width="16.44140625" style="13" bestFit="1" customWidth="1"/>
    <col min="17" max="17" width="12.88671875" style="13" bestFit="1" customWidth="1"/>
    <col min="18" max="16384" width="8.88671875" style="13"/>
  </cols>
  <sheetData>
    <row r="1" spans="1:17" ht="14.4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7" t="s">
        <v>1594</v>
      </c>
      <c r="N1"/>
      <c r="O1"/>
      <c r="P1"/>
      <c r="Q1"/>
    </row>
    <row r="2" spans="1:17" ht="14.4">
      <c r="A2" s="12">
        <v>1</v>
      </c>
      <c r="B2" s="13" t="s">
        <v>11</v>
      </c>
      <c r="C2" s="14" t="s">
        <v>258</v>
      </c>
      <c r="D2" s="13" t="s">
        <v>12</v>
      </c>
      <c r="E2" s="12" t="s">
        <v>13</v>
      </c>
      <c r="F2" s="15">
        <v>6</v>
      </c>
      <c r="G2" s="15">
        <v>5</v>
      </c>
      <c r="H2" s="16">
        <v>-1</v>
      </c>
      <c r="I2" s="12" t="s">
        <v>14</v>
      </c>
      <c r="J2" s="12" t="s">
        <v>14</v>
      </c>
      <c r="L2" s="52">
        <v>20</v>
      </c>
      <c r="N2"/>
      <c r="O2"/>
      <c r="P2"/>
      <c r="Q2"/>
    </row>
    <row r="3" spans="1:17" ht="14.4">
      <c r="A3" s="12">
        <v>1</v>
      </c>
      <c r="B3" s="13" t="s">
        <v>11</v>
      </c>
      <c r="C3" s="14" t="s">
        <v>258</v>
      </c>
      <c r="D3" s="13" t="s">
        <v>15</v>
      </c>
      <c r="E3" s="12" t="s">
        <v>16</v>
      </c>
      <c r="F3" s="15">
        <v>7</v>
      </c>
      <c r="G3" s="15">
        <v>10</v>
      </c>
      <c r="H3" s="16">
        <v>3</v>
      </c>
      <c r="I3" s="12" t="s">
        <v>14</v>
      </c>
      <c r="J3" s="12" t="s">
        <v>14</v>
      </c>
      <c r="L3" s="52">
        <v>35</v>
      </c>
      <c r="N3"/>
      <c r="O3"/>
      <c r="P3"/>
      <c r="Q3"/>
    </row>
    <row r="4" spans="1:17" ht="14.4">
      <c r="A4" s="12">
        <v>1</v>
      </c>
      <c r="B4" s="13" t="s">
        <v>11</v>
      </c>
      <c r="C4" s="14" t="s">
        <v>258</v>
      </c>
      <c r="D4" s="13" t="s">
        <v>17</v>
      </c>
      <c r="E4" s="12" t="s">
        <v>16</v>
      </c>
      <c r="F4" s="15">
        <v>6</v>
      </c>
      <c r="G4" s="15">
        <v>6</v>
      </c>
      <c r="H4" s="16">
        <v>0</v>
      </c>
      <c r="I4" s="12" t="s">
        <v>14</v>
      </c>
      <c r="J4" s="12" t="s">
        <v>14</v>
      </c>
      <c r="L4" s="52">
        <v>12</v>
      </c>
      <c r="N4"/>
      <c r="O4"/>
      <c r="P4"/>
      <c r="Q4"/>
    </row>
    <row r="5" spans="1:17" ht="14.4">
      <c r="A5" s="12">
        <v>1</v>
      </c>
      <c r="B5" s="13" t="s">
        <v>11</v>
      </c>
      <c r="C5" s="14" t="s">
        <v>258</v>
      </c>
      <c r="D5" s="13" t="s">
        <v>18</v>
      </c>
      <c r="E5" s="12" t="s">
        <v>16</v>
      </c>
      <c r="F5" s="15"/>
      <c r="G5" s="15"/>
      <c r="H5" s="16"/>
      <c r="I5" s="12" t="s">
        <v>14</v>
      </c>
      <c r="J5" s="12" t="s">
        <v>19</v>
      </c>
      <c r="L5" s="52">
        <v>15</v>
      </c>
      <c r="N5"/>
      <c r="O5"/>
      <c r="P5"/>
      <c r="Q5"/>
    </row>
    <row r="6" spans="1:17" ht="14.4">
      <c r="A6" s="12">
        <v>1</v>
      </c>
      <c r="B6" s="13" t="s">
        <v>11</v>
      </c>
      <c r="C6" s="14" t="s">
        <v>258</v>
      </c>
      <c r="D6" s="13" t="s">
        <v>20</v>
      </c>
      <c r="E6" s="12" t="s">
        <v>21</v>
      </c>
      <c r="F6" s="15">
        <v>6</v>
      </c>
      <c r="G6" s="15">
        <v>6</v>
      </c>
      <c r="H6" s="16">
        <v>0</v>
      </c>
      <c r="I6" s="12" t="s">
        <v>14</v>
      </c>
      <c r="J6" s="12" t="s">
        <v>14</v>
      </c>
      <c r="L6" s="52">
        <v>9</v>
      </c>
      <c r="N6"/>
      <c r="O6"/>
      <c r="P6"/>
      <c r="Q6"/>
    </row>
    <row r="7" spans="1:17" ht="14.4">
      <c r="A7" s="12">
        <v>1</v>
      </c>
      <c r="B7" s="13" t="s">
        <v>11</v>
      </c>
      <c r="C7" s="14" t="s">
        <v>258</v>
      </c>
      <c r="D7" s="13" t="s">
        <v>22</v>
      </c>
      <c r="E7" s="12" t="s">
        <v>21</v>
      </c>
      <c r="F7" s="15">
        <v>5</v>
      </c>
      <c r="G7" s="15">
        <v>5</v>
      </c>
      <c r="H7" s="16">
        <v>0</v>
      </c>
      <c r="I7" s="12" t="s">
        <v>14</v>
      </c>
      <c r="J7" s="12" t="s">
        <v>14</v>
      </c>
      <c r="L7" s="52">
        <v>15</v>
      </c>
      <c r="N7"/>
      <c r="O7"/>
      <c r="P7"/>
      <c r="Q7"/>
    </row>
    <row r="8" spans="1:17" ht="14.4">
      <c r="A8" s="12">
        <v>1</v>
      </c>
      <c r="B8" s="13" t="s">
        <v>11</v>
      </c>
      <c r="C8" s="14" t="s">
        <v>258</v>
      </c>
      <c r="D8" s="13" t="s">
        <v>23</v>
      </c>
      <c r="E8" s="12" t="s">
        <v>21</v>
      </c>
      <c r="F8" s="15">
        <v>6.5</v>
      </c>
      <c r="G8" s="15">
        <v>6.5</v>
      </c>
      <c r="H8" s="16">
        <v>0</v>
      </c>
      <c r="I8" s="12" t="s">
        <v>14</v>
      </c>
      <c r="J8" s="12" t="s">
        <v>14</v>
      </c>
      <c r="L8" s="52">
        <v>3.5</v>
      </c>
      <c r="N8"/>
      <c r="O8"/>
      <c r="P8"/>
      <c r="Q8"/>
    </row>
    <row r="9" spans="1:17" ht="14.4">
      <c r="A9" s="12">
        <v>1</v>
      </c>
      <c r="B9" s="13" t="s">
        <v>11</v>
      </c>
      <c r="C9" s="14" t="s">
        <v>258</v>
      </c>
      <c r="D9" s="13" t="s">
        <v>24</v>
      </c>
      <c r="E9" s="12" t="s">
        <v>21</v>
      </c>
      <c r="F9" s="15">
        <v>6.5</v>
      </c>
      <c r="G9" s="15">
        <v>6.5</v>
      </c>
      <c r="H9" s="16">
        <v>0</v>
      </c>
      <c r="I9" s="12" t="s">
        <v>14</v>
      </c>
      <c r="J9" s="12" t="s">
        <v>14</v>
      </c>
      <c r="L9" s="52">
        <v>25</v>
      </c>
      <c r="N9"/>
      <c r="O9"/>
      <c r="P9"/>
      <c r="Q9"/>
    </row>
    <row r="10" spans="1:17" ht="14.4">
      <c r="A10" s="12">
        <v>1</v>
      </c>
      <c r="B10" s="13" t="s">
        <v>11</v>
      </c>
      <c r="C10" s="14" t="s">
        <v>258</v>
      </c>
      <c r="D10" s="13" t="s">
        <v>25</v>
      </c>
      <c r="E10" s="12" t="s">
        <v>21</v>
      </c>
      <c r="F10" s="15">
        <v>5.5</v>
      </c>
      <c r="G10" s="15">
        <v>5.5</v>
      </c>
      <c r="H10" s="16">
        <v>0</v>
      </c>
      <c r="I10" s="12" t="s">
        <v>14</v>
      </c>
      <c r="J10" s="12" t="s">
        <v>14</v>
      </c>
      <c r="L10" s="52">
        <v>80</v>
      </c>
      <c r="N10"/>
      <c r="O10"/>
      <c r="P10"/>
      <c r="Q10"/>
    </row>
    <row r="11" spans="1:17" ht="14.4">
      <c r="A11" s="12">
        <v>1</v>
      </c>
      <c r="B11" s="13" t="s">
        <v>11</v>
      </c>
      <c r="C11" s="14" t="s">
        <v>258</v>
      </c>
      <c r="D11" s="13" t="s">
        <v>26</v>
      </c>
      <c r="E11" s="12" t="s">
        <v>27</v>
      </c>
      <c r="F11" s="15">
        <v>5.5</v>
      </c>
      <c r="G11" s="15">
        <v>5.5</v>
      </c>
      <c r="H11" s="16">
        <v>0</v>
      </c>
      <c r="I11" s="12" t="s">
        <v>14</v>
      </c>
      <c r="J11" s="12" t="s">
        <v>14</v>
      </c>
      <c r="L11" s="52">
        <v>8</v>
      </c>
      <c r="N11"/>
      <c r="O11"/>
      <c r="P11"/>
      <c r="Q11"/>
    </row>
    <row r="12" spans="1:17" ht="14.4">
      <c r="A12" s="12">
        <v>1</v>
      </c>
      <c r="B12" s="13" t="s">
        <v>11</v>
      </c>
      <c r="C12" s="14" t="s">
        <v>258</v>
      </c>
      <c r="D12" s="13" t="s">
        <v>28</v>
      </c>
      <c r="E12" s="12" t="s">
        <v>27</v>
      </c>
      <c r="F12" s="15">
        <v>8</v>
      </c>
      <c r="G12" s="15">
        <v>11</v>
      </c>
      <c r="H12" s="16">
        <v>3</v>
      </c>
      <c r="I12" s="12" t="s">
        <v>14</v>
      </c>
      <c r="J12" s="12" t="s">
        <v>14</v>
      </c>
      <c r="L12" s="52">
        <v>5</v>
      </c>
      <c r="N12"/>
      <c r="O12"/>
      <c r="P12"/>
      <c r="Q12"/>
    </row>
    <row r="13" spans="1:17" ht="14.4">
      <c r="A13" s="12">
        <v>1</v>
      </c>
      <c r="B13" s="13" t="s">
        <v>11</v>
      </c>
      <c r="C13" s="14" t="s">
        <v>258</v>
      </c>
      <c r="D13" s="13" t="s">
        <v>29</v>
      </c>
      <c r="E13" s="12" t="s">
        <v>13</v>
      </c>
      <c r="F13" s="15"/>
      <c r="G13" s="15"/>
      <c r="H13" s="16"/>
      <c r="I13" s="12" t="s">
        <v>19</v>
      </c>
      <c r="J13" s="12" t="s">
        <v>19</v>
      </c>
      <c r="L13" s="52">
        <v>0.9</v>
      </c>
      <c r="N13"/>
      <c r="O13"/>
      <c r="P13"/>
      <c r="Q13"/>
    </row>
    <row r="14" spans="1:17">
      <c r="A14" s="12">
        <v>1</v>
      </c>
      <c r="B14" s="13" t="s">
        <v>11</v>
      </c>
      <c r="C14" s="14" t="s">
        <v>258</v>
      </c>
      <c r="D14" s="13" t="s">
        <v>30</v>
      </c>
      <c r="E14" s="12" t="s">
        <v>16</v>
      </c>
      <c r="F14" s="15">
        <v>6</v>
      </c>
      <c r="G14" s="15">
        <v>6</v>
      </c>
      <c r="H14" s="16">
        <v>0</v>
      </c>
      <c r="I14" s="12" t="s">
        <v>19</v>
      </c>
      <c r="J14" s="12" t="s">
        <v>14</v>
      </c>
      <c r="K14" s="13" t="s">
        <v>18</v>
      </c>
      <c r="L14" s="52">
        <v>22</v>
      </c>
    </row>
    <row r="15" spans="1:17">
      <c r="A15" s="12">
        <v>1</v>
      </c>
      <c r="B15" s="13" t="s">
        <v>11</v>
      </c>
      <c r="C15" s="14" t="s">
        <v>258</v>
      </c>
      <c r="D15" s="13" t="s">
        <v>31</v>
      </c>
      <c r="E15" s="12" t="s">
        <v>16</v>
      </c>
      <c r="F15" s="15"/>
      <c r="G15" s="15"/>
      <c r="H15" s="16"/>
      <c r="I15" s="12" t="s">
        <v>19</v>
      </c>
      <c r="J15" s="12" t="s">
        <v>19</v>
      </c>
      <c r="L15" s="52">
        <v>5</v>
      </c>
    </row>
    <row r="16" spans="1:17">
      <c r="A16" s="12">
        <v>1</v>
      </c>
      <c r="B16" s="13" t="s">
        <v>11</v>
      </c>
      <c r="C16" s="14" t="s">
        <v>258</v>
      </c>
      <c r="D16" s="13" t="s">
        <v>32</v>
      </c>
      <c r="E16" s="12" t="s">
        <v>16</v>
      </c>
      <c r="F16" s="15">
        <v>6</v>
      </c>
      <c r="G16" s="15">
        <v>6</v>
      </c>
      <c r="H16" s="16">
        <v>0</v>
      </c>
      <c r="I16" s="12" t="s">
        <v>19</v>
      </c>
      <c r="J16" s="12" t="s">
        <v>19</v>
      </c>
      <c r="L16" s="52">
        <v>17</v>
      </c>
    </row>
    <row r="17" spans="1:12">
      <c r="A17" s="12">
        <v>1</v>
      </c>
      <c r="B17" s="13" t="s">
        <v>11</v>
      </c>
      <c r="C17" s="14" t="s">
        <v>258</v>
      </c>
      <c r="D17" s="13" t="s">
        <v>33</v>
      </c>
      <c r="E17" s="12" t="s">
        <v>16</v>
      </c>
      <c r="F17" s="15">
        <v>6</v>
      </c>
      <c r="G17" s="15">
        <v>6</v>
      </c>
      <c r="H17" s="16">
        <v>0</v>
      </c>
      <c r="I17" s="12" t="s">
        <v>19</v>
      </c>
      <c r="J17" s="12" t="s">
        <v>19</v>
      </c>
      <c r="L17" s="52">
        <v>4</v>
      </c>
    </row>
    <row r="18" spans="1:12">
      <c r="A18" s="12">
        <v>1</v>
      </c>
      <c r="B18" s="13" t="s">
        <v>11</v>
      </c>
      <c r="C18" s="14" t="s">
        <v>258</v>
      </c>
      <c r="D18" s="13" t="s">
        <v>34</v>
      </c>
      <c r="E18" s="12" t="s">
        <v>21</v>
      </c>
      <c r="F18" s="15">
        <v>6</v>
      </c>
      <c r="G18" s="15">
        <v>6</v>
      </c>
      <c r="H18" s="16">
        <v>0</v>
      </c>
      <c r="I18" s="12" t="s">
        <v>19</v>
      </c>
      <c r="J18" s="12" t="s">
        <v>19</v>
      </c>
      <c r="L18" s="52">
        <v>25</v>
      </c>
    </row>
    <row r="19" spans="1:12">
      <c r="A19" s="12">
        <v>1</v>
      </c>
      <c r="B19" s="13" t="s">
        <v>11</v>
      </c>
      <c r="C19" s="14" t="s">
        <v>258</v>
      </c>
      <c r="D19" s="13" t="s">
        <v>35</v>
      </c>
      <c r="E19" s="12" t="s">
        <v>21</v>
      </c>
      <c r="F19" s="15">
        <v>5</v>
      </c>
      <c r="G19" s="15">
        <v>4.5</v>
      </c>
      <c r="H19" s="16">
        <v>-0.5</v>
      </c>
      <c r="I19" s="12" t="s">
        <v>19</v>
      </c>
      <c r="J19" s="12" t="s">
        <v>19</v>
      </c>
      <c r="L19" s="52">
        <v>16</v>
      </c>
    </row>
    <row r="20" spans="1:12">
      <c r="A20" s="12">
        <v>1</v>
      </c>
      <c r="B20" s="13" t="s">
        <v>11</v>
      </c>
      <c r="C20" s="14" t="s">
        <v>258</v>
      </c>
      <c r="D20" s="13" t="s">
        <v>36</v>
      </c>
      <c r="E20" s="12" t="s">
        <v>21</v>
      </c>
      <c r="F20" s="15">
        <v>6</v>
      </c>
      <c r="G20" s="15">
        <v>6</v>
      </c>
      <c r="H20" s="16">
        <v>0</v>
      </c>
      <c r="I20" s="12" t="s">
        <v>19</v>
      </c>
      <c r="J20" s="12" t="s">
        <v>19</v>
      </c>
      <c r="L20" s="52">
        <v>28</v>
      </c>
    </row>
    <row r="21" spans="1:12">
      <c r="A21" s="12">
        <v>1</v>
      </c>
      <c r="B21" s="13" t="s">
        <v>11</v>
      </c>
      <c r="C21" s="14" t="s">
        <v>258</v>
      </c>
      <c r="D21" s="13" t="s">
        <v>37</v>
      </c>
      <c r="E21" s="12" t="s">
        <v>21</v>
      </c>
      <c r="F21" s="15"/>
      <c r="G21" s="15"/>
      <c r="H21" s="16"/>
      <c r="I21" s="12" t="s">
        <v>19</v>
      </c>
      <c r="J21" s="12" t="s">
        <v>19</v>
      </c>
      <c r="L21" s="52">
        <v>3</v>
      </c>
    </row>
    <row r="22" spans="1:12">
      <c r="A22" s="12">
        <v>1</v>
      </c>
      <c r="B22" s="13" t="s">
        <v>11</v>
      </c>
      <c r="C22" s="14" t="s">
        <v>258</v>
      </c>
      <c r="D22" s="13" t="s">
        <v>38</v>
      </c>
      <c r="E22" s="12" t="s">
        <v>27</v>
      </c>
      <c r="F22" s="15">
        <v>5.5</v>
      </c>
      <c r="G22" s="15">
        <v>5.5</v>
      </c>
      <c r="H22" s="16">
        <v>0</v>
      </c>
      <c r="I22" s="12" t="s">
        <v>19</v>
      </c>
      <c r="J22" s="12" t="s">
        <v>19</v>
      </c>
      <c r="L22" s="52">
        <v>8</v>
      </c>
    </row>
    <row r="23" spans="1:12">
      <c r="A23" s="12">
        <v>1</v>
      </c>
      <c r="B23" s="13" t="s">
        <v>11</v>
      </c>
      <c r="C23" s="14" t="s">
        <v>258</v>
      </c>
      <c r="D23" s="13" t="s">
        <v>39</v>
      </c>
      <c r="E23" s="12" t="s">
        <v>27</v>
      </c>
      <c r="F23" s="15">
        <v>6</v>
      </c>
      <c r="G23" s="15">
        <v>6</v>
      </c>
      <c r="H23" s="16">
        <v>0</v>
      </c>
      <c r="I23" s="12" t="s">
        <v>19</v>
      </c>
      <c r="J23" s="12" t="s">
        <v>19</v>
      </c>
      <c r="L23" s="52">
        <v>4</v>
      </c>
    </row>
    <row r="24" spans="1:12">
      <c r="A24" s="12">
        <v>1</v>
      </c>
      <c r="B24" s="13" t="s">
        <v>11</v>
      </c>
      <c r="C24" s="14" t="s">
        <v>258</v>
      </c>
      <c r="D24" s="13" t="s">
        <v>40</v>
      </c>
      <c r="E24" s="12" t="s">
        <v>27</v>
      </c>
      <c r="F24" s="15"/>
      <c r="G24" s="15"/>
      <c r="H24" s="16"/>
      <c r="I24" s="12" t="s">
        <v>19</v>
      </c>
      <c r="J24" s="12" t="s">
        <v>19</v>
      </c>
      <c r="L24" s="52">
        <v>15</v>
      </c>
    </row>
    <row r="25" spans="1:12">
      <c r="A25" s="12">
        <v>1</v>
      </c>
      <c r="B25" s="13" t="s">
        <v>41</v>
      </c>
      <c r="C25" s="14" t="s">
        <v>258</v>
      </c>
      <c r="D25" s="13" t="s">
        <v>42</v>
      </c>
      <c r="E25" s="12" t="s">
        <v>13</v>
      </c>
      <c r="F25" s="15">
        <v>5</v>
      </c>
      <c r="G25" s="15">
        <v>1</v>
      </c>
      <c r="H25" s="16">
        <v>-4</v>
      </c>
      <c r="I25" s="12" t="s">
        <v>14</v>
      </c>
      <c r="J25" s="12" t="s">
        <v>14</v>
      </c>
      <c r="L25" s="52">
        <v>3.5</v>
      </c>
    </row>
    <row r="26" spans="1:12">
      <c r="A26" s="12">
        <v>1</v>
      </c>
      <c r="B26" s="13" t="s">
        <v>41</v>
      </c>
      <c r="C26" s="14" t="s">
        <v>258</v>
      </c>
      <c r="D26" s="13" t="s">
        <v>43</v>
      </c>
      <c r="E26" s="12" t="s">
        <v>16</v>
      </c>
      <c r="F26" s="15"/>
      <c r="G26" s="15"/>
      <c r="H26" s="16"/>
      <c r="I26" s="12" t="s">
        <v>14</v>
      </c>
      <c r="J26" s="12" t="s">
        <v>19</v>
      </c>
      <c r="L26" s="52">
        <v>23</v>
      </c>
    </row>
    <row r="27" spans="1:12">
      <c r="A27" s="12">
        <v>1</v>
      </c>
      <c r="B27" s="13" t="s">
        <v>41</v>
      </c>
      <c r="C27" s="14" t="s">
        <v>258</v>
      </c>
      <c r="D27" s="13" t="s">
        <v>44</v>
      </c>
      <c r="E27" s="12" t="s">
        <v>16</v>
      </c>
      <c r="F27" s="15">
        <v>6</v>
      </c>
      <c r="G27" s="15">
        <v>6</v>
      </c>
      <c r="H27" s="16">
        <v>0</v>
      </c>
      <c r="I27" s="12" t="s">
        <v>14</v>
      </c>
      <c r="J27" s="12" t="s">
        <v>14</v>
      </c>
      <c r="L27" s="52">
        <v>23</v>
      </c>
    </row>
    <row r="28" spans="1:12">
      <c r="A28" s="12">
        <v>1</v>
      </c>
      <c r="B28" s="13" t="s">
        <v>41</v>
      </c>
      <c r="C28" s="14" t="s">
        <v>258</v>
      </c>
      <c r="D28" s="13" t="s">
        <v>45</v>
      </c>
      <c r="E28" s="12" t="s">
        <v>16</v>
      </c>
      <c r="F28" s="15">
        <v>6.5</v>
      </c>
      <c r="G28" s="15">
        <v>6.5</v>
      </c>
      <c r="H28" s="16">
        <v>0</v>
      </c>
      <c r="I28" s="12" t="s">
        <v>14</v>
      </c>
      <c r="J28" s="12" t="s">
        <v>14</v>
      </c>
      <c r="L28" s="52">
        <v>7.5</v>
      </c>
    </row>
    <row r="29" spans="1:12">
      <c r="A29" s="12">
        <v>1</v>
      </c>
      <c r="B29" s="13" t="s">
        <v>41</v>
      </c>
      <c r="C29" s="14" t="s">
        <v>258</v>
      </c>
      <c r="D29" s="13" t="s">
        <v>46</v>
      </c>
      <c r="E29" s="12" t="s">
        <v>21</v>
      </c>
      <c r="F29" s="15">
        <v>6</v>
      </c>
      <c r="G29" s="15">
        <v>6</v>
      </c>
      <c r="H29" s="16">
        <v>0</v>
      </c>
      <c r="I29" s="12" t="s">
        <v>14</v>
      </c>
      <c r="J29" s="12" t="s">
        <v>14</v>
      </c>
      <c r="L29" s="52">
        <v>2.5</v>
      </c>
    </row>
    <row r="30" spans="1:12">
      <c r="A30" s="12">
        <v>1</v>
      </c>
      <c r="B30" s="13" t="s">
        <v>41</v>
      </c>
      <c r="C30" s="14" t="s">
        <v>258</v>
      </c>
      <c r="D30" s="13" t="s">
        <v>47</v>
      </c>
      <c r="E30" s="12" t="s">
        <v>21</v>
      </c>
      <c r="F30" s="15">
        <v>6.5</v>
      </c>
      <c r="G30" s="15">
        <v>7.5</v>
      </c>
      <c r="H30" s="16">
        <v>1</v>
      </c>
      <c r="I30" s="12" t="s">
        <v>14</v>
      </c>
      <c r="J30" s="12" t="s">
        <v>14</v>
      </c>
      <c r="L30" s="52">
        <v>6.5</v>
      </c>
    </row>
    <row r="31" spans="1:12">
      <c r="A31" s="12">
        <v>1</v>
      </c>
      <c r="B31" s="13" t="s">
        <v>41</v>
      </c>
      <c r="C31" s="14" t="s">
        <v>258</v>
      </c>
      <c r="D31" s="13" t="s">
        <v>48</v>
      </c>
      <c r="E31" s="12" t="s">
        <v>21</v>
      </c>
      <c r="F31" s="15">
        <v>7.5</v>
      </c>
      <c r="G31" s="15">
        <v>11.5</v>
      </c>
      <c r="H31" s="16">
        <v>4</v>
      </c>
      <c r="I31" s="12" t="s">
        <v>14</v>
      </c>
      <c r="J31" s="12" t="s">
        <v>14</v>
      </c>
      <c r="L31" s="52">
        <v>18</v>
      </c>
    </row>
    <row r="32" spans="1:12">
      <c r="A32" s="12">
        <v>1</v>
      </c>
      <c r="B32" s="13" t="s">
        <v>41</v>
      </c>
      <c r="C32" s="14" t="s">
        <v>258</v>
      </c>
      <c r="D32" s="13" t="s">
        <v>49</v>
      </c>
      <c r="E32" s="12" t="s">
        <v>21</v>
      </c>
      <c r="F32" s="15">
        <v>7</v>
      </c>
      <c r="G32" s="15">
        <v>9.5</v>
      </c>
      <c r="H32" s="16">
        <v>2.5</v>
      </c>
      <c r="I32" s="12" t="s">
        <v>14</v>
      </c>
      <c r="J32" s="12" t="s">
        <v>14</v>
      </c>
      <c r="L32" s="52">
        <v>16</v>
      </c>
    </row>
    <row r="33" spans="1:12">
      <c r="A33" s="12">
        <v>1</v>
      </c>
      <c r="B33" s="13" t="s">
        <v>41</v>
      </c>
      <c r="C33" s="14" t="s">
        <v>258</v>
      </c>
      <c r="D33" s="13" t="s">
        <v>50</v>
      </c>
      <c r="E33" s="12" t="s">
        <v>21</v>
      </c>
      <c r="F33" s="15"/>
      <c r="G33" s="15"/>
      <c r="H33" s="16"/>
      <c r="I33" s="12" t="s">
        <v>14</v>
      </c>
      <c r="J33" s="12" t="s">
        <v>19</v>
      </c>
      <c r="L33" s="52">
        <v>8</v>
      </c>
    </row>
    <row r="34" spans="1:12">
      <c r="A34" s="12">
        <v>1</v>
      </c>
      <c r="B34" s="13" t="s">
        <v>41</v>
      </c>
      <c r="C34" s="14" t="s">
        <v>258</v>
      </c>
      <c r="D34" s="13" t="s">
        <v>51</v>
      </c>
      <c r="E34" s="12" t="s">
        <v>27</v>
      </c>
      <c r="F34" s="15">
        <v>6.5</v>
      </c>
      <c r="G34" s="15">
        <v>7</v>
      </c>
      <c r="H34" s="16">
        <v>0.5</v>
      </c>
      <c r="I34" s="12" t="s">
        <v>14</v>
      </c>
      <c r="J34" s="12" t="s">
        <v>14</v>
      </c>
      <c r="L34" s="52">
        <v>5</v>
      </c>
    </row>
    <row r="35" spans="1:12">
      <c r="A35" s="12">
        <v>1</v>
      </c>
      <c r="B35" s="13" t="s">
        <v>41</v>
      </c>
      <c r="C35" s="14" t="s">
        <v>258</v>
      </c>
      <c r="D35" s="13" t="s">
        <v>52</v>
      </c>
      <c r="E35" s="12" t="s">
        <v>27</v>
      </c>
      <c r="F35" s="15">
        <v>5.5</v>
      </c>
      <c r="G35" s="15">
        <v>5.5</v>
      </c>
      <c r="H35" s="16">
        <v>0</v>
      </c>
      <c r="I35" s="12" t="s">
        <v>14</v>
      </c>
      <c r="J35" s="12" t="s">
        <v>14</v>
      </c>
      <c r="L35" s="52">
        <v>60</v>
      </c>
    </row>
    <row r="36" spans="1:12">
      <c r="A36" s="12">
        <v>1</v>
      </c>
      <c r="B36" s="13" t="s">
        <v>41</v>
      </c>
      <c r="C36" s="14" t="s">
        <v>258</v>
      </c>
      <c r="D36" s="13" t="s">
        <v>53</v>
      </c>
      <c r="E36" s="12" t="s">
        <v>13</v>
      </c>
      <c r="F36" s="15"/>
      <c r="G36" s="15"/>
      <c r="H36" s="16"/>
      <c r="I36" s="12" t="s">
        <v>19</v>
      </c>
      <c r="J36" s="12" t="s">
        <v>19</v>
      </c>
      <c r="L36" s="52">
        <v>1.4</v>
      </c>
    </row>
    <row r="37" spans="1:12">
      <c r="A37" s="12">
        <v>1</v>
      </c>
      <c r="B37" s="13" t="s">
        <v>41</v>
      </c>
      <c r="C37" s="14" t="s">
        <v>258</v>
      </c>
      <c r="D37" s="13" t="s">
        <v>54</v>
      </c>
      <c r="E37" s="12" t="s">
        <v>16</v>
      </c>
      <c r="F37" s="15">
        <v>6</v>
      </c>
      <c r="G37" s="15">
        <v>6</v>
      </c>
      <c r="H37" s="16">
        <v>0</v>
      </c>
      <c r="I37" s="12" t="s">
        <v>19</v>
      </c>
      <c r="J37" s="12" t="s">
        <v>14</v>
      </c>
      <c r="K37" s="13" t="s">
        <v>43</v>
      </c>
      <c r="L37" s="52">
        <v>3</v>
      </c>
    </row>
    <row r="38" spans="1:12">
      <c r="A38" s="12">
        <v>1</v>
      </c>
      <c r="B38" s="13" t="s">
        <v>41</v>
      </c>
      <c r="C38" s="14" t="s">
        <v>258</v>
      </c>
      <c r="D38" s="13" t="s">
        <v>55</v>
      </c>
      <c r="E38" s="12" t="s">
        <v>16</v>
      </c>
      <c r="F38" s="15">
        <v>6</v>
      </c>
      <c r="G38" s="15">
        <v>5.5</v>
      </c>
      <c r="H38" s="16">
        <v>-0.5</v>
      </c>
      <c r="I38" s="12" t="s">
        <v>19</v>
      </c>
      <c r="J38" s="12" t="s">
        <v>19</v>
      </c>
      <c r="L38" s="52">
        <v>14</v>
      </c>
    </row>
    <row r="39" spans="1:12">
      <c r="A39" s="12">
        <v>1</v>
      </c>
      <c r="B39" s="13" t="s">
        <v>41</v>
      </c>
      <c r="C39" s="14" t="s">
        <v>258</v>
      </c>
      <c r="D39" s="13" t="s">
        <v>56</v>
      </c>
      <c r="E39" s="12" t="s">
        <v>16</v>
      </c>
      <c r="F39" s="15">
        <v>7</v>
      </c>
      <c r="G39" s="15">
        <v>6.5</v>
      </c>
      <c r="H39" s="16">
        <v>-0.5</v>
      </c>
      <c r="I39" s="12" t="s">
        <v>19</v>
      </c>
      <c r="J39" s="12" t="s">
        <v>19</v>
      </c>
      <c r="L39" s="52">
        <v>3</v>
      </c>
    </row>
    <row r="40" spans="1:12">
      <c r="A40" s="12">
        <v>1</v>
      </c>
      <c r="B40" s="13" t="s">
        <v>41</v>
      </c>
      <c r="C40" s="14" t="s">
        <v>258</v>
      </c>
      <c r="D40" s="13" t="s">
        <v>57</v>
      </c>
      <c r="E40" s="12" t="s">
        <v>16</v>
      </c>
      <c r="F40" s="15">
        <v>6</v>
      </c>
      <c r="G40" s="15">
        <v>6</v>
      </c>
      <c r="H40" s="16">
        <v>0</v>
      </c>
      <c r="I40" s="12" t="s">
        <v>19</v>
      </c>
      <c r="J40" s="12" t="s">
        <v>19</v>
      </c>
      <c r="L40" s="52">
        <v>7</v>
      </c>
    </row>
    <row r="41" spans="1:12">
      <c r="A41" s="12">
        <v>1</v>
      </c>
      <c r="B41" s="13" t="s">
        <v>41</v>
      </c>
      <c r="C41" s="14" t="s">
        <v>258</v>
      </c>
      <c r="D41" s="13" t="s">
        <v>58</v>
      </c>
      <c r="E41" s="12" t="s">
        <v>21</v>
      </c>
      <c r="F41" s="15">
        <v>5</v>
      </c>
      <c r="G41" s="15">
        <v>5</v>
      </c>
      <c r="H41" s="16">
        <v>0</v>
      </c>
      <c r="I41" s="12" t="s">
        <v>19</v>
      </c>
      <c r="J41" s="12" t="s">
        <v>14</v>
      </c>
      <c r="K41" s="13" t="s">
        <v>50</v>
      </c>
      <c r="L41" s="52">
        <v>20</v>
      </c>
    </row>
    <row r="42" spans="1:12">
      <c r="A42" s="12">
        <v>1</v>
      </c>
      <c r="B42" s="13" t="s">
        <v>41</v>
      </c>
      <c r="C42" s="14" t="s">
        <v>258</v>
      </c>
      <c r="D42" s="13" t="s">
        <v>59</v>
      </c>
      <c r="E42" s="12" t="s">
        <v>21</v>
      </c>
      <c r="F42" s="15">
        <v>6.5</v>
      </c>
      <c r="G42" s="15">
        <v>6.5</v>
      </c>
      <c r="H42" s="16">
        <v>0</v>
      </c>
      <c r="I42" s="12" t="s">
        <v>19</v>
      </c>
      <c r="J42" s="12" t="s">
        <v>19</v>
      </c>
      <c r="L42" s="52">
        <v>10</v>
      </c>
    </row>
    <row r="43" spans="1:12">
      <c r="A43" s="12">
        <v>1</v>
      </c>
      <c r="B43" s="13" t="s">
        <v>41</v>
      </c>
      <c r="C43" s="14" t="s">
        <v>258</v>
      </c>
      <c r="D43" s="13" t="s">
        <v>60</v>
      </c>
      <c r="E43" s="12" t="s">
        <v>21</v>
      </c>
      <c r="F43" s="15">
        <v>6</v>
      </c>
      <c r="G43" s="15">
        <v>6</v>
      </c>
      <c r="H43" s="16">
        <v>0</v>
      </c>
      <c r="I43" s="12" t="s">
        <v>19</v>
      </c>
      <c r="J43" s="12" t="s">
        <v>19</v>
      </c>
      <c r="L43" s="52">
        <v>15</v>
      </c>
    </row>
    <row r="44" spans="1:12">
      <c r="A44" s="12">
        <v>1</v>
      </c>
      <c r="B44" s="13" t="s">
        <v>41</v>
      </c>
      <c r="C44" s="14" t="s">
        <v>258</v>
      </c>
      <c r="D44" s="13" t="s">
        <v>61</v>
      </c>
      <c r="E44" s="12" t="s">
        <v>21</v>
      </c>
      <c r="F44" s="15" t="s">
        <v>62</v>
      </c>
      <c r="G44" s="15" t="s">
        <v>62</v>
      </c>
      <c r="H44" s="16"/>
      <c r="I44" s="12" t="s">
        <v>19</v>
      </c>
      <c r="J44" s="12" t="s">
        <v>19</v>
      </c>
      <c r="L44" s="52">
        <v>32</v>
      </c>
    </row>
    <row r="45" spans="1:12">
      <c r="A45" s="12">
        <v>1</v>
      </c>
      <c r="B45" s="13" t="s">
        <v>41</v>
      </c>
      <c r="C45" s="14" t="s">
        <v>258</v>
      </c>
      <c r="D45" s="13" t="s">
        <v>63</v>
      </c>
      <c r="E45" s="12" t="s">
        <v>27</v>
      </c>
      <c r="F45" s="15" t="s">
        <v>62</v>
      </c>
      <c r="G45" s="15" t="s">
        <v>62</v>
      </c>
      <c r="H45" s="16"/>
      <c r="I45" s="12" t="s">
        <v>19</v>
      </c>
      <c r="J45" s="12" t="s">
        <v>19</v>
      </c>
      <c r="L45" s="52">
        <v>8</v>
      </c>
    </row>
    <row r="46" spans="1:12">
      <c r="A46" s="12">
        <v>1</v>
      </c>
      <c r="B46" s="13" t="s">
        <v>41</v>
      </c>
      <c r="C46" s="14" t="s">
        <v>258</v>
      </c>
      <c r="D46" s="13" t="s">
        <v>64</v>
      </c>
      <c r="E46" s="12" t="s">
        <v>27</v>
      </c>
      <c r="F46" s="15"/>
      <c r="G46" s="15"/>
      <c r="H46" s="16"/>
      <c r="I46" s="12" t="s">
        <v>19</v>
      </c>
      <c r="J46" s="12" t="s">
        <v>19</v>
      </c>
      <c r="L46" s="52">
        <v>7.5</v>
      </c>
    </row>
    <row r="47" spans="1:12">
      <c r="A47" s="12">
        <v>1</v>
      </c>
      <c r="B47" s="13" t="s">
        <v>41</v>
      </c>
      <c r="C47" s="14" t="s">
        <v>258</v>
      </c>
      <c r="D47" s="13" t="s">
        <v>65</v>
      </c>
      <c r="E47" s="12" t="s">
        <v>27</v>
      </c>
      <c r="F47" s="15">
        <v>7</v>
      </c>
      <c r="G47" s="15">
        <v>10</v>
      </c>
      <c r="H47" s="16">
        <v>3</v>
      </c>
      <c r="I47" s="12" t="s">
        <v>19</v>
      </c>
      <c r="J47" s="12" t="s">
        <v>19</v>
      </c>
      <c r="L47" s="52">
        <v>3</v>
      </c>
    </row>
    <row r="48" spans="1:12">
      <c r="A48" s="12">
        <v>1</v>
      </c>
      <c r="B48" s="13" t="s">
        <v>66</v>
      </c>
      <c r="C48" s="14" t="s">
        <v>259</v>
      </c>
      <c r="D48" s="13" t="s">
        <v>67</v>
      </c>
      <c r="E48" s="12" t="s">
        <v>13</v>
      </c>
      <c r="F48" s="15">
        <v>6</v>
      </c>
      <c r="G48" s="15">
        <v>6.5</v>
      </c>
      <c r="H48" s="16">
        <v>0.5</v>
      </c>
      <c r="I48" s="12" t="s">
        <v>14</v>
      </c>
      <c r="J48" s="12" t="s">
        <v>14</v>
      </c>
      <c r="L48" s="52">
        <v>8</v>
      </c>
    </row>
    <row r="49" spans="1:12">
      <c r="A49" s="12">
        <v>1</v>
      </c>
      <c r="B49" s="13" t="s">
        <v>66</v>
      </c>
      <c r="C49" s="14" t="s">
        <v>259</v>
      </c>
      <c r="D49" s="13" t="s">
        <v>68</v>
      </c>
      <c r="E49" s="12" t="s">
        <v>16</v>
      </c>
      <c r="F49" s="15">
        <v>6.5</v>
      </c>
      <c r="G49" s="15">
        <v>6.5</v>
      </c>
      <c r="H49" s="16">
        <v>0</v>
      </c>
      <c r="I49" s="12" t="s">
        <v>14</v>
      </c>
      <c r="J49" s="12" t="s">
        <v>14</v>
      </c>
      <c r="L49" s="52">
        <v>40</v>
      </c>
    </row>
    <row r="50" spans="1:12">
      <c r="A50" s="12">
        <v>1</v>
      </c>
      <c r="B50" s="13" t="s">
        <v>66</v>
      </c>
      <c r="C50" s="14" t="s">
        <v>259</v>
      </c>
      <c r="D50" s="13" t="s">
        <v>69</v>
      </c>
      <c r="E50" s="12" t="s">
        <v>16</v>
      </c>
      <c r="F50" s="15">
        <v>5.5</v>
      </c>
      <c r="G50" s="15">
        <v>5.5</v>
      </c>
      <c r="H50" s="16">
        <v>0</v>
      </c>
      <c r="I50" s="12" t="s">
        <v>14</v>
      </c>
      <c r="J50" s="12" t="s">
        <v>14</v>
      </c>
      <c r="L50" s="52">
        <v>3.5</v>
      </c>
    </row>
    <row r="51" spans="1:12">
      <c r="A51" s="12">
        <v>1</v>
      </c>
      <c r="B51" s="13" t="s">
        <v>66</v>
      </c>
      <c r="C51" s="14" t="s">
        <v>259</v>
      </c>
      <c r="D51" s="13" t="s">
        <v>70</v>
      </c>
      <c r="E51" s="12" t="s">
        <v>16</v>
      </c>
      <c r="F51" s="15">
        <v>6.5</v>
      </c>
      <c r="G51" s="15">
        <v>6.5</v>
      </c>
      <c r="H51" s="16">
        <v>0</v>
      </c>
      <c r="I51" s="12" t="s">
        <v>14</v>
      </c>
      <c r="J51" s="12" t="s">
        <v>14</v>
      </c>
      <c r="L51" s="52">
        <v>40</v>
      </c>
    </row>
    <row r="52" spans="1:12">
      <c r="A52" s="12">
        <v>1</v>
      </c>
      <c r="B52" s="13" t="s">
        <v>66</v>
      </c>
      <c r="C52" s="14" t="s">
        <v>259</v>
      </c>
      <c r="D52" s="13" t="s">
        <v>71</v>
      </c>
      <c r="E52" s="12" t="s">
        <v>21</v>
      </c>
      <c r="F52" s="15">
        <v>5.5</v>
      </c>
      <c r="G52" s="15">
        <v>5.5</v>
      </c>
      <c r="H52" s="16">
        <v>0</v>
      </c>
      <c r="I52" s="12" t="s">
        <v>14</v>
      </c>
      <c r="J52" s="12" t="s">
        <v>14</v>
      </c>
      <c r="L52" s="52">
        <v>15</v>
      </c>
    </row>
    <row r="53" spans="1:12">
      <c r="A53" s="12">
        <v>1</v>
      </c>
      <c r="B53" s="13" t="s">
        <v>66</v>
      </c>
      <c r="C53" s="14" t="s">
        <v>259</v>
      </c>
      <c r="D53" s="13" t="s">
        <v>72</v>
      </c>
      <c r="E53" s="12" t="s">
        <v>21</v>
      </c>
      <c r="F53" s="15">
        <v>6</v>
      </c>
      <c r="G53" s="15">
        <v>5.5</v>
      </c>
      <c r="H53" s="16">
        <v>-0.5</v>
      </c>
      <c r="I53" s="12" t="s">
        <v>14</v>
      </c>
      <c r="J53" s="12" t="s">
        <v>14</v>
      </c>
      <c r="L53" s="52">
        <v>8.5</v>
      </c>
    </row>
    <row r="54" spans="1:12">
      <c r="A54" s="12">
        <v>1</v>
      </c>
      <c r="B54" s="13" t="s">
        <v>66</v>
      </c>
      <c r="C54" s="14" t="s">
        <v>259</v>
      </c>
      <c r="D54" s="13" t="s">
        <v>73</v>
      </c>
      <c r="E54" s="12" t="s">
        <v>21</v>
      </c>
      <c r="F54" s="15">
        <v>6</v>
      </c>
      <c r="G54" s="15">
        <v>6</v>
      </c>
      <c r="H54" s="16">
        <v>0</v>
      </c>
      <c r="I54" s="12" t="s">
        <v>14</v>
      </c>
      <c r="J54" s="12" t="s">
        <v>14</v>
      </c>
      <c r="L54" s="52">
        <v>16</v>
      </c>
    </row>
    <row r="55" spans="1:12">
      <c r="A55" s="12">
        <v>1</v>
      </c>
      <c r="B55" s="13" t="s">
        <v>66</v>
      </c>
      <c r="C55" s="14" t="s">
        <v>259</v>
      </c>
      <c r="D55" s="13" t="s">
        <v>74</v>
      </c>
      <c r="E55" s="12" t="s">
        <v>21</v>
      </c>
      <c r="F55" s="15">
        <v>7</v>
      </c>
      <c r="G55" s="15">
        <v>8</v>
      </c>
      <c r="H55" s="16">
        <v>1</v>
      </c>
      <c r="I55" s="12" t="s">
        <v>14</v>
      </c>
      <c r="J55" s="12" t="s">
        <v>14</v>
      </c>
      <c r="L55" s="52">
        <v>18</v>
      </c>
    </row>
    <row r="56" spans="1:12">
      <c r="A56" s="12">
        <v>1</v>
      </c>
      <c r="B56" s="13" t="s">
        <v>66</v>
      </c>
      <c r="C56" s="14" t="s">
        <v>259</v>
      </c>
      <c r="D56" s="13" t="s">
        <v>75</v>
      </c>
      <c r="E56" s="12" t="s">
        <v>27</v>
      </c>
      <c r="F56" s="15">
        <v>5</v>
      </c>
      <c r="G56" s="15">
        <v>5</v>
      </c>
      <c r="H56" s="16">
        <v>0</v>
      </c>
      <c r="I56" s="12" t="s">
        <v>14</v>
      </c>
      <c r="J56" s="12" t="s">
        <v>14</v>
      </c>
      <c r="L56" s="52">
        <v>15</v>
      </c>
    </row>
    <row r="57" spans="1:12">
      <c r="A57" s="12">
        <v>1</v>
      </c>
      <c r="B57" s="13" t="s">
        <v>66</v>
      </c>
      <c r="C57" s="14" t="s">
        <v>259</v>
      </c>
      <c r="D57" s="13" t="s">
        <v>76</v>
      </c>
      <c r="E57" s="12" t="s">
        <v>27</v>
      </c>
      <c r="F57" s="15">
        <v>6</v>
      </c>
      <c r="G57" s="15">
        <v>6</v>
      </c>
      <c r="H57" s="16">
        <v>0</v>
      </c>
      <c r="I57" s="12" t="s">
        <v>14</v>
      </c>
      <c r="J57" s="12" t="s">
        <v>14</v>
      </c>
      <c r="L57" s="52">
        <v>50</v>
      </c>
    </row>
    <row r="58" spans="1:12">
      <c r="A58" s="12">
        <v>1</v>
      </c>
      <c r="B58" s="13" t="s">
        <v>66</v>
      </c>
      <c r="C58" s="14" t="s">
        <v>259</v>
      </c>
      <c r="D58" s="13" t="s">
        <v>77</v>
      </c>
      <c r="E58" s="12" t="s">
        <v>27</v>
      </c>
      <c r="F58" s="15">
        <v>5.5</v>
      </c>
      <c r="G58" s="15">
        <v>5.5</v>
      </c>
      <c r="H58" s="16">
        <v>0</v>
      </c>
      <c r="I58" s="12" t="s">
        <v>14</v>
      </c>
      <c r="J58" s="12" t="s">
        <v>14</v>
      </c>
      <c r="L58" s="52">
        <v>15</v>
      </c>
    </row>
    <row r="59" spans="1:12">
      <c r="A59" s="12">
        <v>1</v>
      </c>
      <c r="B59" s="13" t="s">
        <v>66</v>
      </c>
      <c r="C59" s="14" t="s">
        <v>259</v>
      </c>
      <c r="D59" s="13" t="s">
        <v>78</v>
      </c>
      <c r="E59" s="12" t="s">
        <v>13</v>
      </c>
      <c r="F59" s="15">
        <v>6</v>
      </c>
      <c r="G59" s="15">
        <v>6.5</v>
      </c>
      <c r="H59" s="16">
        <v>0.5</v>
      </c>
      <c r="I59" s="12" t="s">
        <v>19</v>
      </c>
      <c r="J59" s="12" t="s">
        <v>19</v>
      </c>
      <c r="L59" s="52">
        <v>15</v>
      </c>
    </row>
    <row r="60" spans="1:12">
      <c r="A60" s="12">
        <v>1</v>
      </c>
      <c r="B60" s="13" t="s">
        <v>66</v>
      </c>
      <c r="C60" s="14" t="s">
        <v>259</v>
      </c>
      <c r="D60" s="13" t="s">
        <v>79</v>
      </c>
      <c r="E60" s="12" t="s">
        <v>16</v>
      </c>
      <c r="F60" s="15">
        <v>6.5</v>
      </c>
      <c r="G60" s="15">
        <v>6.5</v>
      </c>
      <c r="H60" s="16">
        <v>0</v>
      </c>
      <c r="I60" s="12" t="s">
        <v>19</v>
      </c>
      <c r="J60" s="12" t="s">
        <v>19</v>
      </c>
      <c r="L60" s="52">
        <v>2.5</v>
      </c>
    </row>
    <row r="61" spans="1:12">
      <c r="A61" s="12">
        <v>1</v>
      </c>
      <c r="B61" s="13" t="s">
        <v>66</v>
      </c>
      <c r="C61" s="14" t="s">
        <v>259</v>
      </c>
      <c r="D61" s="13" t="s">
        <v>80</v>
      </c>
      <c r="E61" s="12" t="s">
        <v>16</v>
      </c>
      <c r="F61" s="15">
        <v>6.5</v>
      </c>
      <c r="G61" s="15">
        <v>6.5</v>
      </c>
      <c r="H61" s="16">
        <v>0</v>
      </c>
      <c r="I61" s="12" t="s">
        <v>19</v>
      </c>
      <c r="J61" s="12" t="s">
        <v>19</v>
      </c>
      <c r="L61" s="52">
        <v>10</v>
      </c>
    </row>
    <row r="62" spans="1:12">
      <c r="A62" s="12">
        <v>1</v>
      </c>
      <c r="B62" s="13" t="s">
        <v>66</v>
      </c>
      <c r="C62" s="14" t="s">
        <v>259</v>
      </c>
      <c r="D62" s="13" t="s">
        <v>81</v>
      </c>
      <c r="E62" s="12" t="s">
        <v>16</v>
      </c>
      <c r="F62" s="15">
        <v>5.5</v>
      </c>
      <c r="G62" s="15">
        <v>5.5</v>
      </c>
      <c r="H62" s="16">
        <v>0</v>
      </c>
      <c r="I62" s="12" t="s">
        <v>19</v>
      </c>
      <c r="J62" s="12" t="s">
        <v>19</v>
      </c>
      <c r="L62" s="52">
        <v>4</v>
      </c>
    </row>
    <row r="63" spans="1:12">
      <c r="A63" s="12">
        <v>1</v>
      </c>
      <c r="B63" s="13" t="s">
        <v>66</v>
      </c>
      <c r="C63" s="14" t="s">
        <v>259</v>
      </c>
      <c r="D63" s="13" t="s">
        <v>82</v>
      </c>
      <c r="E63" s="12" t="s">
        <v>16</v>
      </c>
      <c r="F63" s="15">
        <v>6</v>
      </c>
      <c r="G63" s="15">
        <v>6</v>
      </c>
      <c r="H63" s="16">
        <v>0</v>
      </c>
      <c r="I63" s="12" t="s">
        <v>19</v>
      </c>
      <c r="J63" s="12" t="s">
        <v>19</v>
      </c>
      <c r="L63" s="52">
        <v>18</v>
      </c>
    </row>
    <row r="64" spans="1:12">
      <c r="A64" s="12">
        <v>1</v>
      </c>
      <c r="B64" s="13" t="s">
        <v>66</v>
      </c>
      <c r="C64" s="14" t="s">
        <v>259</v>
      </c>
      <c r="D64" s="13" t="s">
        <v>83</v>
      </c>
      <c r="E64" s="12" t="s">
        <v>21</v>
      </c>
      <c r="F64" s="15">
        <v>5.5</v>
      </c>
      <c r="G64" s="15">
        <v>5.5</v>
      </c>
      <c r="H64" s="16">
        <v>0</v>
      </c>
      <c r="I64" s="12" t="s">
        <v>19</v>
      </c>
      <c r="J64" s="12" t="s">
        <v>19</v>
      </c>
      <c r="L64" s="52">
        <v>8</v>
      </c>
    </row>
    <row r="65" spans="1:12">
      <c r="A65" s="12">
        <v>1</v>
      </c>
      <c r="B65" s="13" t="s">
        <v>66</v>
      </c>
      <c r="C65" s="14" t="s">
        <v>259</v>
      </c>
      <c r="D65" s="13" t="s">
        <v>84</v>
      </c>
      <c r="E65" s="12" t="s">
        <v>21</v>
      </c>
      <c r="F65" s="15">
        <v>5</v>
      </c>
      <c r="G65" s="15">
        <v>5</v>
      </c>
      <c r="H65" s="16">
        <v>0</v>
      </c>
      <c r="I65" s="12" t="s">
        <v>19</v>
      </c>
      <c r="J65" s="12" t="s">
        <v>19</v>
      </c>
      <c r="L65" s="52">
        <v>4</v>
      </c>
    </row>
    <row r="66" spans="1:12">
      <c r="A66" s="12">
        <v>1</v>
      </c>
      <c r="B66" s="13" t="s">
        <v>66</v>
      </c>
      <c r="C66" s="14" t="s">
        <v>259</v>
      </c>
      <c r="D66" s="13" t="s">
        <v>85</v>
      </c>
      <c r="E66" s="12" t="s">
        <v>21</v>
      </c>
      <c r="F66" s="15">
        <v>6</v>
      </c>
      <c r="G66" s="15">
        <v>6</v>
      </c>
      <c r="H66" s="16">
        <v>0</v>
      </c>
      <c r="I66" s="12" t="s">
        <v>19</v>
      </c>
      <c r="J66" s="12" t="s">
        <v>19</v>
      </c>
      <c r="L66" s="52">
        <v>8.5</v>
      </c>
    </row>
    <row r="67" spans="1:12">
      <c r="A67" s="12">
        <v>1</v>
      </c>
      <c r="B67" s="13" t="s">
        <v>66</v>
      </c>
      <c r="C67" s="14" t="s">
        <v>259</v>
      </c>
      <c r="D67" s="13" t="s">
        <v>86</v>
      </c>
      <c r="E67" s="12" t="s">
        <v>21</v>
      </c>
      <c r="F67" s="15">
        <v>5.5</v>
      </c>
      <c r="G67" s="15">
        <v>5.5</v>
      </c>
      <c r="H67" s="16">
        <v>0</v>
      </c>
      <c r="I67" s="12" t="s">
        <v>19</v>
      </c>
      <c r="J67" s="12" t="s">
        <v>19</v>
      </c>
      <c r="L67" s="52">
        <v>3</v>
      </c>
    </row>
    <row r="68" spans="1:12">
      <c r="A68" s="12">
        <v>1</v>
      </c>
      <c r="B68" s="13" t="s">
        <v>66</v>
      </c>
      <c r="C68" s="14" t="s">
        <v>259</v>
      </c>
      <c r="D68" s="13" t="s">
        <v>87</v>
      </c>
      <c r="E68" s="12" t="s">
        <v>27</v>
      </c>
      <c r="F68" s="15">
        <v>5</v>
      </c>
      <c r="G68" s="15">
        <v>5</v>
      </c>
      <c r="H68" s="16">
        <v>0</v>
      </c>
      <c r="I68" s="12" t="s">
        <v>19</v>
      </c>
      <c r="J68" s="12" t="s">
        <v>19</v>
      </c>
      <c r="L68" s="52">
        <v>8</v>
      </c>
    </row>
    <row r="69" spans="1:12">
      <c r="A69" s="12">
        <v>1</v>
      </c>
      <c r="B69" s="13" t="s">
        <v>66</v>
      </c>
      <c r="C69" s="14" t="s">
        <v>259</v>
      </c>
      <c r="D69" s="13" t="s">
        <v>88</v>
      </c>
      <c r="E69" s="12" t="s">
        <v>27</v>
      </c>
      <c r="F69" s="15">
        <v>6</v>
      </c>
      <c r="G69" s="15">
        <v>6</v>
      </c>
      <c r="H69" s="16">
        <v>0</v>
      </c>
      <c r="I69" s="12" t="s">
        <v>19</v>
      </c>
      <c r="J69" s="12" t="s">
        <v>19</v>
      </c>
      <c r="L69" s="52">
        <v>4</v>
      </c>
    </row>
    <row r="70" spans="1:12">
      <c r="A70" s="12">
        <v>1</v>
      </c>
      <c r="B70" s="13" t="s">
        <v>66</v>
      </c>
      <c r="C70" s="14" t="s">
        <v>259</v>
      </c>
      <c r="D70" s="13" t="s">
        <v>89</v>
      </c>
      <c r="E70" s="12" t="s">
        <v>27</v>
      </c>
      <c r="F70" s="15" t="s">
        <v>62</v>
      </c>
      <c r="G70" s="15" t="s">
        <v>62</v>
      </c>
      <c r="H70" s="16"/>
      <c r="I70" s="12" t="s">
        <v>19</v>
      </c>
      <c r="J70" s="12" t="s">
        <v>19</v>
      </c>
      <c r="L70" s="52">
        <v>7</v>
      </c>
    </row>
    <row r="71" spans="1:12">
      <c r="A71" s="12">
        <v>1</v>
      </c>
      <c r="B71" s="13" t="s">
        <v>90</v>
      </c>
      <c r="C71" s="14" t="s">
        <v>259</v>
      </c>
      <c r="D71" s="13" t="s">
        <v>91</v>
      </c>
      <c r="E71" s="12" t="s">
        <v>13</v>
      </c>
      <c r="F71" s="15">
        <v>6</v>
      </c>
      <c r="G71" s="15">
        <v>6.5</v>
      </c>
      <c r="H71" s="16">
        <v>0.5</v>
      </c>
      <c r="I71" s="12" t="s">
        <v>14</v>
      </c>
      <c r="J71" s="12" t="s">
        <v>14</v>
      </c>
      <c r="L71" s="52">
        <v>35</v>
      </c>
    </row>
    <row r="72" spans="1:12">
      <c r="A72" s="12">
        <v>1</v>
      </c>
      <c r="B72" s="13" t="s">
        <v>90</v>
      </c>
      <c r="C72" s="14" t="s">
        <v>259</v>
      </c>
      <c r="D72" s="13" t="s">
        <v>92</v>
      </c>
      <c r="E72" s="12" t="s">
        <v>16</v>
      </c>
      <c r="F72" s="15">
        <v>6.5</v>
      </c>
      <c r="G72" s="15">
        <v>6</v>
      </c>
      <c r="H72" s="16">
        <v>-0.5</v>
      </c>
      <c r="I72" s="12" t="s">
        <v>14</v>
      </c>
      <c r="J72" s="12" t="s">
        <v>14</v>
      </c>
      <c r="L72" s="52">
        <v>7</v>
      </c>
    </row>
    <row r="73" spans="1:12">
      <c r="A73" s="12">
        <v>1</v>
      </c>
      <c r="B73" s="13" t="s">
        <v>90</v>
      </c>
      <c r="C73" s="14" t="s">
        <v>259</v>
      </c>
      <c r="D73" s="13" t="s">
        <v>93</v>
      </c>
      <c r="E73" s="12" t="s">
        <v>16</v>
      </c>
      <c r="F73" s="15">
        <v>6.5</v>
      </c>
      <c r="G73" s="15">
        <v>6.5</v>
      </c>
      <c r="H73" s="16">
        <v>0</v>
      </c>
      <c r="I73" s="12" t="s">
        <v>14</v>
      </c>
      <c r="J73" s="12" t="s">
        <v>14</v>
      </c>
      <c r="L73" s="52">
        <v>32</v>
      </c>
    </row>
    <row r="74" spans="1:12">
      <c r="A74" s="12">
        <v>1</v>
      </c>
      <c r="B74" s="13" t="s">
        <v>90</v>
      </c>
      <c r="C74" s="14" t="s">
        <v>259</v>
      </c>
      <c r="D74" s="13" t="s">
        <v>94</v>
      </c>
      <c r="E74" s="12" t="s">
        <v>16</v>
      </c>
      <c r="F74" s="15">
        <v>6.5</v>
      </c>
      <c r="G74" s="15">
        <v>6.5</v>
      </c>
      <c r="H74" s="16">
        <v>0</v>
      </c>
      <c r="I74" s="12" t="s">
        <v>14</v>
      </c>
      <c r="J74" s="12" t="s">
        <v>14</v>
      </c>
      <c r="L74" s="52">
        <v>35</v>
      </c>
    </row>
    <row r="75" spans="1:12">
      <c r="A75" s="12">
        <v>1</v>
      </c>
      <c r="B75" s="13" t="s">
        <v>90</v>
      </c>
      <c r="C75" s="14" t="s">
        <v>259</v>
      </c>
      <c r="D75" s="13" t="s">
        <v>95</v>
      </c>
      <c r="E75" s="12" t="s">
        <v>21</v>
      </c>
      <c r="F75" s="15">
        <v>5.5</v>
      </c>
      <c r="G75" s="15">
        <v>5.5</v>
      </c>
      <c r="H75" s="16">
        <v>0</v>
      </c>
      <c r="I75" s="12" t="s">
        <v>14</v>
      </c>
      <c r="J75" s="12" t="s">
        <v>14</v>
      </c>
      <c r="L75" s="52">
        <v>10</v>
      </c>
    </row>
    <row r="76" spans="1:12">
      <c r="A76" s="12">
        <v>1</v>
      </c>
      <c r="B76" s="13" t="s">
        <v>90</v>
      </c>
      <c r="C76" s="14" t="s">
        <v>259</v>
      </c>
      <c r="D76" s="13" t="s">
        <v>96</v>
      </c>
      <c r="E76" s="12" t="s">
        <v>21</v>
      </c>
      <c r="F76" s="15">
        <v>7.5</v>
      </c>
      <c r="G76" s="15">
        <v>11.5</v>
      </c>
      <c r="H76" s="16">
        <v>4</v>
      </c>
      <c r="I76" s="12" t="s">
        <v>14</v>
      </c>
      <c r="J76" s="12" t="s">
        <v>14</v>
      </c>
      <c r="L76" s="52">
        <v>8</v>
      </c>
    </row>
    <row r="77" spans="1:12">
      <c r="A77" s="12">
        <v>1</v>
      </c>
      <c r="B77" s="13" t="s">
        <v>90</v>
      </c>
      <c r="C77" s="14" t="s">
        <v>259</v>
      </c>
      <c r="D77" s="13" t="s">
        <v>97</v>
      </c>
      <c r="E77" s="12" t="s">
        <v>21</v>
      </c>
      <c r="F77" s="15">
        <v>5.5</v>
      </c>
      <c r="G77" s="15">
        <v>5.5</v>
      </c>
      <c r="H77" s="16">
        <v>0</v>
      </c>
      <c r="I77" s="12" t="s">
        <v>14</v>
      </c>
      <c r="J77" s="12" t="s">
        <v>14</v>
      </c>
      <c r="L77" s="52">
        <v>6</v>
      </c>
    </row>
    <row r="78" spans="1:12">
      <c r="A78" s="12">
        <v>1</v>
      </c>
      <c r="B78" s="13" t="s">
        <v>90</v>
      </c>
      <c r="C78" s="14" t="s">
        <v>259</v>
      </c>
      <c r="D78" s="13" t="s">
        <v>98</v>
      </c>
      <c r="E78" s="12" t="s">
        <v>21</v>
      </c>
      <c r="F78" s="15">
        <v>6</v>
      </c>
      <c r="G78" s="15">
        <v>6</v>
      </c>
      <c r="H78" s="16">
        <v>0</v>
      </c>
      <c r="I78" s="12" t="s">
        <v>14</v>
      </c>
      <c r="J78" s="12" t="s">
        <v>14</v>
      </c>
      <c r="L78" s="52">
        <v>50</v>
      </c>
    </row>
    <row r="79" spans="1:12">
      <c r="A79" s="12">
        <v>1</v>
      </c>
      <c r="B79" s="13" t="s">
        <v>90</v>
      </c>
      <c r="C79" s="14" t="s">
        <v>259</v>
      </c>
      <c r="D79" s="13" t="s">
        <v>99</v>
      </c>
      <c r="E79" s="12" t="s">
        <v>27</v>
      </c>
      <c r="F79" s="15">
        <v>5.5</v>
      </c>
      <c r="G79" s="15">
        <v>5.5</v>
      </c>
      <c r="H79" s="16">
        <v>0</v>
      </c>
      <c r="I79" s="12" t="s">
        <v>14</v>
      </c>
      <c r="J79" s="12" t="s">
        <v>14</v>
      </c>
      <c r="L79" s="52">
        <v>7</v>
      </c>
    </row>
    <row r="80" spans="1:12">
      <c r="A80" s="12">
        <v>1</v>
      </c>
      <c r="B80" s="13" t="s">
        <v>90</v>
      </c>
      <c r="C80" s="14" t="s">
        <v>259</v>
      </c>
      <c r="D80" s="13" t="s">
        <v>100</v>
      </c>
      <c r="E80" s="12" t="s">
        <v>27</v>
      </c>
      <c r="F80" s="15">
        <v>5.5</v>
      </c>
      <c r="G80" s="15">
        <v>5</v>
      </c>
      <c r="H80" s="16">
        <v>-0.5</v>
      </c>
      <c r="I80" s="12" t="s">
        <v>14</v>
      </c>
      <c r="J80" s="12" t="s">
        <v>14</v>
      </c>
      <c r="L80" s="52">
        <v>85</v>
      </c>
    </row>
    <row r="81" spans="1:12">
      <c r="A81" s="12">
        <v>1</v>
      </c>
      <c r="B81" s="13" t="s">
        <v>90</v>
      </c>
      <c r="C81" s="14" t="s">
        <v>259</v>
      </c>
      <c r="D81" s="13" t="s">
        <v>101</v>
      </c>
      <c r="E81" s="12" t="s">
        <v>27</v>
      </c>
      <c r="F81" s="15">
        <v>6</v>
      </c>
      <c r="G81" s="15">
        <v>6</v>
      </c>
      <c r="H81" s="16">
        <v>0</v>
      </c>
      <c r="I81" s="12" t="s">
        <v>14</v>
      </c>
      <c r="J81" s="12" t="s">
        <v>14</v>
      </c>
      <c r="L81" s="52">
        <v>30</v>
      </c>
    </row>
    <row r="82" spans="1:12">
      <c r="A82" s="12">
        <v>1</v>
      </c>
      <c r="B82" s="13" t="s">
        <v>90</v>
      </c>
      <c r="C82" s="14" t="s">
        <v>259</v>
      </c>
      <c r="D82" s="13" t="s">
        <v>102</v>
      </c>
      <c r="E82" s="12" t="s">
        <v>13</v>
      </c>
      <c r="F82" s="15"/>
      <c r="G82" s="15"/>
      <c r="H82" s="16"/>
      <c r="I82" s="12" t="s">
        <v>19</v>
      </c>
      <c r="J82" s="12" t="s">
        <v>19</v>
      </c>
      <c r="L82" s="52">
        <v>0.8</v>
      </c>
    </row>
    <row r="83" spans="1:12">
      <c r="A83" s="12">
        <v>1</v>
      </c>
      <c r="B83" s="13" t="s">
        <v>90</v>
      </c>
      <c r="C83" s="14" t="s">
        <v>259</v>
      </c>
      <c r="D83" s="13" t="s">
        <v>103</v>
      </c>
      <c r="E83" s="12" t="s">
        <v>16</v>
      </c>
      <c r="F83" s="15">
        <v>6</v>
      </c>
      <c r="G83" s="15">
        <v>6</v>
      </c>
      <c r="H83" s="16">
        <v>0</v>
      </c>
      <c r="I83" s="12" t="s">
        <v>19</v>
      </c>
      <c r="J83" s="12" t="s">
        <v>19</v>
      </c>
      <c r="L83" s="52">
        <v>3.5</v>
      </c>
    </row>
    <row r="84" spans="1:12">
      <c r="A84" s="12">
        <v>1</v>
      </c>
      <c r="B84" s="13" t="s">
        <v>90</v>
      </c>
      <c r="C84" s="14" t="s">
        <v>259</v>
      </c>
      <c r="D84" s="13" t="s">
        <v>104</v>
      </c>
      <c r="E84" s="12" t="s">
        <v>16</v>
      </c>
      <c r="F84" s="15">
        <v>6</v>
      </c>
      <c r="G84" s="15">
        <v>6</v>
      </c>
      <c r="H84" s="16">
        <v>0</v>
      </c>
      <c r="I84" s="12" t="s">
        <v>19</v>
      </c>
      <c r="J84" s="12" t="s">
        <v>19</v>
      </c>
      <c r="L84" s="52">
        <v>6</v>
      </c>
    </row>
    <row r="85" spans="1:12">
      <c r="A85" s="12">
        <v>1</v>
      </c>
      <c r="B85" s="13" t="s">
        <v>90</v>
      </c>
      <c r="C85" s="14" t="s">
        <v>259</v>
      </c>
      <c r="D85" s="13" t="s">
        <v>105</v>
      </c>
      <c r="E85" s="12" t="s">
        <v>16</v>
      </c>
      <c r="F85" s="15">
        <v>6.5</v>
      </c>
      <c r="G85" s="15">
        <v>6.5</v>
      </c>
      <c r="H85" s="16">
        <v>0</v>
      </c>
      <c r="I85" s="12" t="s">
        <v>19</v>
      </c>
      <c r="J85" s="12" t="s">
        <v>19</v>
      </c>
      <c r="L85" s="52">
        <v>13</v>
      </c>
    </row>
    <row r="86" spans="1:12">
      <c r="A86" s="12">
        <v>1</v>
      </c>
      <c r="B86" s="13" t="s">
        <v>90</v>
      </c>
      <c r="C86" s="14" t="s">
        <v>259</v>
      </c>
      <c r="D86" s="13" t="s">
        <v>106</v>
      </c>
      <c r="E86" s="12" t="s">
        <v>16</v>
      </c>
      <c r="F86" s="15"/>
      <c r="G86" s="15"/>
      <c r="H86" s="16"/>
      <c r="I86" s="12" t="s">
        <v>19</v>
      </c>
      <c r="J86" s="12" t="s">
        <v>19</v>
      </c>
      <c r="L86" s="52">
        <v>2.5</v>
      </c>
    </row>
    <row r="87" spans="1:12">
      <c r="A87" s="12">
        <v>1</v>
      </c>
      <c r="B87" s="13" t="s">
        <v>90</v>
      </c>
      <c r="C87" s="14" t="s">
        <v>259</v>
      </c>
      <c r="D87" s="13" t="s">
        <v>107</v>
      </c>
      <c r="E87" s="12" t="s">
        <v>21</v>
      </c>
      <c r="F87" s="15">
        <v>6</v>
      </c>
      <c r="G87" s="15">
        <v>6</v>
      </c>
      <c r="H87" s="16">
        <v>0</v>
      </c>
      <c r="I87" s="12" t="s">
        <v>19</v>
      </c>
      <c r="J87" s="12" t="s">
        <v>19</v>
      </c>
      <c r="L87" s="52">
        <v>20</v>
      </c>
    </row>
    <row r="88" spans="1:12">
      <c r="A88" s="12">
        <v>1</v>
      </c>
      <c r="B88" s="13" t="s">
        <v>90</v>
      </c>
      <c r="C88" s="14" t="s">
        <v>259</v>
      </c>
      <c r="D88" s="13" t="s">
        <v>108</v>
      </c>
      <c r="E88" s="12" t="s">
        <v>21</v>
      </c>
      <c r="F88" s="15">
        <v>6.5</v>
      </c>
      <c r="G88" s="15">
        <v>6.5</v>
      </c>
      <c r="H88" s="16">
        <v>0</v>
      </c>
      <c r="I88" s="12" t="s">
        <v>19</v>
      </c>
      <c r="J88" s="12" t="s">
        <v>19</v>
      </c>
      <c r="L88" s="52">
        <v>8</v>
      </c>
    </row>
    <row r="89" spans="1:12">
      <c r="A89" s="12">
        <v>1</v>
      </c>
      <c r="B89" s="13" t="s">
        <v>90</v>
      </c>
      <c r="C89" s="14" t="s">
        <v>259</v>
      </c>
      <c r="D89" s="13" t="s">
        <v>109</v>
      </c>
      <c r="E89" s="12" t="s">
        <v>21</v>
      </c>
      <c r="F89" s="15">
        <v>6</v>
      </c>
      <c r="G89" s="15">
        <v>6</v>
      </c>
      <c r="H89" s="16">
        <v>0</v>
      </c>
      <c r="I89" s="12" t="s">
        <v>19</v>
      </c>
      <c r="J89" s="12" t="s">
        <v>19</v>
      </c>
      <c r="L89" s="52">
        <v>4</v>
      </c>
    </row>
    <row r="90" spans="1:12">
      <c r="A90" s="12">
        <v>1</v>
      </c>
      <c r="B90" s="13" t="s">
        <v>90</v>
      </c>
      <c r="C90" s="14" t="s">
        <v>259</v>
      </c>
      <c r="D90" s="13" t="s">
        <v>110</v>
      </c>
      <c r="E90" s="12" t="s">
        <v>21</v>
      </c>
      <c r="F90" s="15" t="s">
        <v>62</v>
      </c>
      <c r="G90" s="15" t="s">
        <v>62</v>
      </c>
      <c r="H90" s="16"/>
      <c r="I90" s="12" t="s">
        <v>19</v>
      </c>
      <c r="J90" s="12" t="s">
        <v>19</v>
      </c>
      <c r="L90" s="52">
        <v>5</v>
      </c>
    </row>
    <row r="91" spans="1:12">
      <c r="A91" s="12">
        <v>1</v>
      </c>
      <c r="B91" s="13" t="s">
        <v>90</v>
      </c>
      <c r="C91" s="14" t="s">
        <v>259</v>
      </c>
      <c r="D91" s="13" t="s">
        <v>111</v>
      </c>
      <c r="E91" s="12" t="s">
        <v>27</v>
      </c>
      <c r="F91" s="15">
        <v>6</v>
      </c>
      <c r="G91" s="15">
        <v>6</v>
      </c>
      <c r="H91" s="16">
        <v>0</v>
      </c>
      <c r="I91" s="12" t="s">
        <v>19</v>
      </c>
      <c r="J91" s="12" t="s">
        <v>19</v>
      </c>
      <c r="L91" s="52">
        <v>19</v>
      </c>
    </row>
    <row r="92" spans="1:12">
      <c r="A92" s="12">
        <v>1</v>
      </c>
      <c r="B92" s="13" t="s">
        <v>90</v>
      </c>
      <c r="C92" s="14" t="s">
        <v>259</v>
      </c>
      <c r="D92" s="13" t="s">
        <v>112</v>
      </c>
      <c r="E92" s="12" t="s">
        <v>27</v>
      </c>
      <c r="F92" s="15">
        <v>5</v>
      </c>
      <c r="G92" s="15">
        <v>5</v>
      </c>
      <c r="H92" s="16">
        <v>0</v>
      </c>
      <c r="I92" s="12" t="s">
        <v>19</v>
      </c>
      <c r="J92" s="12" t="s">
        <v>19</v>
      </c>
      <c r="L92" s="52">
        <v>3.5</v>
      </c>
    </row>
    <row r="93" spans="1:12">
      <c r="A93" s="12">
        <v>1</v>
      </c>
      <c r="B93" s="13" t="s">
        <v>90</v>
      </c>
      <c r="C93" s="14" t="s">
        <v>259</v>
      </c>
      <c r="D93" s="13" t="s">
        <v>113</v>
      </c>
      <c r="E93" s="12" t="s">
        <v>27</v>
      </c>
      <c r="F93" s="15" t="s">
        <v>62</v>
      </c>
      <c r="G93" s="15" t="s">
        <v>62</v>
      </c>
      <c r="H93" s="16"/>
      <c r="I93" s="12" t="s">
        <v>19</v>
      </c>
      <c r="J93" s="12" t="s">
        <v>19</v>
      </c>
      <c r="L93" s="52">
        <v>4</v>
      </c>
    </row>
    <row r="94" spans="1:12">
      <c r="A94" s="12">
        <v>1</v>
      </c>
      <c r="B94" s="13" t="s">
        <v>114</v>
      </c>
      <c r="C94" s="14" t="s">
        <v>259</v>
      </c>
      <c r="D94" s="13" t="s">
        <v>115</v>
      </c>
      <c r="E94" s="12" t="s">
        <v>13</v>
      </c>
      <c r="F94" s="15">
        <v>6.5</v>
      </c>
      <c r="G94" s="15">
        <v>5.5</v>
      </c>
      <c r="H94" s="16">
        <v>-1</v>
      </c>
      <c r="I94" s="12" t="s">
        <v>14</v>
      </c>
      <c r="J94" s="12" t="s">
        <v>14</v>
      </c>
      <c r="L94" s="52">
        <v>4</v>
      </c>
    </row>
    <row r="95" spans="1:12">
      <c r="A95" s="12">
        <v>1</v>
      </c>
      <c r="B95" s="13" t="s">
        <v>114</v>
      </c>
      <c r="C95" s="14" t="s">
        <v>259</v>
      </c>
      <c r="D95" s="13" t="s">
        <v>116</v>
      </c>
      <c r="E95" s="12" t="s">
        <v>16</v>
      </c>
      <c r="F95" s="15">
        <v>7</v>
      </c>
      <c r="G95" s="15">
        <v>10</v>
      </c>
      <c r="H95" s="16">
        <v>3</v>
      </c>
      <c r="I95" s="12" t="s">
        <v>14</v>
      </c>
      <c r="J95" s="12" t="s">
        <v>14</v>
      </c>
      <c r="L95" s="52">
        <v>50</v>
      </c>
    </row>
    <row r="96" spans="1:12">
      <c r="A96" s="12">
        <v>1</v>
      </c>
      <c r="B96" s="13" t="s">
        <v>114</v>
      </c>
      <c r="C96" s="14" t="s">
        <v>259</v>
      </c>
      <c r="D96" s="13" t="s">
        <v>117</v>
      </c>
      <c r="E96" s="12" t="s">
        <v>16</v>
      </c>
      <c r="F96" s="15">
        <v>6.5</v>
      </c>
      <c r="G96" s="15">
        <v>6.5</v>
      </c>
      <c r="H96" s="16">
        <v>0</v>
      </c>
      <c r="I96" s="12" t="s">
        <v>14</v>
      </c>
      <c r="J96" s="12" t="s">
        <v>14</v>
      </c>
      <c r="L96" s="52">
        <v>15</v>
      </c>
    </row>
    <row r="97" spans="1:12">
      <c r="A97" s="12">
        <v>1</v>
      </c>
      <c r="B97" s="13" t="s">
        <v>114</v>
      </c>
      <c r="C97" s="14" t="s">
        <v>259</v>
      </c>
      <c r="D97" s="13" t="s">
        <v>118</v>
      </c>
      <c r="E97" s="12" t="s">
        <v>16</v>
      </c>
      <c r="F97" s="15">
        <v>5.5</v>
      </c>
      <c r="G97" s="15">
        <v>5</v>
      </c>
      <c r="H97" s="16">
        <v>-0.5</v>
      </c>
      <c r="I97" s="12" t="s">
        <v>14</v>
      </c>
      <c r="J97" s="12" t="s">
        <v>14</v>
      </c>
      <c r="L97" s="52">
        <v>20</v>
      </c>
    </row>
    <row r="98" spans="1:12">
      <c r="A98" s="12">
        <v>1</v>
      </c>
      <c r="B98" s="13" t="s">
        <v>114</v>
      </c>
      <c r="C98" s="14" t="s">
        <v>259</v>
      </c>
      <c r="D98" s="13" t="s">
        <v>119</v>
      </c>
      <c r="E98" s="12" t="s">
        <v>21</v>
      </c>
      <c r="F98" s="15">
        <v>6</v>
      </c>
      <c r="G98" s="15">
        <v>6</v>
      </c>
      <c r="H98" s="16">
        <v>0</v>
      </c>
      <c r="I98" s="12" t="s">
        <v>14</v>
      </c>
      <c r="J98" s="12" t="s">
        <v>14</v>
      </c>
      <c r="L98" s="52">
        <v>14</v>
      </c>
    </row>
    <row r="99" spans="1:12">
      <c r="A99" s="12">
        <v>1</v>
      </c>
      <c r="B99" s="13" t="s">
        <v>114</v>
      </c>
      <c r="C99" s="14" t="s">
        <v>259</v>
      </c>
      <c r="D99" s="13" t="s">
        <v>120</v>
      </c>
      <c r="E99" s="12" t="s">
        <v>21</v>
      </c>
      <c r="F99" s="15">
        <v>6</v>
      </c>
      <c r="G99" s="15">
        <v>6</v>
      </c>
      <c r="H99" s="16">
        <v>0</v>
      </c>
      <c r="I99" s="12" t="s">
        <v>14</v>
      </c>
      <c r="J99" s="12" t="s">
        <v>14</v>
      </c>
      <c r="L99" s="52">
        <v>45</v>
      </c>
    </row>
    <row r="100" spans="1:12">
      <c r="A100" s="12">
        <v>1</v>
      </c>
      <c r="B100" s="13" t="s">
        <v>114</v>
      </c>
      <c r="C100" s="14" t="s">
        <v>259</v>
      </c>
      <c r="D100" s="13" t="s">
        <v>121</v>
      </c>
      <c r="E100" s="12" t="s">
        <v>21</v>
      </c>
      <c r="F100" s="15">
        <v>6</v>
      </c>
      <c r="G100" s="15">
        <v>6</v>
      </c>
      <c r="H100" s="16">
        <v>0</v>
      </c>
      <c r="I100" s="12" t="s">
        <v>14</v>
      </c>
      <c r="J100" s="12" t="s">
        <v>14</v>
      </c>
      <c r="L100" s="52">
        <v>40</v>
      </c>
    </row>
    <row r="101" spans="1:12">
      <c r="A101" s="12">
        <v>1</v>
      </c>
      <c r="B101" s="13" t="s">
        <v>114</v>
      </c>
      <c r="C101" s="14" t="s">
        <v>259</v>
      </c>
      <c r="D101" s="13" t="s">
        <v>122</v>
      </c>
      <c r="E101" s="12" t="s">
        <v>21</v>
      </c>
      <c r="F101" s="15">
        <v>5.5</v>
      </c>
      <c r="G101" s="15">
        <v>5.5</v>
      </c>
      <c r="H101" s="16">
        <v>0</v>
      </c>
      <c r="I101" s="12" t="s">
        <v>14</v>
      </c>
      <c r="J101" s="12" t="s">
        <v>14</v>
      </c>
      <c r="L101" s="52">
        <v>45</v>
      </c>
    </row>
    <row r="102" spans="1:12">
      <c r="A102" s="12">
        <v>1</v>
      </c>
      <c r="B102" s="13" t="s">
        <v>114</v>
      </c>
      <c r="C102" s="14" t="s">
        <v>259</v>
      </c>
      <c r="D102" s="13" t="s">
        <v>123</v>
      </c>
      <c r="E102" s="12" t="s">
        <v>27</v>
      </c>
      <c r="F102" s="15">
        <v>7</v>
      </c>
      <c r="G102" s="15">
        <v>10</v>
      </c>
      <c r="H102" s="16">
        <v>3</v>
      </c>
      <c r="I102" s="12" t="s">
        <v>14</v>
      </c>
      <c r="J102" s="12" t="s">
        <v>14</v>
      </c>
      <c r="L102" s="52">
        <v>30</v>
      </c>
    </row>
    <row r="103" spans="1:12">
      <c r="A103" s="12">
        <v>1</v>
      </c>
      <c r="B103" s="13" t="s">
        <v>114</v>
      </c>
      <c r="C103" s="14" t="s">
        <v>259</v>
      </c>
      <c r="D103" s="13" t="s">
        <v>124</v>
      </c>
      <c r="E103" s="12" t="s">
        <v>27</v>
      </c>
      <c r="F103" s="15">
        <v>7.5</v>
      </c>
      <c r="G103" s="15">
        <v>11.5</v>
      </c>
      <c r="H103" s="16">
        <v>4</v>
      </c>
      <c r="I103" s="12" t="s">
        <v>14</v>
      </c>
      <c r="J103" s="12" t="s">
        <v>14</v>
      </c>
      <c r="L103" s="52">
        <v>45</v>
      </c>
    </row>
    <row r="104" spans="1:12">
      <c r="A104" s="12">
        <v>1</v>
      </c>
      <c r="B104" s="13" t="s">
        <v>114</v>
      </c>
      <c r="C104" s="14" t="s">
        <v>259</v>
      </c>
      <c r="D104" s="13" t="s">
        <v>125</v>
      </c>
      <c r="E104" s="12" t="s">
        <v>27</v>
      </c>
      <c r="F104" s="15">
        <v>5.5</v>
      </c>
      <c r="G104" s="15">
        <v>5.5</v>
      </c>
      <c r="H104" s="16">
        <v>0</v>
      </c>
      <c r="I104" s="12" t="s">
        <v>14</v>
      </c>
      <c r="J104" s="12" t="s">
        <v>14</v>
      </c>
      <c r="L104" s="52">
        <v>75</v>
      </c>
    </row>
    <row r="105" spans="1:12">
      <c r="A105" s="12">
        <v>1</v>
      </c>
      <c r="B105" s="13" t="s">
        <v>114</v>
      </c>
      <c r="C105" s="14" t="s">
        <v>259</v>
      </c>
      <c r="D105" s="13" t="s">
        <v>126</v>
      </c>
      <c r="E105" s="12" t="s">
        <v>13</v>
      </c>
      <c r="F105" s="15">
        <v>6</v>
      </c>
      <c r="G105" s="15">
        <v>4</v>
      </c>
      <c r="H105" s="16">
        <v>-2</v>
      </c>
      <c r="I105" s="12" t="s">
        <v>19</v>
      </c>
      <c r="J105" s="12" t="s">
        <v>19</v>
      </c>
      <c r="L105" s="52">
        <v>7.5</v>
      </c>
    </row>
    <row r="106" spans="1:12">
      <c r="A106" s="12">
        <v>1</v>
      </c>
      <c r="B106" s="13" t="s">
        <v>114</v>
      </c>
      <c r="C106" s="14" t="s">
        <v>259</v>
      </c>
      <c r="D106" s="13" t="s">
        <v>127</v>
      </c>
      <c r="E106" s="12" t="s">
        <v>16</v>
      </c>
      <c r="F106" s="15">
        <v>6</v>
      </c>
      <c r="G106" s="15">
        <v>6</v>
      </c>
      <c r="H106" s="16">
        <v>0</v>
      </c>
      <c r="I106" s="12" t="s">
        <v>19</v>
      </c>
      <c r="J106" s="12" t="s">
        <v>19</v>
      </c>
      <c r="L106" s="52">
        <v>30</v>
      </c>
    </row>
    <row r="107" spans="1:12">
      <c r="A107" s="12">
        <v>1</v>
      </c>
      <c r="B107" s="13" t="s">
        <v>114</v>
      </c>
      <c r="C107" s="14" t="s">
        <v>259</v>
      </c>
      <c r="D107" s="13" t="s">
        <v>128</v>
      </c>
      <c r="E107" s="12" t="s">
        <v>16</v>
      </c>
      <c r="F107" s="15">
        <v>6.5</v>
      </c>
      <c r="G107" s="15">
        <v>6.5</v>
      </c>
      <c r="H107" s="16">
        <v>0</v>
      </c>
      <c r="I107" s="12" t="s">
        <v>19</v>
      </c>
      <c r="J107" s="12" t="s">
        <v>19</v>
      </c>
      <c r="L107" s="52">
        <v>3.5</v>
      </c>
    </row>
    <row r="108" spans="1:12">
      <c r="A108" s="12">
        <v>1</v>
      </c>
      <c r="B108" s="13" t="s">
        <v>114</v>
      </c>
      <c r="C108" s="14" t="s">
        <v>259</v>
      </c>
      <c r="D108" s="13" t="s">
        <v>129</v>
      </c>
      <c r="E108" s="12" t="s">
        <v>16</v>
      </c>
      <c r="F108" s="15">
        <v>6.5</v>
      </c>
      <c r="G108" s="15">
        <v>6.5</v>
      </c>
      <c r="H108" s="16">
        <v>0</v>
      </c>
      <c r="I108" s="12" t="s">
        <v>19</v>
      </c>
      <c r="J108" s="12" t="s">
        <v>19</v>
      </c>
      <c r="L108" s="52">
        <v>23</v>
      </c>
    </row>
    <row r="109" spans="1:12">
      <c r="A109" s="12">
        <v>1</v>
      </c>
      <c r="B109" s="13" t="s">
        <v>114</v>
      </c>
      <c r="C109" s="14" t="s">
        <v>259</v>
      </c>
      <c r="D109" s="13" t="s">
        <v>130</v>
      </c>
      <c r="E109" s="12" t="s">
        <v>16</v>
      </c>
      <c r="F109" s="15">
        <v>5.5</v>
      </c>
      <c r="G109" s="15">
        <v>5.5</v>
      </c>
      <c r="H109" s="16">
        <v>0</v>
      </c>
      <c r="I109" s="12" t="s">
        <v>19</v>
      </c>
      <c r="J109" s="12" t="s">
        <v>19</v>
      </c>
      <c r="L109" s="52">
        <v>14</v>
      </c>
    </row>
    <row r="110" spans="1:12">
      <c r="A110" s="12">
        <v>1</v>
      </c>
      <c r="B110" s="13" t="s">
        <v>114</v>
      </c>
      <c r="C110" s="14" t="s">
        <v>259</v>
      </c>
      <c r="D110" s="13" t="s">
        <v>131</v>
      </c>
      <c r="E110" s="12" t="s">
        <v>21</v>
      </c>
      <c r="F110" s="15">
        <v>6</v>
      </c>
      <c r="G110" s="15">
        <v>6</v>
      </c>
      <c r="H110" s="16">
        <v>0</v>
      </c>
      <c r="I110" s="12" t="s">
        <v>19</v>
      </c>
      <c r="J110" s="12" t="s">
        <v>19</v>
      </c>
      <c r="L110" s="52">
        <v>15</v>
      </c>
    </row>
    <row r="111" spans="1:12">
      <c r="A111" s="12">
        <v>1</v>
      </c>
      <c r="B111" s="13" t="s">
        <v>114</v>
      </c>
      <c r="C111" s="14" t="s">
        <v>259</v>
      </c>
      <c r="D111" s="13" t="s">
        <v>132</v>
      </c>
      <c r="E111" s="12" t="s">
        <v>21</v>
      </c>
      <c r="F111" s="15">
        <v>6.5</v>
      </c>
      <c r="G111" s="15">
        <v>6.5</v>
      </c>
      <c r="H111" s="16">
        <v>0</v>
      </c>
      <c r="I111" s="12" t="s">
        <v>19</v>
      </c>
      <c r="J111" s="12" t="s">
        <v>19</v>
      </c>
      <c r="L111" s="52">
        <v>7</v>
      </c>
    </row>
    <row r="112" spans="1:12">
      <c r="A112" s="12">
        <v>1</v>
      </c>
      <c r="B112" s="13" t="s">
        <v>114</v>
      </c>
      <c r="C112" s="14" t="s">
        <v>259</v>
      </c>
      <c r="D112" s="13" t="s">
        <v>133</v>
      </c>
      <c r="E112" s="12" t="s">
        <v>21</v>
      </c>
      <c r="F112" s="15">
        <v>5</v>
      </c>
      <c r="G112" s="15">
        <v>4.5</v>
      </c>
      <c r="H112" s="16">
        <v>-0.5</v>
      </c>
      <c r="I112" s="12" t="s">
        <v>19</v>
      </c>
      <c r="J112" s="12" t="s">
        <v>19</v>
      </c>
      <c r="L112" s="52">
        <v>15</v>
      </c>
    </row>
    <row r="113" spans="1:12">
      <c r="A113" s="12">
        <v>1</v>
      </c>
      <c r="B113" s="13" t="s">
        <v>114</v>
      </c>
      <c r="C113" s="14" t="s">
        <v>259</v>
      </c>
      <c r="D113" s="13" t="s">
        <v>134</v>
      </c>
      <c r="E113" s="12" t="s">
        <v>21</v>
      </c>
      <c r="F113" s="15">
        <v>6</v>
      </c>
      <c r="G113" s="15">
        <v>6</v>
      </c>
      <c r="H113" s="16">
        <v>0</v>
      </c>
      <c r="I113" s="12" t="s">
        <v>19</v>
      </c>
      <c r="J113" s="12" t="s">
        <v>19</v>
      </c>
      <c r="L113" s="52">
        <v>10</v>
      </c>
    </row>
    <row r="114" spans="1:12">
      <c r="A114" s="12">
        <v>1</v>
      </c>
      <c r="B114" s="13" t="s">
        <v>114</v>
      </c>
      <c r="C114" s="14" t="s">
        <v>259</v>
      </c>
      <c r="D114" s="13" t="s">
        <v>135</v>
      </c>
      <c r="E114" s="12" t="s">
        <v>27</v>
      </c>
      <c r="F114" s="15">
        <v>5.5</v>
      </c>
      <c r="G114" s="15">
        <v>5.5</v>
      </c>
      <c r="H114" s="16">
        <v>0</v>
      </c>
      <c r="I114" s="12" t="s">
        <v>19</v>
      </c>
      <c r="J114" s="12" t="s">
        <v>19</v>
      </c>
      <c r="L114" s="52">
        <v>10</v>
      </c>
    </row>
    <row r="115" spans="1:12">
      <c r="A115" s="12">
        <v>1</v>
      </c>
      <c r="B115" s="13" t="s">
        <v>114</v>
      </c>
      <c r="C115" s="14" t="s">
        <v>259</v>
      </c>
      <c r="D115" s="13" t="s">
        <v>136</v>
      </c>
      <c r="E115" s="12" t="s">
        <v>27</v>
      </c>
      <c r="F115" s="15">
        <v>5</v>
      </c>
      <c r="G115" s="15">
        <v>4.5</v>
      </c>
      <c r="H115" s="16">
        <v>-0.5</v>
      </c>
      <c r="I115" s="12" t="s">
        <v>19</v>
      </c>
      <c r="J115" s="12" t="s">
        <v>19</v>
      </c>
      <c r="L115" s="52">
        <v>15</v>
      </c>
    </row>
    <row r="116" spans="1:12">
      <c r="A116" s="12">
        <v>1</v>
      </c>
      <c r="B116" s="13" t="s">
        <v>114</v>
      </c>
      <c r="C116" s="14" t="s">
        <v>259</v>
      </c>
      <c r="D116" s="13" t="s">
        <v>137</v>
      </c>
      <c r="E116" s="12" t="s">
        <v>27</v>
      </c>
      <c r="F116" s="15" t="s">
        <v>62</v>
      </c>
      <c r="G116" s="15" t="s">
        <v>62</v>
      </c>
      <c r="H116" s="16"/>
      <c r="I116" s="12" t="s">
        <v>19</v>
      </c>
      <c r="J116" s="12" t="s">
        <v>19</v>
      </c>
      <c r="L116" s="52">
        <v>8</v>
      </c>
    </row>
    <row r="117" spans="1:12">
      <c r="A117" s="12">
        <v>1</v>
      </c>
      <c r="B117" s="13" t="s">
        <v>138</v>
      </c>
      <c r="C117" s="14" t="s">
        <v>259</v>
      </c>
      <c r="D117" s="13" t="s">
        <v>139</v>
      </c>
      <c r="E117" s="12" t="s">
        <v>13</v>
      </c>
      <c r="F117" s="15">
        <v>6</v>
      </c>
      <c r="G117" s="15">
        <v>5</v>
      </c>
      <c r="H117" s="16">
        <v>-1</v>
      </c>
      <c r="I117" s="12" t="s">
        <v>14</v>
      </c>
      <c r="J117" s="12" t="s">
        <v>14</v>
      </c>
      <c r="L117" s="52">
        <v>2</v>
      </c>
    </row>
    <row r="118" spans="1:12">
      <c r="A118" s="12">
        <v>1</v>
      </c>
      <c r="B118" s="13" t="s">
        <v>138</v>
      </c>
      <c r="C118" s="14" t="s">
        <v>259</v>
      </c>
      <c r="D118" s="13" t="s">
        <v>140</v>
      </c>
      <c r="E118" s="12" t="s">
        <v>16</v>
      </c>
      <c r="F118" s="15">
        <v>6</v>
      </c>
      <c r="G118" s="15">
        <v>6</v>
      </c>
      <c r="H118" s="16">
        <v>0</v>
      </c>
      <c r="I118" s="12" t="s">
        <v>14</v>
      </c>
      <c r="J118" s="12" t="s">
        <v>14</v>
      </c>
      <c r="L118" s="52">
        <v>15</v>
      </c>
    </row>
    <row r="119" spans="1:12">
      <c r="A119" s="12">
        <v>1</v>
      </c>
      <c r="B119" s="13" t="s">
        <v>138</v>
      </c>
      <c r="C119" s="14" t="s">
        <v>259</v>
      </c>
      <c r="D119" s="13" t="s">
        <v>141</v>
      </c>
      <c r="E119" s="12" t="s">
        <v>16</v>
      </c>
      <c r="F119" s="15">
        <v>7</v>
      </c>
      <c r="G119" s="15">
        <v>10</v>
      </c>
      <c r="H119" s="16">
        <v>3</v>
      </c>
      <c r="I119" s="12" t="s">
        <v>14</v>
      </c>
      <c r="J119" s="12" t="s">
        <v>14</v>
      </c>
      <c r="L119" s="52">
        <v>15</v>
      </c>
    </row>
    <row r="120" spans="1:12">
      <c r="A120" s="12">
        <v>1</v>
      </c>
      <c r="B120" s="13" t="s">
        <v>138</v>
      </c>
      <c r="C120" s="14" t="s">
        <v>259</v>
      </c>
      <c r="D120" s="13" t="s">
        <v>142</v>
      </c>
      <c r="E120" s="12" t="s">
        <v>16</v>
      </c>
      <c r="F120" s="15">
        <v>5</v>
      </c>
      <c r="G120" s="15">
        <v>5</v>
      </c>
      <c r="H120" s="16">
        <v>0</v>
      </c>
      <c r="I120" s="12" t="s">
        <v>14</v>
      </c>
      <c r="J120" s="12" t="s">
        <v>14</v>
      </c>
      <c r="L120" s="52">
        <v>7</v>
      </c>
    </row>
    <row r="121" spans="1:12">
      <c r="A121" s="12">
        <v>1</v>
      </c>
      <c r="B121" s="13" t="s">
        <v>138</v>
      </c>
      <c r="C121" s="14" t="s">
        <v>259</v>
      </c>
      <c r="D121" s="13" t="s">
        <v>143</v>
      </c>
      <c r="E121" s="12" t="s">
        <v>21</v>
      </c>
      <c r="F121" s="15">
        <v>5.5</v>
      </c>
      <c r="G121" s="15">
        <v>5.5</v>
      </c>
      <c r="H121" s="16">
        <v>0</v>
      </c>
      <c r="I121" s="12" t="s">
        <v>14</v>
      </c>
      <c r="J121" s="12" t="s">
        <v>14</v>
      </c>
      <c r="L121" s="52">
        <v>45</v>
      </c>
    </row>
    <row r="122" spans="1:12">
      <c r="A122" s="12">
        <v>1</v>
      </c>
      <c r="B122" s="13" t="s">
        <v>138</v>
      </c>
      <c r="C122" s="14" t="s">
        <v>259</v>
      </c>
      <c r="D122" s="13" t="s">
        <v>144</v>
      </c>
      <c r="E122" s="12" t="s">
        <v>21</v>
      </c>
      <c r="F122" s="15">
        <v>5.5</v>
      </c>
      <c r="G122" s="15">
        <v>5</v>
      </c>
      <c r="H122" s="16">
        <v>-0.5</v>
      </c>
      <c r="I122" s="12" t="s">
        <v>14</v>
      </c>
      <c r="J122" s="12" t="s">
        <v>14</v>
      </c>
      <c r="L122" s="52">
        <v>5</v>
      </c>
    </row>
    <row r="123" spans="1:12">
      <c r="A123" s="12">
        <v>1</v>
      </c>
      <c r="B123" s="13" t="s">
        <v>138</v>
      </c>
      <c r="C123" s="14" t="s">
        <v>259</v>
      </c>
      <c r="D123" s="13" t="s">
        <v>145</v>
      </c>
      <c r="E123" s="12" t="s">
        <v>21</v>
      </c>
      <c r="F123" s="15"/>
      <c r="G123" s="15"/>
      <c r="H123" s="16"/>
      <c r="I123" s="12" t="s">
        <v>14</v>
      </c>
      <c r="J123" s="12" t="s">
        <v>19</v>
      </c>
      <c r="L123" s="52">
        <v>25</v>
      </c>
    </row>
    <row r="124" spans="1:12">
      <c r="A124" s="12">
        <v>1</v>
      </c>
      <c r="B124" s="13" t="s">
        <v>138</v>
      </c>
      <c r="C124" s="14" t="s">
        <v>259</v>
      </c>
      <c r="D124" s="13" t="s">
        <v>146</v>
      </c>
      <c r="E124" s="12" t="s">
        <v>21</v>
      </c>
      <c r="F124" s="15">
        <v>5.5</v>
      </c>
      <c r="G124" s="15">
        <v>5</v>
      </c>
      <c r="H124" s="16">
        <v>-0.5</v>
      </c>
      <c r="I124" s="12" t="s">
        <v>14</v>
      </c>
      <c r="J124" s="12" t="s">
        <v>14</v>
      </c>
      <c r="L124" s="52">
        <v>8.5</v>
      </c>
    </row>
    <row r="125" spans="1:12">
      <c r="A125" s="12">
        <v>1</v>
      </c>
      <c r="B125" s="13" t="s">
        <v>138</v>
      </c>
      <c r="C125" s="14" t="s">
        <v>259</v>
      </c>
      <c r="D125" s="13" t="s">
        <v>147</v>
      </c>
      <c r="E125" s="12" t="s">
        <v>27</v>
      </c>
      <c r="F125" s="15">
        <v>5</v>
      </c>
      <c r="G125" s="15">
        <v>5</v>
      </c>
      <c r="H125" s="16">
        <v>0</v>
      </c>
      <c r="I125" s="12" t="s">
        <v>14</v>
      </c>
      <c r="J125" s="12" t="s">
        <v>14</v>
      </c>
      <c r="L125" s="52">
        <v>20</v>
      </c>
    </row>
    <row r="126" spans="1:12">
      <c r="A126" s="12">
        <v>1</v>
      </c>
      <c r="B126" s="13" t="s">
        <v>138</v>
      </c>
      <c r="C126" s="14" t="s">
        <v>259</v>
      </c>
      <c r="D126" s="13" t="s">
        <v>148</v>
      </c>
      <c r="E126" s="12" t="s">
        <v>27</v>
      </c>
      <c r="F126" s="15">
        <v>6</v>
      </c>
      <c r="G126" s="15">
        <v>6</v>
      </c>
      <c r="H126" s="16">
        <v>0</v>
      </c>
      <c r="I126" s="12" t="s">
        <v>14</v>
      </c>
      <c r="J126" s="12" t="s">
        <v>14</v>
      </c>
      <c r="L126" s="52">
        <v>25</v>
      </c>
    </row>
    <row r="127" spans="1:12">
      <c r="A127" s="12">
        <v>1</v>
      </c>
      <c r="B127" s="13" t="s">
        <v>138</v>
      </c>
      <c r="C127" s="14" t="s">
        <v>259</v>
      </c>
      <c r="D127" s="13" t="s">
        <v>149</v>
      </c>
      <c r="E127" s="12" t="s">
        <v>27</v>
      </c>
      <c r="F127" s="15">
        <v>7</v>
      </c>
      <c r="G127" s="15">
        <v>10</v>
      </c>
      <c r="H127" s="16">
        <v>3</v>
      </c>
      <c r="I127" s="12" t="s">
        <v>14</v>
      </c>
      <c r="J127" s="12" t="s">
        <v>14</v>
      </c>
      <c r="L127" s="52">
        <v>22</v>
      </c>
    </row>
    <row r="128" spans="1:12">
      <c r="A128" s="12">
        <v>1</v>
      </c>
      <c r="B128" s="13" t="s">
        <v>138</v>
      </c>
      <c r="C128" s="14" t="s">
        <v>259</v>
      </c>
      <c r="D128" s="13" t="s">
        <v>150</v>
      </c>
      <c r="E128" s="12" t="s">
        <v>13</v>
      </c>
      <c r="F128" s="15">
        <v>6</v>
      </c>
      <c r="G128" s="15">
        <v>4</v>
      </c>
      <c r="H128" s="16">
        <v>-2</v>
      </c>
      <c r="I128" s="12" t="s">
        <v>19</v>
      </c>
      <c r="J128" s="12" t="s">
        <v>19</v>
      </c>
      <c r="L128" s="52">
        <v>4</v>
      </c>
    </row>
    <row r="129" spans="1:12">
      <c r="A129" s="12">
        <v>1</v>
      </c>
      <c r="B129" s="13" t="s">
        <v>138</v>
      </c>
      <c r="C129" s="14" t="s">
        <v>259</v>
      </c>
      <c r="D129" s="13" t="s">
        <v>151</v>
      </c>
      <c r="E129" s="12" t="s">
        <v>16</v>
      </c>
      <c r="F129" s="15">
        <v>6.5</v>
      </c>
      <c r="G129" s="15">
        <v>7</v>
      </c>
      <c r="H129" s="16">
        <v>0.5</v>
      </c>
      <c r="I129" s="12" t="s">
        <v>19</v>
      </c>
      <c r="J129" s="12" t="s">
        <v>19</v>
      </c>
      <c r="L129" s="52">
        <v>2.5</v>
      </c>
    </row>
    <row r="130" spans="1:12">
      <c r="A130" s="12">
        <v>1</v>
      </c>
      <c r="B130" s="13" t="s">
        <v>138</v>
      </c>
      <c r="C130" s="14" t="s">
        <v>259</v>
      </c>
      <c r="D130" s="13" t="s">
        <v>152</v>
      </c>
      <c r="E130" s="12" t="s">
        <v>16</v>
      </c>
      <c r="F130" s="15"/>
      <c r="G130" s="15"/>
      <c r="H130" s="16"/>
      <c r="I130" s="12" t="s">
        <v>19</v>
      </c>
      <c r="J130" s="12" t="s">
        <v>19</v>
      </c>
      <c r="L130" s="52">
        <v>7</v>
      </c>
    </row>
    <row r="131" spans="1:12">
      <c r="A131" s="12">
        <v>1</v>
      </c>
      <c r="B131" s="13" t="s">
        <v>138</v>
      </c>
      <c r="C131" s="14" t="s">
        <v>259</v>
      </c>
      <c r="D131" s="13" t="s">
        <v>153</v>
      </c>
      <c r="E131" s="12" t="s">
        <v>16</v>
      </c>
      <c r="F131" s="15">
        <v>5.5</v>
      </c>
      <c r="G131" s="15">
        <v>5.5</v>
      </c>
      <c r="H131" s="16">
        <v>0</v>
      </c>
      <c r="I131" s="12" t="s">
        <v>19</v>
      </c>
      <c r="J131" s="12" t="s">
        <v>19</v>
      </c>
      <c r="L131" s="52">
        <v>2.5</v>
      </c>
    </row>
    <row r="132" spans="1:12">
      <c r="A132" s="12">
        <v>1</v>
      </c>
      <c r="B132" s="13" t="s">
        <v>138</v>
      </c>
      <c r="C132" s="14" t="s">
        <v>259</v>
      </c>
      <c r="D132" s="13" t="s">
        <v>154</v>
      </c>
      <c r="E132" s="12" t="s">
        <v>16</v>
      </c>
      <c r="F132" s="15">
        <v>6</v>
      </c>
      <c r="G132" s="15">
        <v>6</v>
      </c>
      <c r="H132" s="16">
        <v>0</v>
      </c>
      <c r="I132" s="12" t="s">
        <v>19</v>
      </c>
      <c r="J132" s="12" t="s">
        <v>19</v>
      </c>
      <c r="L132" s="52">
        <v>1.5</v>
      </c>
    </row>
    <row r="133" spans="1:12">
      <c r="A133" s="12">
        <v>1</v>
      </c>
      <c r="B133" s="13" t="s">
        <v>138</v>
      </c>
      <c r="C133" s="14" t="s">
        <v>259</v>
      </c>
      <c r="D133" s="13" t="s">
        <v>155</v>
      </c>
      <c r="E133" s="12" t="s">
        <v>21</v>
      </c>
      <c r="F133" s="15">
        <v>6</v>
      </c>
      <c r="G133" s="15">
        <v>6</v>
      </c>
      <c r="H133" s="16">
        <v>0</v>
      </c>
      <c r="I133" s="12" t="s">
        <v>19</v>
      </c>
      <c r="J133" s="12" t="s">
        <v>14</v>
      </c>
      <c r="K133" s="13" t="s">
        <v>145</v>
      </c>
      <c r="L133" s="52">
        <v>45</v>
      </c>
    </row>
    <row r="134" spans="1:12">
      <c r="A134" s="12">
        <v>1</v>
      </c>
      <c r="B134" s="13" t="s">
        <v>138</v>
      </c>
      <c r="C134" s="14" t="s">
        <v>259</v>
      </c>
      <c r="D134" s="13" t="s">
        <v>156</v>
      </c>
      <c r="E134" s="12" t="s">
        <v>21</v>
      </c>
      <c r="F134" s="15">
        <v>6</v>
      </c>
      <c r="G134" s="15">
        <v>6</v>
      </c>
      <c r="H134" s="16">
        <v>0</v>
      </c>
      <c r="I134" s="12" t="s">
        <v>19</v>
      </c>
      <c r="J134" s="12" t="s">
        <v>19</v>
      </c>
      <c r="L134" s="52">
        <v>3</v>
      </c>
    </row>
    <row r="135" spans="1:12">
      <c r="A135" s="12">
        <v>1</v>
      </c>
      <c r="B135" s="13" t="s">
        <v>138</v>
      </c>
      <c r="C135" s="14" t="s">
        <v>259</v>
      </c>
      <c r="D135" s="13" t="s">
        <v>157</v>
      </c>
      <c r="E135" s="12" t="s">
        <v>21</v>
      </c>
      <c r="F135" s="15">
        <v>6</v>
      </c>
      <c r="G135" s="15">
        <v>6</v>
      </c>
      <c r="H135" s="16">
        <v>0</v>
      </c>
      <c r="I135" s="12" t="s">
        <v>19</v>
      </c>
      <c r="J135" s="12" t="s">
        <v>19</v>
      </c>
      <c r="L135" s="52">
        <v>4</v>
      </c>
    </row>
    <row r="136" spans="1:12">
      <c r="A136" s="12">
        <v>1</v>
      </c>
      <c r="B136" s="13" t="s">
        <v>138</v>
      </c>
      <c r="C136" s="14" t="s">
        <v>259</v>
      </c>
      <c r="D136" s="13" t="s">
        <v>158</v>
      </c>
      <c r="E136" s="12" t="s">
        <v>21</v>
      </c>
      <c r="F136" s="15"/>
      <c r="G136" s="15"/>
      <c r="H136" s="16"/>
      <c r="I136" s="12" t="s">
        <v>19</v>
      </c>
      <c r="J136" s="12" t="s">
        <v>19</v>
      </c>
      <c r="L136" s="52">
        <v>38</v>
      </c>
    </row>
    <row r="137" spans="1:12">
      <c r="A137" s="12">
        <v>1</v>
      </c>
      <c r="B137" s="13" t="s">
        <v>138</v>
      </c>
      <c r="C137" s="14" t="s">
        <v>259</v>
      </c>
      <c r="D137" s="13" t="s">
        <v>159</v>
      </c>
      <c r="E137" s="12" t="s">
        <v>27</v>
      </c>
      <c r="F137" s="15"/>
      <c r="G137" s="15"/>
      <c r="H137" s="16"/>
      <c r="I137" s="12" t="s">
        <v>19</v>
      </c>
      <c r="J137" s="12" t="s">
        <v>19</v>
      </c>
      <c r="L137" s="52">
        <v>5</v>
      </c>
    </row>
    <row r="138" spans="1:12">
      <c r="A138" s="12">
        <v>1</v>
      </c>
      <c r="B138" s="13" t="s">
        <v>138</v>
      </c>
      <c r="C138" s="14" t="s">
        <v>259</v>
      </c>
      <c r="D138" s="13" t="s">
        <v>160</v>
      </c>
      <c r="E138" s="12" t="s">
        <v>27</v>
      </c>
      <c r="F138" s="15"/>
      <c r="G138" s="15"/>
      <c r="H138" s="16"/>
      <c r="I138" s="12" t="s">
        <v>19</v>
      </c>
      <c r="J138" s="12" t="s">
        <v>19</v>
      </c>
      <c r="L138" s="52">
        <v>30</v>
      </c>
    </row>
    <row r="139" spans="1:12">
      <c r="A139" s="12">
        <v>1</v>
      </c>
      <c r="B139" s="13" t="s">
        <v>138</v>
      </c>
      <c r="C139" s="14" t="s">
        <v>259</v>
      </c>
      <c r="D139" s="13" t="s">
        <v>161</v>
      </c>
      <c r="E139" s="12" t="s">
        <v>27</v>
      </c>
      <c r="F139" s="15">
        <v>6</v>
      </c>
      <c r="G139" s="15">
        <v>6</v>
      </c>
      <c r="H139" s="16">
        <v>0</v>
      </c>
      <c r="I139" s="12" t="s">
        <v>19</v>
      </c>
      <c r="J139" s="12" t="s">
        <v>19</v>
      </c>
      <c r="L139" s="52">
        <v>35</v>
      </c>
    </row>
    <row r="140" spans="1:12">
      <c r="A140" s="12">
        <v>1</v>
      </c>
      <c r="B140" s="13" t="s">
        <v>162</v>
      </c>
      <c r="C140" s="14" t="s">
        <v>259</v>
      </c>
      <c r="D140" s="13" t="s">
        <v>163</v>
      </c>
      <c r="E140" s="12" t="s">
        <v>13</v>
      </c>
      <c r="F140" s="15">
        <v>7</v>
      </c>
      <c r="G140" s="15">
        <v>7.5</v>
      </c>
      <c r="H140" s="16">
        <v>0.5</v>
      </c>
      <c r="I140" s="12" t="s">
        <v>14</v>
      </c>
      <c r="J140" s="12" t="s">
        <v>14</v>
      </c>
      <c r="L140" s="52">
        <v>8</v>
      </c>
    </row>
    <row r="141" spans="1:12">
      <c r="A141" s="12">
        <v>1</v>
      </c>
      <c r="B141" s="13" t="s">
        <v>162</v>
      </c>
      <c r="C141" s="14" t="s">
        <v>259</v>
      </c>
      <c r="D141" s="13" t="s">
        <v>164</v>
      </c>
      <c r="E141" s="12" t="s">
        <v>16</v>
      </c>
      <c r="F141" s="15">
        <v>5.5</v>
      </c>
      <c r="G141" s="15">
        <v>5.5</v>
      </c>
      <c r="H141" s="16">
        <v>0</v>
      </c>
      <c r="I141" s="12" t="s">
        <v>14</v>
      </c>
      <c r="J141" s="12" t="s">
        <v>14</v>
      </c>
      <c r="L141" s="52">
        <v>20</v>
      </c>
    </row>
    <row r="142" spans="1:12">
      <c r="A142" s="12">
        <v>1</v>
      </c>
      <c r="B142" s="13" t="s">
        <v>162</v>
      </c>
      <c r="C142" s="14" t="s">
        <v>259</v>
      </c>
      <c r="D142" s="13" t="s">
        <v>165</v>
      </c>
      <c r="E142" s="12" t="s">
        <v>16</v>
      </c>
      <c r="F142" s="15">
        <v>5</v>
      </c>
      <c r="G142" s="15">
        <v>5</v>
      </c>
      <c r="H142" s="16">
        <v>0</v>
      </c>
      <c r="I142" s="12" t="s">
        <v>14</v>
      </c>
      <c r="J142" s="12" t="s">
        <v>14</v>
      </c>
      <c r="L142" s="52">
        <v>17</v>
      </c>
    </row>
    <row r="143" spans="1:12">
      <c r="A143" s="12">
        <v>1</v>
      </c>
      <c r="B143" s="13" t="s">
        <v>162</v>
      </c>
      <c r="C143" s="14" t="s">
        <v>259</v>
      </c>
      <c r="D143" s="13" t="s">
        <v>166</v>
      </c>
      <c r="E143" s="12" t="s">
        <v>16</v>
      </c>
      <c r="F143" s="15"/>
      <c r="G143" s="15"/>
      <c r="H143" s="16"/>
      <c r="I143" s="12" t="s">
        <v>14</v>
      </c>
      <c r="J143" s="12" t="s">
        <v>19</v>
      </c>
      <c r="L143" s="52">
        <v>14</v>
      </c>
    </row>
    <row r="144" spans="1:12">
      <c r="A144" s="12">
        <v>1</v>
      </c>
      <c r="B144" s="13" t="s">
        <v>162</v>
      </c>
      <c r="C144" s="14" t="s">
        <v>259</v>
      </c>
      <c r="D144" s="13" t="s">
        <v>167</v>
      </c>
      <c r="E144" s="12" t="s">
        <v>21</v>
      </c>
      <c r="F144" s="15">
        <v>6.5</v>
      </c>
      <c r="G144" s="15">
        <v>6</v>
      </c>
      <c r="H144" s="16">
        <v>-0.5</v>
      </c>
      <c r="I144" s="12" t="s">
        <v>14</v>
      </c>
      <c r="J144" s="12" t="s">
        <v>14</v>
      </c>
      <c r="L144" s="52">
        <v>50</v>
      </c>
    </row>
    <row r="145" spans="1:12">
      <c r="A145" s="12">
        <v>1</v>
      </c>
      <c r="B145" s="13" t="s">
        <v>162</v>
      </c>
      <c r="C145" s="14" t="s">
        <v>259</v>
      </c>
      <c r="D145" s="13" t="s">
        <v>168</v>
      </c>
      <c r="E145" s="12" t="s">
        <v>21</v>
      </c>
      <c r="F145" s="15">
        <v>6</v>
      </c>
      <c r="G145" s="15">
        <v>6</v>
      </c>
      <c r="H145" s="16">
        <v>0</v>
      </c>
      <c r="I145" s="12" t="s">
        <v>14</v>
      </c>
      <c r="J145" s="12" t="s">
        <v>14</v>
      </c>
      <c r="L145" s="52">
        <v>7.5</v>
      </c>
    </row>
    <row r="146" spans="1:12">
      <c r="A146" s="12">
        <v>1</v>
      </c>
      <c r="B146" s="13" t="s">
        <v>162</v>
      </c>
      <c r="C146" s="14" t="s">
        <v>259</v>
      </c>
      <c r="D146" s="13" t="s">
        <v>169</v>
      </c>
      <c r="E146" s="12" t="s">
        <v>21</v>
      </c>
      <c r="F146" s="15">
        <v>7</v>
      </c>
      <c r="G146" s="15">
        <v>10</v>
      </c>
      <c r="H146" s="16">
        <v>3</v>
      </c>
      <c r="I146" s="12" t="s">
        <v>14</v>
      </c>
      <c r="J146" s="12" t="s">
        <v>14</v>
      </c>
      <c r="L146" s="52">
        <v>10</v>
      </c>
    </row>
    <row r="147" spans="1:12">
      <c r="A147" s="12">
        <v>1</v>
      </c>
      <c r="B147" s="13" t="s">
        <v>162</v>
      </c>
      <c r="C147" s="14" t="s">
        <v>259</v>
      </c>
      <c r="D147" s="13" t="s">
        <v>170</v>
      </c>
      <c r="E147" s="12" t="s">
        <v>21</v>
      </c>
      <c r="F147" s="15">
        <v>7</v>
      </c>
      <c r="G147" s="15">
        <v>9</v>
      </c>
      <c r="H147" s="16">
        <v>2</v>
      </c>
      <c r="I147" s="12" t="s">
        <v>14</v>
      </c>
      <c r="J147" s="12" t="s">
        <v>14</v>
      </c>
      <c r="L147" s="52">
        <v>20</v>
      </c>
    </row>
    <row r="148" spans="1:12">
      <c r="A148" s="12">
        <v>1</v>
      </c>
      <c r="B148" s="13" t="s">
        <v>162</v>
      </c>
      <c r="C148" s="14" t="s">
        <v>259</v>
      </c>
      <c r="D148" s="13" t="s">
        <v>171</v>
      </c>
      <c r="E148" s="12" t="s">
        <v>27</v>
      </c>
      <c r="F148" s="15">
        <v>5.5</v>
      </c>
      <c r="G148" s="15">
        <v>5.5</v>
      </c>
      <c r="H148" s="16">
        <v>0</v>
      </c>
      <c r="I148" s="12" t="s">
        <v>14</v>
      </c>
      <c r="J148" s="12" t="s">
        <v>14</v>
      </c>
      <c r="L148" s="52">
        <v>13</v>
      </c>
    </row>
    <row r="149" spans="1:12">
      <c r="A149" s="12">
        <v>1</v>
      </c>
      <c r="B149" s="13" t="s">
        <v>162</v>
      </c>
      <c r="C149" s="14" t="s">
        <v>259</v>
      </c>
      <c r="D149" s="13" t="s">
        <v>172</v>
      </c>
      <c r="E149" s="12" t="s">
        <v>27</v>
      </c>
      <c r="F149" s="15">
        <v>6</v>
      </c>
      <c r="G149" s="15">
        <v>6</v>
      </c>
      <c r="H149" s="16">
        <v>0</v>
      </c>
      <c r="I149" s="12" t="s">
        <v>14</v>
      </c>
      <c r="J149" s="12" t="s">
        <v>14</v>
      </c>
      <c r="L149" s="52">
        <v>28</v>
      </c>
    </row>
    <row r="150" spans="1:12">
      <c r="A150" s="12">
        <v>1</v>
      </c>
      <c r="B150" s="13" t="s">
        <v>162</v>
      </c>
      <c r="C150" s="14" t="s">
        <v>259</v>
      </c>
      <c r="D150" s="13" t="s">
        <v>173</v>
      </c>
      <c r="E150" s="12" t="s">
        <v>27</v>
      </c>
      <c r="F150" s="15">
        <v>8.5</v>
      </c>
      <c r="G150" s="15">
        <v>17.5</v>
      </c>
      <c r="H150" s="16">
        <v>9</v>
      </c>
      <c r="I150" s="12" t="s">
        <v>14</v>
      </c>
      <c r="J150" s="12" t="s">
        <v>14</v>
      </c>
      <c r="L150" s="52">
        <v>45</v>
      </c>
    </row>
    <row r="151" spans="1:12">
      <c r="A151" s="12">
        <v>1</v>
      </c>
      <c r="B151" s="13" t="s">
        <v>162</v>
      </c>
      <c r="C151" s="14" t="s">
        <v>259</v>
      </c>
      <c r="D151" s="13" t="s">
        <v>174</v>
      </c>
      <c r="E151" s="12" t="s">
        <v>13</v>
      </c>
      <c r="F151" s="15">
        <v>6.5</v>
      </c>
      <c r="G151" s="15">
        <v>5.5</v>
      </c>
      <c r="H151" s="16">
        <v>-1</v>
      </c>
      <c r="I151" s="12" t="s">
        <v>19</v>
      </c>
      <c r="J151" s="12" t="s">
        <v>19</v>
      </c>
      <c r="L151" s="52">
        <v>10</v>
      </c>
    </row>
    <row r="152" spans="1:12">
      <c r="A152" s="12">
        <v>1</v>
      </c>
      <c r="B152" s="13" t="s">
        <v>162</v>
      </c>
      <c r="C152" s="14" t="s">
        <v>259</v>
      </c>
      <c r="D152" s="13" t="s">
        <v>175</v>
      </c>
      <c r="E152" s="12" t="s">
        <v>16</v>
      </c>
      <c r="F152" s="15">
        <v>6</v>
      </c>
      <c r="G152" s="15">
        <v>6</v>
      </c>
      <c r="H152" s="16">
        <v>0</v>
      </c>
      <c r="I152" s="12" t="s">
        <v>19</v>
      </c>
      <c r="J152" s="12" t="s">
        <v>14</v>
      </c>
      <c r="K152" s="13" t="s">
        <v>166</v>
      </c>
      <c r="L152" s="52">
        <v>15</v>
      </c>
    </row>
    <row r="153" spans="1:12">
      <c r="A153" s="12">
        <v>1</v>
      </c>
      <c r="B153" s="13" t="s">
        <v>162</v>
      </c>
      <c r="C153" s="14" t="s">
        <v>259</v>
      </c>
      <c r="D153" s="13" t="s">
        <v>176</v>
      </c>
      <c r="E153" s="12" t="s">
        <v>16</v>
      </c>
      <c r="F153" s="15" t="s">
        <v>62</v>
      </c>
      <c r="G153" s="15" t="s">
        <v>62</v>
      </c>
      <c r="H153" s="16"/>
      <c r="I153" s="12" t="s">
        <v>19</v>
      </c>
      <c r="J153" s="12" t="s">
        <v>19</v>
      </c>
      <c r="L153" s="52">
        <v>5</v>
      </c>
    </row>
    <row r="154" spans="1:12">
      <c r="A154" s="12">
        <v>1</v>
      </c>
      <c r="B154" s="13" t="s">
        <v>162</v>
      </c>
      <c r="C154" s="14" t="s">
        <v>259</v>
      </c>
      <c r="D154" s="13" t="s">
        <v>177</v>
      </c>
      <c r="E154" s="12" t="s">
        <v>16</v>
      </c>
      <c r="F154" s="15">
        <v>7</v>
      </c>
      <c r="G154" s="15">
        <v>10</v>
      </c>
      <c r="H154" s="16">
        <v>3</v>
      </c>
      <c r="I154" s="12" t="s">
        <v>19</v>
      </c>
      <c r="J154" s="12" t="s">
        <v>19</v>
      </c>
      <c r="L154" s="52">
        <v>3</v>
      </c>
    </row>
    <row r="155" spans="1:12">
      <c r="A155" s="12">
        <v>1</v>
      </c>
      <c r="B155" s="13" t="s">
        <v>162</v>
      </c>
      <c r="C155" s="14" t="s">
        <v>259</v>
      </c>
      <c r="D155" s="13" t="s">
        <v>178</v>
      </c>
      <c r="E155" s="12" t="s">
        <v>16</v>
      </c>
      <c r="F155" s="15">
        <v>6</v>
      </c>
      <c r="G155" s="15">
        <v>6</v>
      </c>
      <c r="H155" s="16">
        <v>0</v>
      </c>
      <c r="I155" s="12" t="s">
        <v>19</v>
      </c>
      <c r="J155" s="12" t="s">
        <v>19</v>
      </c>
      <c r="L155" s="52">
        <v>2.5</v>
      </c>
    </row>
    <row r="156" spans="1:12">
      <c r="A156" s="12">
        <v>1</v>
      </c>
      <c r="B156" s="13" t="s">
        <v>162</v>
      </c>
      <c r="C156" s="14" t="s">
        <v>259</v>
      </c>
      <c r="D156" s="13" t="s">
        <v>179</v>
      </c>
      <c r="E156" s="12" t="s">
        <v>21</v>
      </c>
      <c r="F156" s="15">
        <v>6</v>
      </c>
      <c r="G156" s="15">
        <v>6</v>
      </c>
      <c r="H156" s="16">
        <v>0</v>
      </c>
      <c r="I156" s="12" t="s">
        <v>19</v>
      </c>
      <c r="J156" s="12" t="s">
        <v>19</v>
      </c>
      <c r="L156" s="52">
        <v>8.5</v>
      </c>
    </row>
    <row r="157" spans="1:12">
      <c r="A157" s="12">
        <v>1</v>
      </c>
      <c r="B157" s="13" t="s">
        <v>162</v>
      </c>
      <c r="C157" s="14" t="s">
        <v>259</v>
      </c>
      <c r="D157" s="13" t="s">
        <v>180</v>
      </c>
      <c r="E157" s="12" t="s">
        <v>21</v>
      </c>
      <c r="F157" s="15">
        <v>5.5</v>
      </c>
      <c r="G157" s="15">
        <v>5.5</v>
      </c>
      <c r="H157" s="16">
        <v>0</v>
      </c>
      <c r="I157" s="12" t="s">
        <v>19</v>
      </c>
      <c r="J157" s="12" t="s">
        <v>19</v>
      </c>
      <c r="L157" s="52">
        <v>35</v>
      </c>
    </row>
    <row r="158" spans="1:12">
      <c r="A158" s="12">
        <v>1</v>
      </c>
      <c r="B158" s="13" t="s">
        <v>162</v>
      </c>
      <c r="C158" s="14" t="s">
        <v>259</v>
      </c>
      <c r="D158" s="13" t="s">
        <v>181</v>
      </c>
      <c r="E158" s="12" t="s">
        <v>21</v>
      </c>
      <c r="F158" s="15">
        <v>6.5</v>
      </c>
      <c r="G158" s="15">
        <v>7.5</v>
      </c>
      <c r="H158" s="16">
        <v>1</v>
      </c>
      <c r="I158" s="12" t="s">
        <v>19</v>
      </c>
      <c r="J158" s="12" t="s">
        <v>19</v>
      </c>
      <c r="L158" s="52">
        <v>10</v>
      </c>
    </row>
    <row r="159" spans="1:12">
      <c r="A159" s="12">
        <v>1</v>
      </c>
      <c r="B159" s="13" t="s">
        <v>162</v>
      </c>
      <c r="C159" s="14" t="s">
        <v>259</v>
      </c>
      <c r="D159" s="13" t="s">
        <v>182</v>
      </c>
      <c r="E159" s="12" t="s">
        <v>21</v>
      </c>
      <c r="F159" s="15">
        <v>5.5</v>
      </c>
      <c r="G159" s="15">
        <v>5.5</v>
      </c>
      <c r="H159" s="16">
        <v>0</v>
      </c>
      <c r="I159" s="12" t="s">
        <v>19</v>
      </c>
      <c r="J159" s="12" t="s">
        <v>19</v>
      </c>
      <c r="L159" s="52">
        <v>10</v>
      </c>
    </row>
    <row r="160" spans="1:12">
      <c r="A160" s="12">
        <v>1</v>
      </c>
      <c r="B160" s="13" t="s">
        <v>162</v>
      </c>
      <c r="C160" s="14" t="s">
        <v>259</v>
      </c>
      <c r="D160" s="13" t="s">
        <v>183</v>
      </c>
      <c r="E160" s="12" t="s">
        <v>27</v>
      </c>
      <c r="F160" s="15">
        <v>5.5</v>
      </c>
      <c r="G160" s="15">
        <v>5.5</v>
      </c>
      <c r="H160" s="16">
        <v>0</v>
      </c>
      <c r="I160" s="12" t="s">
        <v>19</v>
      </c>
      <c r="J160" s="12" t="s">
        <v>19</v>
      </c>
      <c r="L160" s="52">
        <v>5</v>
      </c>
    </row>
    <row r="161" spans="1:12">
      <c r="A161" s="12">
        <v>1</v>
      </c>
      <c r="B161" s="13" t="s">
        <v>162</v>
      </c>
      <c r="C161" s="14" t="s">
        <v>259</v>
      </c>
      <c r="D161" s="13" t="s">
        <v>184</v>
      </c>
      <c r="E161" s="12" t="s">
        <v>27</v>
      </c>
      <c r="F161" s="15"/>
      <c r="G161" s="15"/>
      <c r="H161" s="16"/>
      <c r="I161" s="12" t="s">
        <v>19</v>
      </c>
      <c r="J161" s="12" t="s">
        <v>19</v>
      </c>
      <c r="L161" s="52">
        <v>9</v>
      </c>
    </row>
    <row r="162" spans="1:12">
      <c r="A162" s="12">
        <v>1</v>
      </c>
      <c r="B162" s="13" t="s">
        <v>162</v>
      </c>
      <c r="C162" s="14" t="s">
        <v>259</v>
      </c>
      <c r="D162" s="13" t="s">
        <v>185</v>
      </c>
      <c r="E162" s="12" t="s">
        <v>27</v>
      </c>
      <c r="F162" s="15"/>
      <c r="G162" s="15"/>
      <c r="H162" s="16"/>
      <c r="I162" s="12" t="s">
        <v>19</v>
      </c>
      <c r="J162" s="12" t="s">
        <v>19</v>
      </c>
      <c r="L162" s="52">
        <v>2.2999999999999998</v>
      </c>
    </row>
    <row r="163" spans="1:12">
      <c r="A163" s="12">
        <v>1</v>
      </c>
      <c r="B163" s="13" t="s">
        <v>186</v>
      </c>
      <c r="C163" s="14" t="s">
        <v>260</v>
      </c>
      <c r="D163" s="13" t="s">
        <v>187</v>
      </c>
      <c r="E163" s="12" t="s">
        <v>13</v>
      </c>
      <c r="F163" s="15">
        <v>6</v>
      </c>
      <c r="G163" s="15">
        <v>5</v>
      </c>
      <c r="H163" s="16">
        <v>-1</v>
      </c>
      <c r="I163" s="12" t="s">
        <v>14</v>
      </c>
      <c r="J163" s="12" t="s">
        <v>14</v>
      </c>
      <c r="L163" s="52">
        <v>10</v>
      </c>
    </row>
    <row r="164" spans="1:12">
      <c r="A164" s="12">
        <v>1</v>
      </c>
      <c r="B164" s="13" t="s">
        <v>186</v>
      </c>
      <c r="C164" s="14" t="s">
        <v>260</v>
      </c>
      <c r="D164" s="13" t="s">
        <v>188</v>
      </c>
      <c r="E164" s="12" t="s">
        <v>16</v>
      </c>
      <c r="F164" s="15">
        <v>6</v>
      </c>
      <c r="G164" s="15">
        <v>6</v>
      </c>
      <c r="H164" s="16">
        <v>0</v>
      </c>
      <c r="I164" s="12" t="s">
        <v>14</v>
      </c>
      <c r="J164" s="12" t="s">
        <v>14</v>
      </c>
      <c r="L164" s="52">
        <v>7</v>
      </c>
    </row>
    <row r="165" spans="1:12">
      <c r="A165" s="12">
        <v>1</v>
      </c>
      <c r="B165" s="13" t="s">
        <v>186</v>
      </c>
      <c r="C165" s="14" t="s">
        <v>260</v>
      </c>
      <c r="D165" s="13" t="s">
        <v>189</v>
      </c>
      <c r="E165" s="12" t="s">
        <v>16</v>
      </c>
      <c r="F165" s="15">
        <v>6.5</v>
      </c>
      <c r="G165" s="15">
        <v>6.5</v>
      </c>
      <c r="H165" s="16">
        <v>0</v>
      </c>
      <c r="I165" s="12" t="s">
        <v>14</v>
      </c>
      <c r="J165" s="12" t="s">
        <v>14</v>
      </c>
      <c r="L165" s="52">
        <v>13</v>
      </c>
    </row>
    <row r="166" spans="1:12">
      <c r="A166" s="12">
        <v>1</v>
      </c>
      <c r="B166" s="13" t="s">
        <v>186</v>
      </c>
      <c r="C166" s="14" t="s">
        <v>260</v>
      </c>
      <c r="D166" s="13" t="s">
        <v>190</v>
      </c>
      <c r="E166" s="12" t="s">
        <v>16</v>
      </c>
      <c r="F166" s="15">
        <v>6.5</v>
      </c>
      <c r="G166" s="15">
        <v>6.5</v>
      </c>
      <c r="H166" s="16">
        <v>0</v>
      </c>
      <c r="I166" s="12" t="s">
        <v>14</v>
      </c>
      <c r="J166" s="12" t="s">
        <v>14</v>
      </c>
      <c r="L166" s="52">
        <v>30</v>
      </c>
    </row>
    <row r="167" spans="1:12">
      <c r="A167" s="12">
        <v>1</v>
      </c>
      <c r="B167" s="13" t="s">
        <v>186</v>
      </c>
      <c r="C167" s="14" t="s">
        <v>260</v>
      </c>
      <c r="D167" s="13" t="s">
        <v>191</v>
      </c>
      <c r="E167" s="12" t="s">
        <v>16</v>
      </c>
      <c r="F167" s="15">
        <v>4</v>
      </c>
      <c r="G167" s="15">
        <v>4</v>
      </c>
      <c r="H167" s="16">
        <v>0</v>
      </c>
      <c r="I167" s="12" t="s">
        <v>14</v>
      </c>
      <c r="J167" s="12" t="s">
        <v>14</v>
      </c>
      <c r="L167" s="52">
        <v>16</v>
      </c>
    </row>
    <row r="168" spans="1:12">
      <c r="A168" s="12">
        <v>1</v>
      </c>
      <c r="B168" s="13" t="s">
        <v>186</v>
      </c>
      <c r="C168" s="14" t="s">
        <v>260</v>
      </c>
      <c r="D168" s="13" t="s">
        <v>192</v>
      </c>
      <c r="E168" s="12" t="s">
        <v>21</v>
      </c>
      <c r="F168" s="15">
        <v>5.5</v>
      </c>
      <c r="G168" s="15">
        <v>5</v>
      </c>
      <c r="H168" s="16">
        <v>-0.5</v>
      </c>
      <c r="I168" s="12" t="s">
        <v>14</v>
      </c>
      <c r="J168" s="12" t="s">
        <v>14</v>
      </c>
      <c r="L168" s="52">
        <v>7</v>
      </c>
    </row>
    <row r="169" spans="1:12">
      <c r="A169" s="12">
        <v>1</v>
      </c>
      <c r="B169" s="13" t="s">
        <v>186</v>
      </c>
      <c r="C169" s="14" t="s">
        <v>260</v>
      </c>
      <c r="D169" s="13" t="s">
        <v>193</v>
      </c>
      <c r="E169" s="12" t="s">
        <v>21</v>
      </c>
      <c r="F169" s="15">
        <v>6.5</v>
      </c>
      <c r="G169" s="15">
        <v>6.5</v>
      </c>
      <c r="H169" s="16">
        <v>0</v>
      </c>
      <c r="I169" s="12" t="s">
        <v>14</v>
      </c>
      <c r="J169" s="12" t="s">
        <v>14</v>
      </c>
      <c r="L169" s="52">
        <v>15</v>
      </c>
    </row>
    <row r="170" spans="1:12">
      <c r="A170" s="12">
        <v>1</v>
      </c>
      <c r="B170" s="13" t="s">
        <v>186</v>
      </c>
      <c r="C170" s="14" t="s">
        <v>260</v>
      </c>
      <c r="D170" s="13" t="s">
        <v>194</v>
      </c>
      <c r="E170" s="12" t="s">
        <v>21</v>
      </c>
      <c r="F170" s="15">
        <v>5.5</v>
      </c>
      <c r="G170" s="15">
        <v>5.5</v>
      </c>
      <c r="H170" s="16">
        <v>0</v>
      </c>
      <c r="I170" s="12" t="s">
        <v>14</v>
      </c>
      <c r="J170" s="12" t="s">
        <v>14</v>
      </c>
      <c r="L170" s="52">
        <v>15</v>
      </c>
    </row>
    <row r="171" spans="1:12">
      <c r="A171" s="12">
        <v>1</v>
      </c>
      <c r="B171" s="13" t="s">
        <v>186</v>
      </c>
      <c r="C171" s="14" t="s">
        <v>260</v>
      </c>
      <c r="D171" s="13" t="s">
        <v>195</v>
      </c>
      <c r="E171" s="12" t="s">
        <v>27</v>
      </c>
      <c r="F171" s="15"/>
      <c r="G171" s="15"/>
      <c r="H171" s="16"/>
      <c r="I171" s="12" t="s">
        <v>14</v>
      </c>
      <c r="J171" s="12" t="s">
        <v>19</v>
      </c>
      <c r="L171" s="52">
        <v>4</v>
      </c>
    </row>
    <row r="172" spans="1:12">
      <c r="A172" s="12">
        <v>1</v>
      </c>
      <c r="B172" s="13" t="s">
        <v>186</v>
      </c>
      <c r="C172" s="14" t="s">
        <v>260</v>
      </c>
      <c r="D172" s="13" t="s">
        <v>196</v>
      </c>
      <c r="E172" s="12" t="s">
        <v>27</v>
      </c>
      <c r="F172" s="15">
        <v>6</v>
      </c>
      <c r="G172" s="15">
        <v>6</v>
      </c>
      <c r="H172" s="16">
        <v>0</v>
      </c>
      <c r="I172" s="12" t="s">
        <v>14</v>
      </c>
      <c r="J172" s="12" t="s">
        <v>14</v>
      </c>
      <c r="L172" s="52">
        <v>5.5</v>
      </c>
    </row>
    <row r="173" spans="1:12">
      <c r="A173" s="12">
        <v>1</v>
      </c>
      <c r="B173" s="13" t="s">
        <v>186</v>
      </c>
      <c r="C173" s="14" t="s">
        <v>260</v>
      </c>
      <c r="D173" s="13" t="s">
        <v>197</v>
      </c>
      <c r="E173" s="12" t="s">
        <v>27</v>
      </c>
      <c r="F173" s="15">
        <v>6</v>
      </c>
      <c r="G173" s="15">
        <v>6</v>
      </c>
      <c r="H173" s="16">
        <v>0</v>
      </c>
      <c r="I173" s="12" t="s">
        <v>14</v>
      </c>
      <c r="J173" s="12" t="s">
        <v>14</v>
      </c>
      <c r="L173" s="52">
        <v>32</v>
      </c>
    </row>
    <row r="174" spans="1:12">
      <c r="A174" s="12">
        <v>1</v>
      </c>
      <c r="B174" s="13" t="s">
        <v>186</v>
      </c>
      <c r="C174" s="14" t="s">
        <v>260</v>
      </c>
      <c r="D174" s="13" t="s">
        <v>198</v>
      </c>
      <c r="E174" s="12" t="s">
        <v>13</v>
      </c>
      <c r="F174" s="15">
        <v>7</v>
      </c>
      <c r="G174" s="15">
        <v>7.5</v>
      </c>
      <c r="H174" s="16">
        <v>0.5</v>
      </c>
      <c r="I174" s="12" t="s">
        <v>19</v>
      </c>
      <c r="J174" s="12" t="s">
        <v>19</v>
      </c>
      <c r="L174" s="52">
        <v>3.5</v>
      </c>
    </row>
    <row r="175" spans="1:12">
      <c r="A175" s="12">
        <v>1</v>
      </c>
      <c r="B175" s="13" t="s">
        <v>186</v>
      </c>
      <c r="C175" s="14" t="s">
        <v>260</v>
      </c>
      <c r="D175" s="13" t="s">
        <v>199</v>
      </c>
      <c r="E175" s="12" t="s">
        <v>16</v>
      </c>
      <c r="F175" s="15">
        <v>5.5</v>
      </c>
      <c r="G175" s="15">
        <v>5.5</v>
      </c>
      <c r="H175" s="16">
        <v>0</v>
      </c>
      <c r="I175" s="12" t="s">
        <v>19</v>
      </c>
      <c r="J175" s="12" t="s">
        <v>19</v>
      </c>
      <c r="L175" s="52">
        <v>0.4</v>
      </c>
    </row>
    <row r="176" spans="1:12">
      <c r="A176" s="12">
        <v>1</v>
      </c>
      <c r="B176" s="13" t="s">
        <v>186</v>
      </c>
      <c r="C176" s="14" t="s">
        <v>260</v>
      </c>
      <c r="D176" s="13" t="s">
        <v>200</v>
      </c>
      <c r="E176" s="12" t="s">
        <v>16</v>
      </c>
      <c r="F176" s="15"/>
      <c r="G176" s="15"/>
      <c r="H176" s="16"/>
      <c r="I176" s="12" t="s">
        <v>19</v>
      </c>
      <c r="J176" s="12" t="s">
        <v>19</v>
      </c>
      <c r="L176" s="52">
        <v>8.5</v>
      </c>
    </row>
    <row r="177" spans="1:12">
      <c r="A177" s="12">
        <v>1</v>
      </c>
      <c r="B177" s="13" t="s">
        <v>186</v>
      </c>
      <c r="C177" s="14" t="s">
        <v>260</v>
      </c>
      <c r="D177" s="13" t="s">
        <v>201</v>
      </c>
      <c r="E177" s="12" t="s">
        <v>16</v>
      </c>
      <c r="F177" s="15">
        <v>6</v>
      </c>
      <c r="G177" s="15">
        <v>6</v>
      </c>
      <c r="H177" s="16">
        <v>0</v>
      </c>
      <c r="I177" s="12" t="s">
        <v>19</v>
      </c>
      <c r="J177" s="12" t="s">
        <v>19</v>
      </c>
      <c r="L177" s="52">
        <v>25</v>
      </c>
    </row>
    <row r="178" spans="1:12">
      <c r="A178" s="12">
        <v>1</v>
      </c>
      <c r="B178" s="13" t="s">
        <v>186</v>
      </c>
      <c r="C178" s="14" t="s">
        <v>260</v>
      </c>
      <c r="D178" s="13" t="s">
        <v>202</v>
      </c>
      <c r="E178" s="12" t="s">
        <v>16</v>
      </c>
      <c r="F178" s="15">
        <v>5.5</v>
      </c>
      <c r="G178" s="15">
        <v>5.5</v>
      </c>
      <c r="H178" s="16">
        <v>0</v>
      </c>
      <c r="I178" s="12" t="s">
        <v>19</v>
      </c>
      <c r="J178" s="12" t="s">
        <v>19</v>
      </c>
      <c r="L178" s="52">
        <v>22</v>
      </c>
    </row>
    <row r="179" spans="1:12">
      <c r="A179" s="12">
        <v>1</v>
      </c>
      <c r="B179" s="13" t="s">
        <v>186</v>
      </c>
      <c r="C179" s="14" t="s">
        <v>260</v>
      </c>
      <c r="D179" s="13" t="s">
        <v>203</v>
      </c>
      <c r="E179" s="12" t="s">
        <v>21</v>
      </c>
      <c r="F179" s="15">
        <v>6</v>
      </c>
      <c r="G179" s="15">
        <v>6</v>
      </c>
      <c r="H179" s="16">
        <v>0</v>
      </c>
      <c r="I179" s="12" t="s">
        <v>19</v>
      </c>
      <c r="J179" s="12" t="s">
        <v>19</v>
      </c>
      <c r="L179" s="52">
        <v>25</v>
      </c>
    </row>
    <row r="180" spans="1:12">
      <c r="A180" s="12">
        <v>1</v>
      </c>
      <c r="B180" s="13" t="s">
        <v>186</v>
      </c>
      <c r="C180" s="14" t="s">
        <v>260</v>
      </c>
      <c r="D180" s="13" t="s">
        <v>204</v>
      </c>
      <c r="E180" s="12" t="s">
        <v>21</v>
      </c>
      <c r="F180" s="15">
        <v>6</v>
      </c>
      <c r="G180" s="15">
        <v>6</v>
      </c>
      <c r="H180" s="16">
        <v>0</v>
      </c>
      <c r="I180" s="12" t="s">
        <v>19</v>
      </c>
      <c r="J180" s="12" t="s">
        <v>19</v>
      </c>
      <c r="L180" s="52">
        <v>2.5</v>
      </c>
    </row>
    <row r="181" spans="1:12">
      <c r="A181" s="12">
        <v>1</v>
      </c>
      <c r="B181" s="13" t="s">
        <v>186</v>
      </c>
      <c r="C181" s="14" t="s">
        <v>260</v>
      </c>
      <c r="D181" s="13" t="s">
        <v>205</v>
      </c>
      <c r="E181" s="12" t="s">
        <v>21</v>
      </c>
      <c r="F181" s="15" t="s">
        <v>62</v>
      </c>
      <c r="G181" s="15" t="s">
        <v>62</v>
      </c>
      <c r="H181" s="16"/>
      <c r="I181" s="12" t="s">
        <v>19</v>
      </c>
      <c r="J181" s="12" t="s">
        <v>19</v>
      </c>
      <c r="L181" s="52">
        <v>3</v>
      </c>
    </row>
    <row r="182" spans="1:12">
      <c r="A182" s="12">
        <v>1</v>
      </c>
      <c r="B182" s="13" t="s">
        <v>186</v>
      </c>
      <c r="C182" s="14" t="s">
        <v>260</v>
      </c>
      <c r="D182" s="13" t="s">
        <v>206</v>
      </c>
      <c r="E182" s="12" t="s">
        <v>21</v>
      </c>
      <c r="F182" s="15"/>
      <c r="G182" s="15"/>
      <c r="H182" s="16"/>
      <c r="I182" s="12" t="s">
        <v>19</v>
      </c>
      <c r="J182" s="12" t="s">
        <v>19</v>
      </c>
      <c r="L182" s="52">
        <v>40</v>
      </c>
    </row>
    <row r="183" spans="1:12">
      <c r="A183" s="12">
        <v>1</v>
      </c>
      <c r="B183" s="13" t="s">
        <v>186</v>
      </c>
      <c r="C183" s="14" t="s">
        <v>260</v>
      </c>
      <c r="D183" s="13" t="s">
        <v>207</v>
      </c>
      <c r="E183" s="12" t="s">
        <v>27</v>
      </c>
      <c r="F183" s="15">
        <v>5.5</v>
      </c>
      <c r="G183" s="15">
        <v>5.5</v>
      </c>
      <c r="H183" s="16">
        <v>0</v>
      </c>
      <c r="I183" s="12" t="s">
        <v>19</v>
      </c>
      <c r="J183" s="12" t="s">
        <v>14</v>
      </c>
      <c r="K183" s="13" t="s">
        <v>195</v>
      </c>
      <c r="L183" s="52">
        <v>1.5</v>
      </c>
    </row>
    <row r="184" spans="1:12">
      <c r="A184" s="12">
        <v>1</v>
      </c>
      <c r="B184" s="13" t="s">
        <v>186</v>
      </c>
      <c r="C184" s="14" t="s">
        <v>260</v>
      </c>
      <c r="D184" s="13" t="s">
        <v>208</v>
      </c>
      <c r="E184" s="12" t="s">
        <v>27</v>
      </c>
      <c r="F184" s="15"/>
      <c r="G184" s="15"/>
      <c r="H184" s="16"/>
      <c r="I184" s="12" t="s">
        <v>19</v>
      </c>
      <c r="J184" s="12" t="s">
        <v>19</v>
      </c>
      <c r="L184" s="52">
        <v>15</v>
      </c>
    </row>
    <row r="185" spans="1:12">
      <c r="A185" s="12">
        <v>1</v>
      </c>
      <c r="B185" s="13" t="s">
        <v>186</v>
      </c>
      <c r="C185" s="14" t="s">
        <v>260</v>
      </c>
      <c r="D185" s="13" t="s">
        <v>209</v>
      </c>
      <c r="E185" s="12" t="s">
        <v>27</v>
      </c>
      <c r="F185" s="15"/>
      <c r="G185" s="15"/>
      <c r="H185" s="16"/>
      <c r="I185" s="12" t="s">
        <v>19</v>
      </c>
      <c r="J185" s="12" t="s">
        <v>19</v>
      </c>
      <c r="L185" s="52">
        <v>0.4</v>
      </c>
    </row>
    <row r="186" spans="1:12">
      <c r="A186" s="12">
        <v>1</v>
      </c>
      <c r="B186" s="13" t="s">
        <v>210</v>
      </c>
      <c r="C186" s="14" t="s">
        <v>258</v>
      </c>
      <c r="D186" s="13" t="s">
        <v>211</v>
      </c>
      <c r="E186" s="12" t="s">
        <v>13</v>
      </c>
      <c r="F186" s="15">
        <v>6.5</v>
      </c>
      <c r="G186" s="15">
        <v>6.5</v>
      </c>
      <c r="H186" s="16">
        <v>0</v>
      </c>
      <c r="I186" s="12" t="s">
        <v>14</v>
      </c>
      <c r="J186" s="12" t="s">
        <v>14</v>
      </c>
      <c r="L186" s="52">
        <v>30</v>
      </c>
    </row>
    <row r="187" spans="1:12">
      <c r="A187" s="12">
        <v>1</v>
      </c>
      <c r="B187" s="13" t="s">
        <v>210</v>
      </c>
      <c r="C187" s="14" t="s">
        <v>258</v>
      </c>
      <c r="D187" s="13" t="s">
        <v>212</v>
      </c>
      <c r="E187" s="12" t="s">
        <v>16</v>
      </c>
      <c r="F187" s="15">
        <v>6</v>
      </c>
      <c r="G187" s="15">
        <v>6</v>
      </c>
      <c r="H187" s="16">
        <v>0</v>
      </c>
      <c r="I187" s="12" t="s">
        <v>14</v>
      </c>
      <c r="J187" s="12" t="s">
        <v>14</v>
      </c>
      <c r="L187" s="52">
        <v>65</v>
      </c>
    </row>
    <row r="188" spans="1:12">
      <c r="A188" s="12">
        <v>1</v>
      </c>
      <c r="B188" s="13" t="s">
        <v>210</v>
      </c>
      <c r="C188" s="14" t="s">
        <v>258</v>
      </c>
      <c r="D188" s="13" t="s">
        <v>213</v>
      </c>
      <c r="E188" s="12" t="s">
        <v>16</v>
      </c>
      <c r="F188" s="15">
        <v>6.5</v>
      </c>
      <c r="G188" s="15">
        <v>6.5</v>
      </c>
      <c r="H188" s="16">
        <v>0</v>
      </c>
      <c r="I188" s="12" t="s">
        <v>14</v>
      </c>
      <c r="J188" s="12" t="s">
        <v>14</v>
      </c>
      <c r="L188" s="52">
        <v>40</v>
      </c>
    </row>
    <row r="189" spans="1:12">
      <c r="A189" s="12">
        <v>1</v>
      </c>
      <c r="B189" s="13" t="s">
        <v>210</v>
      </c>
      <c r="C189" s="14" t="s">
        <v>258</v>
      </c>
      <c r="D189" s="13" t="s">
        <v>214</v>
      </c>
      <c r="E189" s="12" t="s">
        <v>16</v>
      </c>
      <c r="F189" s="15">
        <v>5.5</v>
      </c>
      <c r="G189" s="15">
        <v>5.5</v>
      </c>
      <c r="H189" s="16">
        <v>0</v>
      </c>
      <c r="I189" s="12" t="s">
        <v>14</v>
      </c>
      <c r="J189" s="12" t="s">
        <v>14</v>
      </c>
      <c r="L189" s="52">
        <v>17</v>
      </c>
    </row>
    <row r="190" spans="1:12">
      <c r="A190" s="12">
        <v>1</v>
      </c>
      <c r="B190" s="13" t="s">
        <v>210</v>
      </c>
      <c r="C190" s="14" t="s">
        <v>258</v>
      </c>
      <c r="D190" s="13" t="s">
        <v>215</v>
      </c>
      <c r="E190" s="12" t="s">
        <v>21</v>
      </c>
      <c r="F190" s="15">
        <v>5</v>
      </c>
      <c r="G190" s="15">
        <v>5</v>
      </c>
      <c r="H190" s="16">
        <v>0</v>
      </c>
      <c r="I190" s="12" t="s">
        <v>14</v>
      </c>
      <c r="J190" s="12" t="s">
        <v>14</v>
      </c>
      <c r="L190" s="52">
        <v>30</v>
      </c>
    </row>
    <row r="191" spans="1:12">
      <c r="A191" s="12">
        <v>1</v>
      </c>
      <c r="B191" s="13" t="s">
        <v>210</v>
      </c>
      <c r="C191" s="14" t="s">
        <v>258</v>
      </c>
      <c r="D191" s="13" t="s">
        <v>216</v>
      </c>
      <c r="E191" s="12" t="s">
        <v>21</v>
      </c>
      <c r="F191" s="15">
        <v>6.5</v>
      </c>
      <c r="G191" s="15">
        <v>6.5</v>
      </c>
      <c r="H191" s="16">
        <v>0</v>
      </c>
      <c r="I191" s="12" t="s">
        <v>14</v>
      </c>
      <c r="J191" s="12" t="s">
        <v>14</v>
      </c>
      <c r="L191" s="52">
        <v>20</v>
      </c>
    </row>
    <row r="192" spans="1:12">
      <c r="A192" s="12">
        <v>1</v>
      </c>
      <c r="B192" s="13" t="s">
        <v>210</v>
      </c>
      <c r="C192" s="14" t="s">
        <v>258</v>
      </c>
      <c r="D192" s="13" t="s">
        <v>217</v>
      </c>
      <c r="E192" s="12" t="s">
        <v>21</v>
      </c>
      <c r="F192" s="15">
        <v>6</v>
      </c>
      <c r="G192" s="15">
        <v>6</v>
      </c>
      <c r="H192" s="16">
        <v>0</v>
      </c>
      <c r="I192" s="12" t="s">
        <v>14</v>
      </c>
      <c r="J192" s="12" t="s">
        <v>14</v>
      </c>
      <c r="L192" s="52">
        <v>30</v>
      </c>
    </row>
    <row r="193" spans="1:12">
      <c r="A193" s="12">
        <v>1</v>
      </c>
      <c r="B193" s="13" t="s">
        <v>210</v>
      </c>
      <c r="C193" s="14" t="s">
        <v>258</v>
      </c>
      <c r="D193" s="13" t="s">
        <v>218</v>
      </c>
      <c r="E193" s="12" t="s">
        <v>21</v>
      </c>
      <c r="F193" s="15">
        <v>5.5</v>
      </c>
      <c r="G193" s="15">
        <v>5.5</v>
      </c>
      <c r="H193" s="16">
        <v>0</v>
      </c>
      <c r="I193" s="12" t="s">
        <v>14</v>
      </c>
      <c r="J193" s="12" t="s">
        <v>14</v>
      </c>
      <c r="L193" s="52">
        <v>28</v>
      </c>
    </row>
    <row r="194" spans="1:12">
      <c r="A194" s="12">
        <v>1</v>
      </c>
      <c r="B194" s="13" t="s">
        <v>210</v>
      </c>
      <c r="C194" s="14" t="s">
        <v>258</v>
      </c>
      <c r="D194" s="13" t="s">
        <v>219</v>
      </c>
      <c r="E194" s="12" t="s">
        <v>21</v>
      </c>
      <c r="F194" s="15">
        <v>7.5</v>
      </c>
      <c r="G194" s="15">
        <v>10.5</v>
      </c>
      <c r="H194" s="16">
        <v>3</v>
      </c>
      <c r="I194" s="12" t="s">
        <v>14</v>
      </c>
      <c r="J194" s="12" t="s">
        <v>14</v>
      </c>
      <c r="L194" s="52">
        <v>22</v>
      </c>
    </row>
    <row r="195" spans="1:12">
      <c r="A195" s="12">
        <v>1</v>
      </c>
      <c r="B195" s="13" t="s">
        <v>210</v>
      </c>
      <c r="C195" s="14" t="s">
        <v>258</v>
      </c>
      <c r="D195" s="13" t="s">
        <v>220</v>
      </c>
      <c r="E195" s="12" t="s">
        <v>27</v>
      </c>
      <c r="F195" s="15">
        <v>5.5</v>
      </c>
      <c r="G195" s="15">
        <v>5.5</v>
      </c>
      <c r="H195" s="16">
        <v>0</v>
      </c>
      <c r="I195" s="12" t="s">
        <v>14</v>
      </c>
      <c r="J195" s="12" t="s">
        <v>14</v>
      </c>
      <c r="L195" s="52">
        <v>7</v>
      </c>
    </row>
    <row r="196" spans="1:12">
      <c r="A196" s="12">
        <v>1</v>
      </c>
      <c r="B196" s="13" t="s">
        <v>210</v>
      </c>
      <c r="C196" s="14" t="s">
        <v>258</v>
      </c>
      <c r="D196" s="13" t="s">
        <v>221</v>
      </c>
      <c r="E196" s="12" t="s">
        <v>27</v>
      </c>
      <c r="F196" s="15"/>
      <c r="G196" s="15"/>
      <c r="H196" s="16"/>
      <c r="I196" s="12" t="s">
        <v>14</v>
      </c>
      <c r="J196" s="12" t="s">
        <v>19</v>
      </c>
      <c r="L196" s="52">
        <v>50</v>
      </c>
    </row>
    <row r="197" spans="1:12">
      <c r="A197" s="12">
        <v>1</v>
      </c>
      <c r="B197" s="13" t="s">
        <v>210</v>
      </c>
      <c r="C197" s="14" t="s">
        <v>258</v>
      </c>
      <c r="D197" s="13" t="s">
        <v>222</v>
      </c>
      <c r="E197" s="12" t="s">
        <v>13</v>
      </c>
      <c r="F197" s="15"/>
      <c r="G197" s="15"/>
      <c r="H197" s="16"/>
      <c r="I197" s="12" t="s">
        <v>19</v>
      </c>
      <c r="J197" s="12" t="s">
        <v>19</v>
      </c>
      <c r="L197" s="52">
        <v>0.8</v>
      </c>
    </row>
    <row r="198" spans="1:12">
      <c r="A198" s="12">
        <v>1</v>
      </c>
      <c r="B198" s="13" t="s">
        <v>210</v>
      </c>
      <c r="C198" s="14" t="s">
        <v>258</v>
      </c>
      <c r="D198" s="13" t="s">
        <v>223</v>
      </c>
      <c r="E198" s="12" t="s">
        <v>16</v>
      </c>
      <c r="F198" s="15"/>
      <c r="G198" s="15"/>
      <c r="H198" s="16"/>
      <c r="I198" s="12" t="s">
        <v>19</v>
      </c>
      <c r="J198" s="12" t="s">
        <v>19</v>
      </c>
      <c r="L198" s="52">
        <v>12</v>
      </c>
    </row>
    <row r="199" spans="1:12">
      <c r="A199" s="12">
        <v>1</v>
      </c>
      <c r="B199" s="13" t="s">
        <v>210</v>
      </c>
      <c r="C199" s="14" t="s">
        <v>258</v>
      </c>
      <c r="D199" s="13" t="s">
        <v>224</v>
      </c>
      <c r="E199" s="12" t="s">
        <v>16</v>
      </c>
      <c r="F199" s="15">
        <v>5.5</v>
      </c>
      <c r="G199" s="15">
        <v>5.5</v>
      </c>
      <c r="H199" s="16">
        <v>0</v>
      </c>
      <c r="I199" s="12" t="s">
        <v>19</v>
      </c>
      <c r="J199" s="12" t="s">
        <v>19</v>
      </c>
      <c r="L199" s="52">
        <v>12</v>
      </c>
    </row>
    <row r="200" spans="1:12">
      <c r="A200" s="12">
        <v>1</v>
      </c>
      <c r="B200" s="13" t="s">
        <v>210</v>
      </c>
      <c r="C200" s="14" t="s">
        <v>258</v>
      </c>
      <c r="D200" s="13" t="s">
        <v>225</v>
      </c>
      <c r="E200" s="12" t="s">
        <v>16</v>
      </c>
      <c r="F200" s="15"/>
      <c r="G200" s="15"/>
      <c r="H200" s="16"/>
      <c r="I200" s="12" t="s">
        <v>19</v>
      </c>
      <c r="J200" s="12" t="s">
        <v>19</v>
      </c>
      <c r="L200" s="52">
        <v>3.5</v>
      </c>
    </row>
    <row r="201" spans="1:12">
      <c r="A201" s="12">
        <v>1</v>
      </c>
      <c r="B201" s="13" t="s">
        <v>210</v>
      </c>
      <c r="C201" s="14" t="s">
        <v>258</v>
      </c>
      <c r="D201" s="13" t="s">
        <v>226</v>
      </c>
      <c r="E201" s="12" t="s">
        <v>16</v>
      </c>
      <c r="F201" s="15"/>
      <c r="G201" s="15"/>
      <c r="H201" s="16"/>
      <c r="I201" s="12" t="s">
        <v>19</v>
      </c>
      <c r="J201" s="12" t="s">
        <v>19</v>
      </c>
      <c r="L201" s="52">
        <v>6</v>
      </c>
    </row>
    <row r="202" spans="1:12">
      <c r="A202" s="12">
        <v>1</v>
      </c>
      <c r="B202" s="13" t="s">
        <v>210</v>
      </c>
      <c r="C202" s="14" t="s">
        <v>258</v>
      </c>
      <c r="D202" s="13" t="s">
        <v>227</v>
      </c>
      <c r="E202" s="12" t="s">
        <v>21</v>
      </c>
      <c r="F202" s="15">
        <v>5.5</v>
      </c>
      <c r="G202" s="15">
        <v>5.5</v>
      </c>
      <c r="H202" s="16">
        <v>0</v>
      </c>
      <c r="I202" s="12" t="s">
        <v>19</v>
      </c>
      <c r="J202" s="12" t="s">
        <v>19</v>
      </c>
      <c r="L202" s="52">
        <v>18</v>
      </c>
    </row>
    <row r="203" spans="1:12">
      <c r="A203" s="12">
        <v>1</v>
      </c>
      <c r="B203" s="13" t="s">
        <v>210</v>
      </c>
      <c r="C203" s="14" t="s">
        <v>258</v>
      </c>
      <c r="D203" s="13" t="s">
        <v>228</v>
      </c>
      <c r="E203" s="12" t="s">
        <v>21</v>
      </c>
      <c r="F203" s="15" t="s">
        <v>62</v>
      </c>
      <c r="G203" s="15" t="s">
        <v>62</v>
      </c>
      <c r="H203" s="16"/>
      <c r="I203" s="12" t="s">
        <v>19</v>
      </c>
      <c r="J203" s="12" t="s">
        <v>19</v>
      </c>
      <c r="L203" s="52">
        <v>13</v>
      </c>
    </row>
    <row r="204" spans="1:12">
      <c r="A204" s="12">
        <v>1</v>
      </c>
      <c r="B204" s="13" t="s">
        <v>210</v>
      </c>
      <c r="C204" s="14" t="s">
        <v>258</v>
      </c>
      <c r="D204" s="13" t="s">
        <v>229</v>
      </c>
      <c r="E204" s="12" t="s">
        <v>21</v>
      </c>
      <c r="F204" s="15">
        <v>7.5</v>
      </c>
      <c r="G204" s="15">
        <v>11.5</v>
      </c>
      <c r="H204" s="16">
        <v>4</v>
      </c>
      <c r="I204" s="12" t="s">
        <v>19</v>
      </c>
      <c r="J204" s="12" t="s">
        <v>19</v>
      </c>
      <c r="L204" s="52">
        <v>15</v>
      </c>
    </row>
    <row r="205" spans="1:12">
      <c r="A205" s="12">
        <v>1</v>
      </c>
      <c r="B205" s="13" t="s">
        <v>210</v>
      </c>
      <c r="C205" s="14" t="s">
        <v>258</v>
      </c>
      <c r="D205" s="13" t="s">
        <v>230</v>
      </c>
      <c r="E205" s="12" t="s">
        <v>21</v>
      </c>
      <c r="F205" s="15">
        <v>5.5</v>
      </c>
      <c r="G205" s="15">
        <v>5</v>
      </c>
      <c r="H205" s="16">
        <v>-0.5</v>
      </c>
      <c r="I205" s="12" t="s">
        <v>19</v>
      </c>
      <c r="J205" s="12" t="s">
        <v>19</v>
      </c>
      <c r="L205" s="52">
        <v>14</v>
      </c>
    </row>
    <row r="206" spans="1:12">
      <c r="A206" s="12">
        <v>1</v>
      </c>
      <c r="B206" s="13" t="s">
        <v>210</v>
      </c>
      <c r="C206" s="14" t="s">
        <v>258</v>
      </c>
      <c r="D206" s="13" t="s">
        <v>231</v>
      </c>
      <c r="E206" s="12" t="s">
        <v>27</v>
      </c>
      <c r="F206" s="15">
        <v>6</v>
      </c>
      <c r="G206" s="15">
        <v>6</v>
      </c>
      <c r="H206" s="16">
        <v>0</v>
      </c>
      <c r="I206" s="12" t="s">
        <v>19</v>
      </c>
      <c r="J206" s="12" t="s">
        <v>14</v>
      </c>
      <c r="K206" s="13" t="s">
        <v>221</v>
      </c>
      <c r="L206" s="52">
        <v>35</v>
      </c>
    </row>
    <row r="207" spans="1:12">
      <c r="A207" s="12">
        <v>1</v>
      </c>
      <c r="B207" s="13" t="s">
        <v>210</v>
      </c>
      <c r="C207" s="14" t="s">
        <v>258</v>
      </c>
      <c r="D207" s="13" t="s">
        <v>232</v>
      </c>
      <c r="E207" s="12" t="s">
        <v>27</v>
      </c>
      <c r="F207" s="15">
        <v>6</v>
      </c>
      <c r="G207" s="15">
        <v>6</v>
      </c>
      <c r="H207" s="16">
        <v>0</v>
      </c>
      <c r="I207" s="12" t="s">
        <v>19</v>
      </c>
      <c r="J207" s="12" t="s">
        <v>19</v>
      </c>
      <c r="L207" s="52">
        <v>9</v>
      </c>
    </row>
    <row r="208" spans="1:12">
      <c r="A208" s="12">
        <v>1</v>
      </c>
      <c r="B208" s="13" t="s">
        <v>210</v>
      </c>
      <c r="C208" s="14" t="s">
        <v>258</v>
      </c>
      <c r="D208" s="13" t="s">
        <v>233</v>
      </c>
      <c r="E208" s="12" t="s">
        <v>27</v>
      </c>
      <c r="F208" s="15">
        <v>6</v>
      </c>
      <c r="G208" s="15">
        <v>6</v>
      </c>
      <c r="H208" s="16">
        <v>0</v>
      </c>
      <c r="I208" s="12" t="s">
        <v>19</v>
      </c>
      <c r="J208" s="12" t="s">
        <v>19</v>
      </c>
      <c r="L208" s="52">
        <v>14</v>
      </c>
    </row>
    <row r="209" spans="1:12">
      <c r="A209" s="12">
        <v>1</v>
      </c>
      <c r="B209" s="13" t="s">
        <v>234</v>
      </c>
      <c r="C209" s="14" t="s">
        <v>259</v>
      </c>
      <c r="D209" s="13" t="s">
        <v>235</v>
      </c>
      <c r="E209" s="12" t="s">
        <v>13</v>
      </c>
      <c r="F209" s="15">
        <v>6.5</v>
      </c>
      <c r="G209" s="15">
        <v>5.5</v>
      </c>
      <c r="H209" s="16">
        <v>-1</v>
      </c>
      <c r="I209" s="12" t="s">
        <v>14</v>
      </c>
      <c r="J209" s="12" t="s">
        <v>14</v>
      </c>
      <c r="L209" s="52">
        <v>8</v>
      </c>
    </row>
    <row r="210" spans="1:12">
      <c r="A210" s="12">
        <v>1</v>
      </c>
      <c r="B210" s="13" t="s">
        <v>234</v>
      </c>
      <c r="C210" s="14" t="s">
        <v>259</v>
      </c>
      <c r="D210" s="13" t="s">
        <v>236</v>
      </c>
      <c r="E210" s="12" t="s">
        <v>16</v>
      </c>
      <c r="F210" s="15">
        <v>6</v>
      </c>
      <c r="G210" s="15">
        <v>6</v>
      </c>
      <c r="H210" s="16">
        <v>0</v>
      </c>
      <c r="I210" s="12" t="s">
        <v>14</v>
      </c>
      <c r="J210" s="12" t="s">
        <v>14</v>
      </c>
      <c r="L210" s="52">
        <v>10</v>
      </c>
    </row>
    <row r="211" spans="1:12">
      <c r="A211" s="12">
        <v>1</v>
      </c>
      <c r="B211" s="13" t="s">
        <v>234</v>
      </c>
      <c r="C211" s="14" t="s">
        <v>259</v>
      </c>
      <c r="D211" s="13" t="s">
        <v>237</v>
      </c>
      <c r="E211" s="12" t="s">
        <v>16</v>
      </c>
      <c r="F211" s="15">
        <v>5</v>
      </c>
      <c r="G211" s="15">
        <v>5</v>
      </c>
      <c r="H211" s="16">
        <v>0</v>
      </c>
      <c r="I211" s="12" t="s">
        <v>14</v>
      </c>
      <c r="J211" s="12" t="s">
        <v>14</v>
      </c>
      <c r="L211" s="52">
        <v>8</v>
      </c>
    </row>
    <row r="212" spans="1:12">
      <c r="A212" s="12">
        <v>1</v>
      </c>
      <c r="B212" s="13" t="s">
        <v>234</v>
      </c>
      <c r="C212" s="14" t="s">
        <v>259</v>
      </c>
      <c r="D212" s="13" t="s">
        <v>238</v>
      </c>
      <c r="E212" s="12" t="s">
        <v>16</v>
      </c>
      <c r="F212" s="15">
        <v>6</v>
      </c>
      <c r="G212" s="15">
        <v>6</v>
      </c>
      <c r="H212" s="16">
        <v>0</v>
      </c>
      <c r="I212" s="12" t="s">
        <v>14</v>
      </c>
      <c r="J212" s="12" t="s">
        <v>14</v>
      </c>
      <c r="L212" s="52">
        <v>50</v>
      </c>
    </row>
    <row r="213" spans="1:12">
      <c r="A213" s="12">
        <v>1</v>
      </c>
      <c r="B213" s="13" t="s">
        <v>234</v>
      </c>
      <c r="C213" s="14" t="s">
        <v>259</v>
      </c>
      <c r="D213" s="13" t="s">
        <v>239</v>
      </c>
      <c r="E213" s="12" t="s">
        <v>21</v>
      </c>
      <c r="F213" s="15">
        <v>6.5</v>
      </c>
      <c r="G213" s="15">
        <v>6.5</v>
      </c>
      <c r="H213" s="16">
        <v>0</v>
      </c>
      <c r="I213" s="12" t="s">
        <v>14</v>
      </c>
      <c r="J213" s="12" t="s">
        <v>14</v>
      </c>
      <c r="L213" s="52">
        <v>3.5</v>
      </c>
    </row>
    <row r="214" spans="1:12">
      <c r="A214" s="12">
        <v>1</v>
      </c>
      <c r="B214" s="13" t="s">
        <v>234</v>
      </c>
      <c r="C214" s="14" t="s">
        <v>259</v>
      </c>
      <c r="D214" s="13" t="s">
        <v>240</v>
      </c>
      <c r="E214" s="12" t="s">
        <v>21</v>
      </c>
      <c r="F214" s="15"/>
      <c r="G214" s="15"/>
      <c r="H214" s="16"/>
      <c r="I214" s="12" t="s">
        <v>14</v>
      </c>
      <c r="J214" s="12" t="s">
        <v>19</v>
      </c>
      <c r="L214" s="52">
        <v>12</v>
      </c>
    </row>
    <row r="215" spans="1:12">
      <c r="A215" s="12">
        <v>1</v>
      </c>
      <c r="B215" s="13" t="s">
        <v>234</v>
      </c>
      <c r="C215" s="14" t="s">
        <v>259</v>
      </c>
      <c r="D215" s="13" t="s">
        <v>241</v>
      </c>
      <c r="E215" s="12" t="s">
        <v>21</v>
      </c>
      <c r="F215" s="15">
        <v>6.5</v>
      </c>
      <c r="G215" s="15">
        <v>7.5</v>
      </c>
      <c r="H215" s="16">
        <v>1</v>
      </c>
      <c r="I215" s="12" t="s">
        <v>14</v>
      </c>
      <c r="J215" s="12" t="s">
        <v>14</v>
      </c>
      <c r="L215" s="52">
        <v>30</v>
      </c>
    </row>
    <row r="216" spans="1:12">
      <c r="A216" s="12">
        <v>1</v>
      </c>
      <c r="B216" s="13" t="s">
        <v>234</v>
      </c>
      <c r="C216" s="14" t="s">
        <v>259</v>
      </c>
      <c r="D216" s="13" t="s">
        <v>242</v>
      </c>
      <c r="E216" s="12" t="s">
        <v>21</v>
      </c>
      <c r="F216" s="15">
        <v>5</v>
      </c>
      <c r="G216" s="15">
        <v>5</v>
      </c>
      <c r="H216" s="16">
        <v>0</v>
      </c>
      <c r="I216" s="12" t="s">
        <v>14</v>
      </c>
      <c r="J216" s="12" t="s">
        <v>14</v>
      </c>
      <c r="L216" s="52">
        <v>25</v>
      </c>
    </row>
    <row r="217" spans="1:12">
      <c r="A217" s="12">
        <v>1</v>
      </c>
      <c r="B217" s="13" t="s">
        <v>234</v>
      </c>
      <c r="C217" s="14" t="s">
        <v>259</v>
      </c>
      <c r="D217" s="13" t="s">
        <v>243</v>
      </c>
      <c r="E217" s="12" t="s">
        <v>27</v>
      </c>
      <c r="F217" s="15">
        <v>6</v>
      </c>
      <c r="G217" s="15">
        <v>6</v>
      </c>
      <c r="H217" s="16">
        <v>0</v>
      </c>
      <c r="I217" s="12" t="s">
        <v>14</v>
      </c>
      <c r="J217" s="12" t="s">
        <v>14</v>
      </c>
      <c r="L217" s="52">
        <v>32</v>
      </c>
    </row>
    <row r="218" spans="1:12">
      <c r="A218" s="12">
        <v>1</v>
      </c>
      <c r="B218" s="13" t="s">
        <v>234</v>
      </c>
      <c r="C218" s="14" t="s">
        <v>259</v>
      </c>
      <c r="D218" s="13" t="s">
        <v>244</v>
      </c>
      <c r="E218" s="12" t="s">
        <v>27</v>
      </c>
      <c r="F218" s="15">
        <v>6.5</v>
      </c>
      <c r="G218" s="15">
        <v>9.5</v>
      </c>
      <c r="H218" s="16">
        <v>3</v>
      </c>
      <c r="I218" s="12" t="s">
        <v>14</v>
      </c>
      <c r="J218" s="12" t="s">
        <v>14</v>
      </c>
      <c r="L218" s="52">
        <v>25</v>
      </c>
    </row>
    <row r="219" spans="1:12">
      <c r="A219" s="12">
        <v>1</v>
      </c>
      <c r="B219" s="13" t="s">
        <v>234</v>
      </c>
      <c r="C219" s="14" t="s">
        <v>259</v>
      </c>
      <c r="D219" s="13" t="s">
        <v>245</v>
      </c>
      <c r="E219" s="12" t="s">
        <v>27</v>
      </c>
      <c r="F219" s="15">
        <v>6</v>
      </c>
      <c r="G219" s="15">
        <v>6</v>
      </c>
      <c r="H219" s="16">
        <v>0</v>
      </c>
      <c r="I219" s="12" t="s">
        <v>14</v>
      </c>
      <c r="J219" s="12" t="s">
        <v>14</v>
      </c>
      <c r="L219" s="52">
        <v>35</v>
      </c>
    </row>
    <row r="220" spans="1:12">
      <c r="A220" s="12">
        <v>1</v>
      </c>
      <c r="B220" s="13" t="s">
        <v>234</v>
      </c>
      <c r="C220" s="14" t="s">
        <v>259</v>
      </c>
      <c r="D220" s="13" t="s">
        <v>246</v>
      </c>
      <c r="E220" s="12" t="s">
        <v>13</v>
      </c>
      <c r="F220" s="15"/>
      <c r="G220" s="15"/>
      <c r="H220" s="16"/>
      <c r="I220" s="12" t="s">
        <v>19</v>
      </c>
      <c r="J220" s="12" t="s">
        <v>19</v>
      </c>
      <c r="L220" s="52">
        <v>2</v>
      </c>
    </row>
    <row r="221" spans="1:12">
      <c r="A221" s="12">
        <v>1</v>
      </c>
      <c r="B221" s="13" t="s">
        <v>234</v>
      </c>
      <c r="C221" s="14" t="s">
        <v>259</v>
      </c>
      <c r="D221" s="13" t="s">
        <v>247</v>
      </c>
      <c r="E221" s="12" t="s">
        <v>16</v>
      </c>
      <c r="F221" s="15">
        <v>6</v>
      </c>
      <c r="G221" s="15">
        <v>6</v>
      </c>
      <c r="H221" s="16">
        <v>0</v>
      </c>
      <c r="I221" s="12" t="s">
        <v>19</v>
      </c>
      <c r="J221" s="12" t="s">
        <v>19</v>
      </c>
      <c r="L221" s="52">
        <v>23</v>
      </c>
    </row>
    <row r="222" spans="1:12">
      <c r="A222" s="12">
        <v>1</v>
      </c>
      <c r="B222" s="13" t="s">
        <v>234</v>
      </c>
      <c r="C222" s="14" t="s">
        <v>259</v>
      </c>
      <c r="D222" s="13" t="s">
        <v>248</v>
      </c>
      <c r="E222" s="12" t="s">
        <v>16</v>
      </c>
      <c r="F222" s="15">
        <v>5.5</v>
      </c>
      <c r="G222" s="15">
        <v>5</v>
      </c>
      <c r="H222" s="16">
        <v>-0.5</v>
      </c>
      <c r="I222" s="12" t="s">
        <v>19</v>
      </c>
      <c r="J222" s="12" t="s">
        <v>19</v>
      </c>
      <c r="L222" s="52">
        <v>15</v>
      </c>
    </row>
    <row r="223" spans="1:12">
      <c r="A223" s="12">
        <v>1</v>
      </c>
      <c r="B223" s="13" t="s">
        <v>234</v>
      </c>
      <c r="C223" s="14" t="s">
        <v>259</v>
      </c>
      <c r="D223" s="13" t="s">
        <v>249</v>
      </c>
      <c r="E223" s="12" t="s">
        <v>16</v>
      </c>
      <c r="F223" s="15"/>
      <c r="G223" s="15"/>
      <c r="H223" s="16"/>
      <c r="I223" s="12" t="s">
        <v>19</v>
      </c>
      <c r="J223" s="12" t="s">
        <v>19</v>
      </c>
      <c r="L223" s="52">
        <v>22</v>
      </c>
    </row>
    <row r="224" spans="1:12">
      <c r="A224" s="12">
        <v>1</v>
      </c>
      <c r="B224" s="13" t="s">
        <v>234</v>
      </c>
      <c r="C224" s="14" t="s">
        <v>259</v>
      </c>
      <c r="D224" s="13" t="s">
        <v>250</v>
      </c>
      <c r="E224" s="12" t="s">
        <v>16</v>
      </c>
      <c r="F224" s="15">
        <v>5</v>
      </c>
      <c r="G224" s="15">
        <v>5</v>
      </c>
      <c r="H224" s="16">
        <v>0</v>
      </c>
      <c r="I224" s="12" t="s">
        <v>19</v>
      </c>
      <c r="J224" s="12" t="s">
        <v>19</v>
      </c>
      <c r="L224" s="52">
        <v>2.5</v>
      </c>
    </row>
    <row r="225" spans="1:12">
      <c r="A225" s="12">
        <v>1</v>
      </c>
      <c r="B225" s="13" t="s">
        <v>234</v>
      </c>
      <c r="C225" s="14" t="s">
        <v>259</v>
      </c>
      <c r="D225" s="13" t="s">
        <v>251</v>
      </c>
      <c r="E225" s="12" t="s">
        <v>21</v>
      </c>
      <c r="F225" s="15">
        <v>5.5</v>
      </c>
      <c r="G225" s="15">
        <v>5</v>
      </c>
      <c r="H225" s="16">
        <v>-0.5</v>
      </c>
      <c r="I225" s="12" t="s">
        <v>19</v>
      </c>
      <c r="J225" s="12" t="s">
        <v>14</v>
      </c>
      <c r="K225" s="13" t="s">
        <v>240</v>
      </c>
      <c r="L225" s="52">
        <v>12</v>
      </c>
    </row>
    <row r="226" spans="1:12">
      <c r="A226" s="12">
        <v>1</v>
      </c>
      <c r="B226" s="13" t="s">
        <v>234</v>
      </c>
      <c r="C226" s="14" t="s">
        <v>259</v>
      </c>
      <c r="D226" s="13" t="s">
        <v>252</v>
      </c>
      <c r="E226" s="12" t="s">
        <v>21</v>
      </c>
      <c r="F226" s="15">
        <v>5.5</v>
      </c>
      <c r="G226" s="15">
        <v>5.5</v>
      </c>
      <c r="H226" s="16">
        <v>0</v>
      </c>
      <c r="I226" s="12" t="s">
        <v>19</v>
      </c>
      <c r="J226" s="12" t="s">
        <v>19</v>
      </c>
      <c r="L226" s="52">
        <v>4.5</v>
      </c>
    </row>
    <row r="227" spans="1:12">
      <c r="A227" s="12">
        <v>1</v>
      </c>
      <c r="B227" s="13" t="s">
        <v>234</v>
      </c>
      <c r="C227" s="14" t="s">
        <v>259</v>
      </c>
      <c r="D227" s="13" t="s">
        <v>253</v>
      </c>
      <c r="E227" s="12" t="s">
        <v>21</v>
      </c>
      <c r="F227" s="15">
        <v>5.5</v>
      </c>
      <c r="G227" s="15">
        <v>5.5</v>
      </c>
      <c r="H227" s="16">
        <v>0</v>
      </c>
      <c r="I227" s="12" t="s">
        <v>19</v>
      </c>
      <c r="J227" s="12" t="s">
        <v>19</v>
      </c>
      <c r="L227" s="52">
        <v>2.5</v>
      </c>
    </row>
    <row r="228" spans="1:12">
      <c r="A228" s="12">
        <v>1</v>
      </c>
      <c r="B228" s="13" t="s">
        <v>234</v>
      </c>
      <c r="C228" s="14" t="s">
        <v>259</v>
      </c>
      <c r="D228" s="13" t="s">
        <v>254</v>
      </c>
      <c r="E228" s="12" t="s">
        <v>21</v>
      </c>
      <c r="F228" s="15">
        <v>5.5</v>
      </c>
      <c r="G228" s="15">
        <v>5.5</v>
      </c>
      <c r="H228" s="16">
        <v>0</v>
      </c>
      <c r="I228" s="12" t="s">
        <v>19</v>
      </c>
      <c r="J228" s="12" t="s">
        <v>19</v>
      </c>
      <c r="L228" s="52">
        <v>20</v>
      </c>
    </row>
    <row r="229" spans="1:12">
      <c r="A229" s="12">
        <v>1</v>
      </c>
      <c r="B229" s="13" t="s">
        <v>234</v>
      </c>
      <c r="C229" s="14" t="s">
        <v>259</v>
      </c>
      <c r="D229" s="13" t="s">
        <v>255</v>
      </c>
      <c r="E229" s="12" t="s">
        <v>27</v>
      </c>
      <c r="F229" s="15">
        <v>6.5</v>
      </c>
      <c r="G229" s="15">
        <v>6.5</v>
      </c>
      <c r="H229" s="16">
        <v>0</v>
      </c>
      <c r="I229" s="12" t="s">
        <v>19</v>
      </c>
      <c r="J229" s="12" t="s">
        <v>19</v>
      </c>
      <c r="L229" s="52">
        <v>20</v>
      </c>
    </row>
    <row r="230" spans="1:12">
      <c r="A230" s="12">
        <v>1</v>
      </c>
      <c r="B230" s="13" t="s">
        <v>234</v>
      </c>
      <c r="C230" s="14" t="s">
        <v>259</v>
      </c>
      <c r="D230" s="13" t="s">
        <v>256</v>
      </c>
      <c r="E230" s="12" t="s">
        <v>27</v>
      </c>
      <c r="F230" s="15">
        <v>6</v>
      </c>
      <c r="G230" s="15">
        <v>6</v>
      </c>
      <c r="H230" s="16">
        <v>0</v>
      </c>
      <c r="I230" s="12" t="s">
        <v>19</v>
      </c>
      <c r="J230" s="12" t="s">
        <v>19</v>
      </c>
      <c r="L230" s="52">
        <v>3</v>
      </c>
    </row>
    <row r="231" spans="1:12">
      <c r="A231" s="12">
        <v>1</v>
      </c>
      <c r="B231" s="13" t="s">
        <v>234</v>
      </c>
      <c r="C231" s="14" t="s">
        <v>259</v>
      </c>
      <c r="D231" s="13" t="s">
        <v>257</v>
      </c>
      <c r="E231" s="12" t="s">
        <v>27</v>
      </c>
      <c r="F231" s="15">
        <v>5.5</v>
      </c>
      <c r="G231" s="15">
        <v>5.5</v>
      </c>
      <c r="H231" s="16">
        <v>0</v>
      </c>
      <c r="I231" s="12" t="s">
        <v>19</v>
      </c>
      <c r="J231" s="12" t="s">
        <v>19</v>
      </c>
      <c r="L231" s="52">
        <v>4</v>
      </c>
    </row>
    <row r="232" spans="1:12">
      <c r="A232" s="12">
        <v>2</v>
      </c>
      <c r="B232" s="13" t="s">
        <v>11</v>
      </c>
      <c r="C232" s="14" t="s">
        <v>258</v>
      </c>
      <c r="D232" s="13" t="s">
        <v>12</v>
      </c>
      <c r="E232" s="12" t="s">
        <v>13</v>
      </c>
      <c r="F232" s="15">
        <v>6</v>
      </c>
      <c r="G232" s="15">
        <v>6.5</v>
      </c>
      <c r="H232" s="16">
        <v>0.5</v>
      </c>
      <c r="I232" s="12" t="s">
        <v>14</v>
      </c>
      <c r="J232" s="12" t="s">
        <v>14</v>
      </c>
      <c r="L232" s="52">
        <v>20</v>
      </c>
    </row>
    <row r="233" spans="1:12">
      <c r="A233" s="12">
        <v>2</v>
      </c>
      <c r="B233" s="13" t="s">
        <v>11</v>
      </c>
      <c r="C233" s="14" t="s">
        <v>258</v>
      </c>
      <c r="D233" s="13" t="s">
        <v>15</v>
      </c>
      <c r="E233" s="12" t="s">
        <v>16</v>
      </c>
      <c r="F233" s="15">
        <v>6.5</v>
      </c>
      <c r="G233" s="15">
        <v>6.5</v>
      </c>
      <c r="H233" s="16">
        <v>0</v>
      </c>
      <c r="I233" s="12" t="s">
        <v>14</v>
      </c>
      <c r="J233" s="12" t="s">
        <v>14</v>
      </c>
      <c r="L233" s="52">
        <v>35</v>
      </c>
    </row>
    <row r="234" spans="1:12">
      <c r="A234" s="12">
        <v>2</v>
      </c>
      <c r="B234" s="13" t="s">
        <v>11</v>
      </c>
      <c r="C234" s="14" t="s">
        <v>258</v>
      </c>
      <c r="D234" s="13" t="s">
        <v>276</v>
      </c>
      <c r="E234" s="12" t="s">
        <v>16</v>
      </c>
      <c r="F234" s="15">
        <v>6</v>
      </c>
      <c r="G234" s="15">
        <v>6</v>
      </c>
      <c r="H234" s="16">
        <v>0</v>
      </c>
      <c r="I234" s="12" t="s">
        <v>14</v>
      </c>
      <c r="J234" s="12" t="s">
        <v>14</v>
      </c>
      <c r="L234" s="52">
        <v>38</v>
      </c>
    </row>
    <row r="235" spans="1:12">
      <c r="A235" s="12">
        <v>2</v>
      </c>
      <c r="B235" s="13" t="s">
        <v>11</v>
      </c>
      <c r="C235" s="14" t="s">
        <v>258</v>
      </c>
      <c r="D235" s="13" t="s">
        <v>18</v>
      </c>
      <c r="E235" s="12" t="s">
        <v>16</v>
      </c>
      <c r="F235" s="15">
        <v>6</v>
      </c>
      <c r="G235" s="15">
        <v>6</v>
      </c>
      <c r="H235" s="16">
        <v>0</v>
      </c>
      <c r="I235" s="12" t="s">
        <v>14</v>
      </c>
      <c r="J235" s="12" t="s">
        <v>14</v>
      </c>
      <c r="L235" s="52">
        <v>15</v>
      </c>
    </row>
    <row r="236" spans="1:12">
      <c r="A236" s="12">
        <v>2</v>
      </c>
      <c r="B236" s="13" t="s">
        <v>11</v>
      </c>
      <c r="C236" s="14" t="s">
        <v>258</v>
      </c>
      <c r="D236" s="13" t="s">
        <v>20</v>
      </c>
      <c r="E236" s="12" t="s">
        <v>21</v>
      </c>
      <c r="F236" s="15">
        <v>5.5</v>
      </c>
      <c r="G236" s="15">
        <v>5.5</v>
      </c>
      <c r="H236" s="16">
        <v>0</v>
      </c>
      <c r="I236" s="12" t="s">
        <v>14</v>
      </c>
      <c r="J236" s="12" t="s">
        <v>14</v>
      </c>
      <c r="L236" s="52">
        <v>9</v>
      </c>
    </row>
    <row r="237" spans="1:12">
      <c r="A237" s="12">
        <v>2</v>
      </c>
      <c r="B237" s="13" t="s">
        <v>11</v>
      </c>
      <c r="C237" s="14" t="s">
        <v>258</v>
      </c>
      <c r="D237" s="13" t="s">
        <v>23</v>
      </c>
      <c r="E237" s="12" t="s">
        <v>21</v>
      </c>
      <c r="F237" s="15">
        <v>6</v>
      </c>
      <c r="G237" s="15">
        <v>6</v>
      </c>
      <c r="H237" s="16">
        <v>0</v>
      </c>
      <c r="I237" s="12" t="s">
        <v>14</v>
      </c>
      <c r="J237" s="12" t="s">
        <v>14</v>
      </c>
      <c r="L237" s="52">
        <v>3.5</v>
      </c>
    </row>
    <row r="238" spans="1:12">
      <c r="A238" s="12">
        <v>2</v>
      </c>
      <c r="B238" s="13" t="s">
        <v>11</v>
      </c>
      <c r="C238" s="14" t="s">
        <v>258</v>
      </c>
      <c r="D238" s="13" t="s">
        <v>36</v>
      </c>
      <c r="E238" s="12" t="s">
        <v>21</v>
      </c>
      <c r="F238" s="15">
        <v>5</v>
      </c>
      <c r="G238" s="15">
        <v>5</v>
      </c>
      <c r="H238" s="16">
        <v>0</v>
      </c>
      <c r="I238" s="12" t="s">
        <v>14</v>
      </c>
      <c r="J238" s="12" t="s">
        <v>14</v>
      </c>
      <c r="L238" s="52">
        <v>28</v>
      </c>
    </row>
    <row r="239" spans="1:12">
      <c r="A239" s="12">
        <v>2</v>
      </c>
      <c r="B239" s="13" t="s">
        <v>11</v>
      </c>
      <c r="C239" s="14" t="s">
        <v>258</v>
      </c>
      <c r="D239" s="13" t="s">
        <v>24</v>
      </c>
      <c r="E239" s="12" t="s">
        <v>21</v>
      </c>
      <c r="F239" s="15">
        <v>6</v>
      </c>
      <c r="G239" s="15">
        <v>6</v>
      </c>
      <c r="H239" s="16">
        <v>0</v>
      </c>
      <c r="I239" s="12" t="s">
        <v>14</v>
      </c>
      <c r="J239" s="12" t="s">
        <v>14</v>
      </c>
      <c r="L239" s="52">
        <v>25</v>
      </c>
    </row>
    <row r="240" spans="1:12">
      <c r="A240" s="12">
        <v>2</v>
      </c>
      <c r="B240" s="13" t="s">
        <v>11</v>
      </c>
      <c r="C240" s="14" t="s">
        <v>258</v>
      </c>
      <c r="D240" s="13" t="s">
        <v>25</v>
      </c>
      <c r="E240" s="12" t="s">
        <v>21</v>
      </c>
      <c r="F240" s="15">
        <v>6.5</v>
      </c>
      <c r="G240" s="15">
        <v>6.5</v>
      </c>
      <c r="H240" s="16">
        <v>0</v>
      </c>
      <c r="I240" s="12" t="s">
        <v>14</v>
      </c>
      <c r="J240" s="12" t="s">
        <v>14</v>
      </c>
      <c r="L240" s="52">
        <v>80</v>
      </c>
    </row>
    <row r="241" spans="1:12">
      <c r="A241" s="12">
        <v>2</v>
      </c>
      <c r="B241" s="13" t="s">
        <v>11</v>
      </c>
      <c r="C241" s="14" t="s">
        <v>258</v>
      </c>
      <c r="D241" s="13" t="s">
        <v>26</v>
      </c>
      <c r="E241" s="12" t="s">
        <v>27</v>
      </c>
      <c r="F241" s="15">
        <v>5.5</v>
      </c>
      <c r="G241" s="15">
        <v>5.5</v>
      </c>
      <c r="H241" s="16">
        <v>0</v>
      </c>
      <c r="I241" s="12" t="s">
        <v>14</v>
      </c>
      <c r="J241" s="12" t="s">
        <v>14</v>
      </c>
      <c r="L241" s="52">
        <v>8</v>
      </c>
    </row>
    <row r="242" spans="1:12">
      <c r="A242" s="12">
        <v>2</v>
      </c>
      <c r="B242" s="13" t="s">
        <v>11</v>
      </c>
      <c r="C242" s="14" t="s">
        <v>258</v>
      </c>
      <c r="D242" s="13" t="s">
        <v>28</v>
      </c>
      <c r="E242" s="12" t="s">
        <v>27</v>
      </c>
      <c r="F242" s="15">
        <v>7</v>
      </c>
      <c r="G242" s="15">
        <v>7</v>
      </c>
      <c r="H242" s="16">
        <v>0</v>
      </c>
      <c r="I242" s="12" t="s">
        <v>14</v>
      </c>
      <c r="J242" s="12" t="s">
        <v>14</v>
      </c>
      <c r="L242" s="52">
        <v>5</v>
      </c>
    </row>
    <row r="243" spans="1:12">
      <c r="A243" s="12">
        <v>2</v>
      </c>
      <c r="B243" s="13" t="s">
        <v>11</v>
      </c>
      <c r="C243" s="14" t="s">
        <v>258</v>
      </c>
      <c r="D243" s="13" t="s">
        <v>29</v>
      </c>
      <c r="E243" s="12" t="s">
        <v>13</v>
      </c>
      <c r="F243" s="15"/>
      <c r="G243" s="15"/>
      <c r="H243" s="16"/>
      <c r="I243" s="12" t="s">
        <v>19</v>
      </c>
      <c r="J243" s="12" t="s">
        <v>19</v>
      </c>
      <c r="L243" s="52">
        <v>0.9</v>
      </c>
    </row>
    <row r="244" spans="1:12">
      <c r="A244" s="12">
        <v>2</v>
      </c>
      <c r="B244" s="13" t="s">
        <v>11</v>
      </c>
      <c r="C244" s="14" t="s">
        <v>258</v>
      </c>
      <c r="D244" s="13" t="s">
        <v>30</v>
      </c>
      <c r="E244" s="12" t="s">
        <v>16</v>
      </c>
      <c r="F244" s="15">
        <v>6</v>
      </c>
      <c r="G244" s="15">
        <v>6</v>
      </c>
      <c r="H244" s="16">
        <v>0</v>
      </c>
      <c r="I244" s="12" t="s">
        <v>19</v>
      </c>
      <c r="J244" s="12" t="s">
        <v>19</v>
      </c>
      <c r="L244" s="52">
        <v>22</v>
      </c>
    </row>
    <row r="245" spans="1:12">
      <c r="A245" s="12">
        <v>2</v>
      </c>
      <c r="B245" s="13" t="s">
        <v>11</v>
      </c>
      <c r="C245" s="14" t="s">
        <v>258</v>
      </c>
      <c r="D245" s="13" t="s">
        <v>17</v>
      </c>
      <c r="E245" s="12" t="s">
        <v>16</v>
      </c>
      <c r="F245" s="15">
        <v>6</v>
      </c>
      <c r="G245" s="15">
        <v>6</v>
      </c>
      <c r="H245" s="16">
        <v>0</v>
      </c>
      <c r="I245" s="12" t="s">
        <v>19</v>
      </c>
      <c r="J245" s="12" t="s">
        <v>19</v>
      </c>
      <c r="L245" s="52">
        <v>12</v>
      </c>
    </row>
    <row r="246" spans="1:12">
      <c r="A246" s="12">
        <v>2</v>
      </c>
      <c r="B246" s="13" t="s">
        <v>11</v>
      </c>
      <c r="C246" s="14" t="s">
        <v>258</v>
      </c>
      <c r="D246" s="13" t="s">
        <v>32</v>
      </c>
      <c r="E246" s="12" t="s">
        <v>16</v>
      </c>
      <c r="F246" s="15"/>
      <c r="G246" s="15"/>
      <c r="H246" s="16"/>
      <c r="I246" s="12" t="s">
        <v>19</v>
      </c>
      <c r="J246" s="12" t="s">
        <v>19</v>
      </c>
      <c r="L246" s="52">
        <v>17</v>
      </c>
    </row>
    <row r="247" spans="1:12">
      <c r="A247" s="12">
        <v>2</v>
      </c>
      <c r="B247" s="13" t="s">
        <v>11</v>
      </c>
      <c r="C247" s="14" t="s">
        <v>258</v>
      </c>
      <c r="D247" s="13" t="s">
        <v>31</v>
      </c>
      <c r="E247" s="12" t="s">
        <v>16</v>
      </c>
      <c r="F247" s="15">
        <v>6</v>
      </c>
      <c r="G247" s="15">
        <v>6</v>
      </c>
      <c r="H247" s="16">
        <v>0</v>
      </c>
      <c r="I247" s="12" t="s">
        <v>19</v>
      </c>
      <c r="J247" s="12" t="s">
        <v>19</v>
      </c>
      <c r="L247" s="52">
        <v>5</v>
      </c>
    </row>
    <row r="248" spans="1:12">
      <c r="A248" s="12">
        <v>2</v>
      </c>
      <c r="B248" s="13" t="s">
        <v>11</v>
      </c>
      <c r="C248" s="14" t="s">
        <v>258</v>
      </c>
      <c r="D248" s="13" t="s">
        <v>37</v>
      </c>
      <c r="E248" s="12" t="s">
        <v>21</v>
      </c>
      <c r="F248" s="15"/>
      <c r="G248" s="15"/>
      <c r="H248" s="16"/>
      <c r="I248" s="12" t="s">
        <v>19</v>
      </c>
      <c r="J248" s="12" t="s">
        <v>19</v>
      </c>
      <c r="L248" s="52">
        <v>3</v>
      </c>
    </row>
    <row r="249" spans="1:12">
      <c r="A249" s="12">
        <v>2</v>
      </c>
      <c r="B249" s="13" t="s">
        <v>11</v>
      </c>
      <c r="C249" s="14" t="s">
        <v>258</v>
      </c>
      <c r="D249" s="13" t="s">
        <v>34</v>
      </c>
      <c r="E249" s="12" t="s">
        <v>21</v>
      </c>
      <c r="F249" s="15">
        <v>7</v>
      </c>
      <c r="G249" s="15">
        <v>7.5</v>
      </c>
      <c r="H249" s="16">
        <v>0.5</v>
      </c>
      <c r="I249" s="12" t="s">
        <v>19</v>
      </c>
      <c r="J249" s="12" t="s">
        <v>19</v>
      </c>
      <c r="L249" s="52">
        <v>25</v>
      </c>
    </row>
    <row r="250" spans="1:12">
      <c r="A250" s="12">
        <v>2</v>
      </c>
      <c r="B250" s="13" t="s">
        <v>11</v>
      </c>
      <c r="C250" s="14" t="s">
        <v>258</v>
      </c>
      <c r="D250" s="13" t="s">
        <v>35</v>
      </c>
      <c r="E250" s="12" t="s">
        <v>21</v>
      </c>
      <c r="F250" s="15">
        <v>5.5</v>
      </c>
      <c r="G250" s="15">
        <v>5.5</v>
      </c>
      <c r="H250" s="16">
        <v>0</v>
      </c>
      <c r="I250" s="12" t="s">
        <v>19</v>
      </c>
      <c r="J250" s="12" t="s">
        <v>19</v>
      </c>
      <c r="L250" s="52">
        <v>16</v>
      </c>
    </row>
    <row r="251" spans="1:12">
      <c r="A251" s="12">
        <v>2</v>
      </c>
      <c r="B251" s="13" t="s">
        <v>11</v>
      </c>
      <c r="C251" s="14" t="s">
        <v>258</v>
      </c>
      <c r="D251" s="13" t="s">
        <v>22</v>
      </c>
      <c r="E251" s="12" t="s">
        <v>21</v>
      </c>
      <c r="F251" s="15"/>
      <c r="G251" s="15"/>
      <c r="H251" s="16"/>
      <c r="I251" s="12" t="s">
        <v>19</v>
      </c>
      <c r="J251" s="12" t="s">
        <v>19</v>
      </c>
      <c r="L251" s="52">
        <v>15</v>
      </c>
    </row>
    <row r="252" spans="1:12">
      <c r="A252" s="12">
        <v>2</v>
      </c>
      <c r="B252" s="13" t="s">
        <v>11</v>
      </c>
      <c r="C252" s="14" t="s">
        <v>258</v>
      </c>
      <c r="D252" s="13" t="s">
        <v>277</v>
      </c>
      <c r="E252" s="12" t="s">
        <v>27</v>
      </c>
      <c r="F252" s="15">
        <v>7</v>
      </c>
      <c r="G252" s="15">
        <v>10</v>
      </c>
      <c r="H252" s="16">
        <v>3</v>
      </c>
      <c r="I252" s="12" t="s">
        <v>19</v>
      </c>
      <c r="J252" s="12" t="s">
        <v>19</v>
      </c>
      <c r="L252" s="52">
        <v>7</v>
      </c>
    </row>
    <row r="253" spans="1:12">
      <c r="A253" s="12">
        <v>2</v>
      </c>
      <c r="B253" s="13" t="s">
        <v>11</v>
      </c>
      <c r="C253" s="14" t="s">
        <v>258</v>
      </c>
      <c r="D253" s="13" t="s">
        <v>39</v>
      </c>
      <c r="E253" s="12" t="s">
        <v>27</v>
      </c>
      <c r="F253" s="15">
        <v>6</v>
      </c>
      <c r="G253" s="15">
        <v>6</v>
      </c>
      <c r="H253" s="16">
        <v>0</v>
      </c>
      <c r="I253" s="12" t="s">
        <v>19</v>
      </c>
      <c r="J253" s="12" t="s">
        <v>19</v>
      </c>
      <c r="L253" s="52">
        <v>4</v>
      </c>
    </row>
    <row r="254" spans="1:12">
      <c r="A254" s="12">
        <v>2</v>
      </c>
      <c r="B254" s="13" t="s">
        <v>11</v>
      </c>
      <c r="C254" s="14" t="s">
        <v>258</v>
      </c>
      <c r="D254" s="13" t="s">
        <v>38</v>
      </c>
      <c r="E254" s="12" t="s">
        <v>27</v>
      </c>
      <c r="F254" s="15">
        <v>5.5</v>
      </c>
      <c r="G254" s="15">
        <v>5.5</v>
      </c>
      <c r="H254" s="16">
        <v>0</v>
      </c>
      <c r="I254" s="12" t="s">
        <v>19</v>
      </c>
      <c r="J254" s="12" t="s">
        <v>19</v>
      </c>
      <c r="L254" s="52">
        <v>8</v>
      </c>
    </row>
    <row r="255" spans="1:12">
      <c r="A255" s="12">
        <v>2</v>
      </c>
      <c r="B255" s="13" t="s">
        <v>41</v>
      </c>
      <c r="C255" s="14" t="s">
        <v>259</v>
      </c>
      <c r="D255" s="13" t="s">
        <v>42</v>
      </c>
      <c r="E255" s="12" t="s">
        <v>13</v>
      </c>
      <c r="F255" s="15">
        <v>5</v>
      </c>
      <c r="G255" s="15">
        <v>2</v>
      </c>
      <c r="H255" s="16">
        <v>-3</v>
      </c>
      <c r="I255" s="12" t="s">
        <v>14</v>
      </c>
      <c r="J255" s="12" t="s">
        <v>14</v>
      </c>
      <c r="L255" s="52">
        <v>3.5</v>
      </c>
    </row>
    <row r="256" spans="1:12">
      <c r="A256" s="12">
        <v>2</v>
      </c>
      <c r="B256" s="13" t="s">
        <v>41</v>
      </c>
      <c r="C256" s="14" t="s">
        <v>259</v>
      </c>
      <c r="D256" s="13" t="s">
        <v>55</v>
      </c>
      <c r="E256" s="12" t="s">
        <v>16</v>
      </c>
      <c r="F256" s="15">
        <v>6</v>
      </c>
      <c r="G256" s="15">
        <v>6</v>
      </c>
      <c r="H256" s="16">
        <v>0</v>
      </c>
      <c r="I256" s="12" t="s">
        <v>14</v>
      </c>
      <c r="J256" s="12" t="s">
        <v>14</v>
      </c>
      <c r="L256" s="52">
        <v>14</v>
      </c>
    </row>
    <row r="257" spans="1:12">
      <c r="A257" s="12">
        <v>2</v>
      </c>
      <c r="B257" s="13" t="s">
        <v>41</v>
      </c>
      <c r="C257" s="14" t="s">
        <v>259</v>
      </c>
      <c r="D257" s="13" t="s">
        <v>44</v>
      </c>
      <c r="E257" s="12" t="s">
        <v>16</v>
      </c>
      <c r="F257" s="15">
        <v>6.5</v>
      </c>
      <c r="G257" s="15">
        <v>6.5</v>
      </c>
      <c r="H257" s="16">
        <v>0</v>
      </c>
      <c r="I257" s="12" t="s">
        <v>14</v>
      </c>
      <c r="J257" s="12" t="s">
        <v>14</v>
      </c>
      <c r="L257" s="52">
        <v>23</v>
      </c>
    </row>
    <row r="258" spans="1:12">
      <c r="A258" s="12">
        <v>2</v>
      </c>
      <c r="B258" s="13" t="s">
        <v>41</v>
      </c>
      <c r="C258" s="14" t="s">
        <v>259</v>
      </c>
      <c r="D258" s="13" t="s">
        <v>45</v>
      </c>
      <c r="E258" s="12" t="s">
        <v>16</v>
      </c>
      <c r="F258" s="15">
        <v>5.5</v>
      </c>
      <c r="G258" s="15">
        <v>5</v>
      </c>
      <c r="H258" s="16">
        <v>-0.5</v>
      </c>
      <c r="I258" s="12" t="s">
        <v>14</v>
      </c>
      <c r="J258" s="12" t="s">
        <v>14</v>
      </c>
      <c r="L258" s="52">
        <v>7.5</v>
      </c>
    </row>
    <row r="259" spans="1:12">
      <c r="A259" s="12">
        <v>2</v>
      </c>
      <c r="B259" s="13" t="s">
        <v>41</v>
      </c>
      <c r="C259" s="14" t="s">
        <v>259</v>
      </c>
      <c r="D259" s="13" t="s">
        <v>46</v>
      </c>
      <c r="E259" s="12" t="s">
        <v>21</v>
      </c>
      <c r="F259" s="15">
        <v>7</v>
      </c>
      <c r="G259" s="15">
        <v>8</v>
      </c>
      <c r="H259" s="16">
        <v>1</v>
      </c>
      <c r="I259" s="12" t="s">
        <v>14</v>
      </c>
      <c r="J259" s="12" t="s">
        <v>14</v>
      </c>
      <c r="L259" s="52">
        <v>2.5</v>
      </c>
    </row>
    <row r="260" spans="1:12">
      <c r="A260" s="12">
        <v>2</v>
      </c>
      <c r="B260" s="13" t="s">
        <v>41</v>
      </c>
      <c r="C260" s="14" t="s">
        <v>259</v>
      </c>
      <c r="D260" s="13" t="s">
        <v>47</v>
      </c>
      <c r="E260" s="12" t="s">
        <v>21</v>
      </c>
      <c r="F260" s="15">
        <v>5.5</v>
      </c>
      <c r="G260" s="15">
        <v>5.5</v>
      </c>
      <c r="H260" s="16">
        <v>0</v>
      </c>
      <c r="I260" s="12" t="s">
        <v>14</v>
      </c>
      <c r="J260" s="12" t="s">
        <v>14</v>
      </c>
      <c r="L260" s="52">
        <v>6.5</v>
      </c>
    </row>
    <row r="261" spans="1:12">
      <c r="A261" s="12">
        <v>2</v>
      </c>
      <c r="B261" s="13" t="s">
        <v>41</v>
      </c>
      <c r="C261" s="14" t="s">
        <v>259</v>
      </c>
      <c r="D261" s="13" t="s">
        <v>48</v>
      </c>
      <c r="E261" s="12" t="s">
        <v>21</v>
      </c>
      <c r="F261" s="15">
        <v>6</v>
      </c>
      <c r="G261" s="15">
        <v>6</v>
      </c>
      <c r="H261" s="16">
        <v>0</v>
      </c>
      <c r="I261" s="12" t="s">
        <v>14</v>
      </c>
      <c r="J261" s="12" t="s">
        <v>14</v>
      </c>
      <c r="L261" s="52">
        <v>18</v>
      </c>
    </row>
    <row r="262" spans="1:12">
      <c r="A262" s="12">
        <v>2</v>
      </c>
      <c r="B262" s="13" t="s">
        <v>41</v>
      </c>
      <c r="C262" s="14" t="s">
        <v>259</v>
      </c>
      <c r="D262" s="13" t="s">
        <v>49</v>
      </c>
      <c r="E262" s="12" t="s">
        <v>21</v>
      </c>
      <c r="F262" s="15">
        <v>7</v>
      </c>
      <c r="G262" s="15">
        <v>10</v>
      </c>
      <c r="H262" s="16">
        <v>3</v>
      </c>
      <c r="I262" s="12" t="s">
        <v>14</v>
      </c>
      <c r="J262" s="12" t="s">
        <v>14</v>
      </c>
      <c r="L262" s="52">
        <v>16</v>
      </c>
    </row>
    <row r="263" spans="1:12">
      <c r="A263" s="12">
        <v>2</v>
      </c>
      <c r="B263" s="13" t="s">
        <v>41</v>
      </c>
      <c r="C263" s="14" t="s">
        <v>259</v>
      </c>
      <c r="D263" s="13" t="s">
        <v>278</v>
      </c>
      <c r="E263" s="12" t="s">
        <v>27</v>
      </c>
      <c r="F263" s="15">
        <v>6</v>
      </c>
      <c r="G263" s="15">
        <v>6</v>
      </c>
      <c r="H263" s="16">
        <v>0</v>
      </c>
      <c r="I263" s="12" t="s">
        <v>14</v>
      </c>
      <c r="J263" s="12" t="s">
        <v>14</v>
      </c>
      <c r="L263" s="52">
        <v>5</v>
      </c>
    </row>
    <row r="264" spans="1:12">
      <c r="A264" s="12">
        <v>2</v>
      </c>
      <c r="B264" s="13" t="s">
        <v>41</v>
      </c>
      <c r="C264" s="14" t="s">
        <v>259</v>
      </c>
      <c r="D264" s="13" t="s">
        <v>52</v>
      </c>
      <c r="E264" s="12" t="s">
        <v>27</v>
      </c>
      <c r="F264" s="15">
        <v>7</v>
      </c>
      <c r="G264" s="15">
        <v>10</v>
      </c>
      <c r="H264" s="16">
        <v>3</v>
      </c>
      <c r="I264" s="12" t="s">
        <v>14</v>
      </c>
      <c r="J264" s="12" t="s">
        <v>14</v>
      </c>
      <c r="L264" s="52">
        <v>60</v>
      </c>
    </row>
    <row r="265" spans="1:12">
      <c r="A265" s="12">
        <v>2</v>
      </c>
      <c r="B265" s="13" t="s">
        <v>41</v>
      </c>
      <c r="C265" s="14" t="s">
        <v>259</v>
      </c>
      <c r="D265" s="13" t="s">
        <v>279</v>
      </c>
      <c r="E265" s="12" t="s">
        <v>27</v>
      </c>
      <c r="F265" s="15">
        <v>6.5</v>
      </c>
      <c r="G265" s="15">
        <v>6.5</v>
      </c>
      <c r="H265" s="16">
        <v>0</v>
      </c>
      <c r="I265" s="12" t="s">
        <v>14</v>
      </c>
      <c r="J265" s="12" t="s">
        <v>14</v>
      </c>
      <c r="L265" s="52">
        <v>10</v>
      </c>
    </row>
    <row r="266" spans="1:12">
      <c r="A266" s="12">
        <v>2</v>
      </c>
      <c r="B266" s="13" t="s">
        <v>41</v>
      </c>
      <c r="C266" s="14" t="s">
        <v>259</v>
      </c>
      <c r="D266" s="13" t="s">
        <v>280</v>
      </c>
      <c r="E266" s="12" t="s">
        <v>13</v>
      </c>
      <c r="F266" s="15"/>
      <c r="G266" s="15"/>
      <c r="H266" s="16"/>
      <c r="I266" s="12" t="s">
        <v>19</v>
      </c>
      <c r="J266" s="12" t="s">
        <v>19</v>
      </c>
      <c r="L266" s="52">
        <v>1.4</v>
      </c>
    </row>
    <row r="267" spans="1:12">
      <c r="A267" s="12">
        <v>2</v>
      </c>
      <c r="B267" s="13" t="s">
        <v>41</v>
      </c>
      <c r="C267" s="14" t="s">
        <v>259</v>
      </c>
      <c r="D267" s="13" t="s">
        <v>281</v>
      </c>
      <c r="E267" s="12" t="s">
        <v>16</v>
      </c>
      <c r="F267" s="15"/>
      <c r="G267" s="15"/>
      <c r="H267" s="16"/>
      <c r="I267" s="12" t="s">
        <v>19</v>
      </c>
      <c r="J267" s="12" t="s">
        <v>19</v>
      </c>
      <c r="L267" s="52">
        <v>23</v>
      </c>
    </row>
    <row r="268" spans="1:12">
      <c r="A268" s="12">
        <v>2</v>
      </c>
      <c r="B268" s="13" t="s">
        <v>41</v>
      </c>
      <c r="C268" s="14" t="s">
        <v>259</v>
      </c>
      <c r="D268" s="13" t="s">
        <v>54</v>
      </c>
      <c r="E268" s="12" t="s">
        <v>16</v>
      </c>
      <c r="F268" s="15">
        <v>5.5</v>
      </c>
      <c r="G268" s="15">
        <v>5.5</v>
      </c>
      <c r="H268" s="16">
        <v>0</v>
      </c>
      <c r="I268" s="12" t="s">
        <v>19</v>
      </c>
      <c r="J268" s="12" t="s">
        <v>19</v>
      </c>
      <c r="L268" s="52">
        <v>3</v>
      </c>
    </row>
    <row r="269" spans="1:12">
      <c r="A269" s="12">
        <v>2</v>
      </c>
      <c r="B269" s="13" t="s">
        <v>41</v>
      </c>
      <c r="C269" s="14" t="s">
        <v>259</v>
      </c>
      <c r="D269" s="13" t="s">
        <v>282</v>
      </c>
      <c r="E269" s="12" t="s">
        <v>16</v>
      </c>
      <c r="F269" s="15">
        <v>6</v>
      </c>
      <c r="G269" s="15">
        <v>6</v>
      </c>
      <c r="H269" s="16">
        <v>0</v>
      </c>
      <c r="I269" s="12" t="s">
        <v>19</v>
      </c>
      <c r="J269" s="12" t="s">
        <v>19</v>
      </c>
      <c r="L269" s="52">
        <v>10</v>
      </c>
    </row>
    <row r="270" spans="1:12">
      <c r="A270" s="12">
        <v>2</v>
      </c>
      <c r="B270" s="13" t="s">
        <v>41</v>
      </c>
      <c r="C270" s="14" t="s">
        <v>259</v>
      </c>
      <c r="D270" s="13" t="s">
        <v>57</v>
      </c>
      <c r="E270" s="12" t="s">
        <v>16</v>
      </c>
      <c r="F270" s="15">
        <v>6</v>
      </c>
      <c r="G270" s="15">
        <v>6</v>
      </c>
      <c r="H270" s="16">
        <v>0</v>
      </c>
      <c r="I270" s="12" t="s">
        <v>19</v>
      </c>
      <c r="J270" s="12" t="s">
        <v>19</v>
      </c>
      <c r="L270" s="52">
        <v>7</v>
      </c>
    </row>
    <row r="271" spans="1:12">
      <c r="A271" s="12">
        <v>2</v>
      </c>
      <c r="B271" s="13" t="s">
        <v>41</v>
      </c>
      <c r="C271" s="14" t="s">
        <v>259</v>
      </c>
      <c r="D271" s="13" t="s">
        <v>58</v>
      </c>
      <c r="E271" s="12" t="s">
        <v>21</v>
      </c>
      <c r="F271" s="15">
        <v>5</v>
      </c>
      <c r="G271" s="15">
        <v>5</v>
      </c>
      <c r="H271" s="16">
        <v>0</v>
      </c>
      <c r="I271" s="12" t="s">
        <v>19</v>
      </c>
      <c r="J271" s="12" t="s">
        <v>19</v>
      </c>
      <c r="L271" s="52">
        <v>20</v>
      </c>
    </row>
    <row r="272" spans="1:12">
      <c r="A272" s="12">
        <v>2</v>
      </c>
      <c r="B272" s="13" t="s">
        <v>41</v>
      </c>
      <c r="C272" s="14" t="s">
        <v>259</v>
      </c>
      <c r="D272" s="13" t="s">
        <v>59</v>
      </c>
      <c r="E272" s="12" t="s">
        <v>21</v>
      </c>
      <c r="F272" s="15">
        <v>6</v>
      </c>
      <c r="G272" s="15">
        <v>6</v>
      </c>
      <c r="H272" s="16">
        <v>0</v>
      </c>
      <c r="I272" s="12" t="s">
        <v>19</v>
      </c>
      <c r="J272" s="12" t="s">
        <v>19</v>
      </c>
      <c r="L272" s="52">
        <v>10</v>
      </c>
    </row>
    <row r="273" spans="1:12">
      <c r="A273" s="12">
        <v>2</v>
      </c>
      <c r="B273" s="13" t="s">
        <v>41</v>
      </c>
      <c r="C273" s="14" t="s">
        <v>259</v>
      </c>
      <c r="D273" s="13" t="s">
        <v>60</v>
      </c>
      <c r="E273" s="12" t="s">
        <v>21</v>
      </c>
      <c r="F273" s="15">
        <v>6</v>
      </c>
      <c r="G273" s="15">
        <v>6</v>
      </c>
      <c r="H273" s="16">
        <v>0</v>
      </c>
      <c r="I273" s="12" t="s">
        <v>19</v>
      </c>
      <c r="J273" s="12" t="s">
        <v>19</v>
      </c>
      <c r="L273" s="52">
        <v>15</v>
      </c>
    </row>
    <row r="274" spans="1:12">
      <c r="A274" s="12">
        <v>2</v>
      </c>
      <c r="B274" s="13" t="s">
        <v>41</v>
      </c>
      <c r="C274" s="14" t="s">
        <v>259</v>
      </c>
      <c r="D274" s="13" t="s">
        <v>61</v>
      </c>
      <c r="E274" s="12" t="s">
        <v>21</v>
      </c>
      <c r="F274" s="15"/>
      <c r="G274" s="15"/>
      <c r="H274" s="16"/>
      <c r="I274" s="12" t="s">
        <v>19</v>
      </c>
      <c r="J274" s="12" t="s">
        <v>19</v>
      </c>
      <c r="L274" s="52">
        <v>32</v>
      </c>
    </row>
    <row r="275" spans="1:12">
      <c r="A275" s="12">
        <v>2</v>
      </c>
      <c r="B275" s="13" t="s">
        <v>41</v>
      </c>
      <c r="C275" s="14" t="s">
        <v>259</v>
      </c>
      <c r="D275" s="13" t="s">
        <v>65</v>
      </c>
      <c r="E275" s="12" t="s">
        <v>27</v>
      </c>
      <c r="F275" s="15">
        <v>7</v>
      </c>
      <c r="G275" s="15">
        <v>10</v>
      </c>
      <c r="H275" s="16">
        <v>3</v>
      </c>
      <c r="I275" s="12" t="s">
        <v>19</v>
      </c>
      <c r="J275" s="12" t="s">
        <v>19</v>
      </c>
      <c r="L275" s="52">
        <v>3</v>
      </c>
    </row>
    <row r="276" spans="1:12">
      <c r="A276" s="12">
        <v>2</v>
      </c>
      <c r="B276" s="13" t="s">
        <v>41</v>
      </c>
      <c r="C276" s="14" t="s">
        <v>259</v>
      </c>
      <c r="D276" s="13" t="s">
        <v>51</v>
      </c>
      <c r="E276" s="12" t="s">
        <v>27</v>
      </c>
      <c r="F276" s="15">
        <v>5.5</v>
      </c>
      <c r="G276" s="15">
        <v>5.5</v>
      </c>
      <c r="H276" s="16">
        <v>0</v>
      </c>
      <c r="I276" s="12" t="s">
        <v>19</v>
      </c>
      <c r="J276" s="12" t="s">
        <v>19</v>
      </c>
      <c r="L276" s="52">
        <v>5</v>
      </c>
    </row>
    <row r="277" spans="1:12">
      <c r="A277" s="12">
        <v>2</v>
      </c>
      <c r="B277" s="13" t="s">
        <v>41</v>
      </c>
      <c r="C277" s="14" t="s">
        <v>259</v>
      </c>
      <c r="D277" s="13" t="s">
        <v>63</v>
      </c>
      <c r="E277" s="12" t="s">
        <v>27</v>
      </c>
      <c r="F277" s="15"/>
      <c r="G277" s="15"/>
      <c r="H277" s="16"/>
      <c r="I277" s="12" t="s">
        <v>19</v>
      </c>
      <c r="J277" s="12" t="s">
        <v>19</v>
      </c>
      <c r="L277" s="52">
        <v>8</v>
      </c>
    </row>
    <row r="278" spans="1:12">
      <c r="A278" s="12">
        <v>2</v>
      </c>
      <c r="B278" s="13" t="s">
        <v>66</v>
      </c>
      <c r="C278" s="14" t="s">
        <v>259</v>
      </c>
      <c r="D278" s="13" t="s">
        <v>67</v>
      </c>
      <c r="E278" s="12" t="s">
        <v>13</v>
      </c>
      <c r="F278" s="15">
        <v>6</v>
      </c>
      <c r="G278" s="15">
        <v>4</v>
      </c>
      <c r="H278" s="16">
        <v>-2</v>
      </c>
      <c r="I278" s="12" t="s">
        <v>14</v>
      </c>
      <c r="J278" s="12" t="s">
        <v>14</v>
      </c>
      <c r="L278" s="52">
        <v>8</v>
      </c>
    </row>
    <row r="279" spans="1:12">
      <c r="A279" s="12">
        <v>2</v>
      </c>
      <c r="B279" s="13" t="s">
        <v>66</v>
      </c>
      <c r="C279" s="14" t="s">
        <v>259</v>
      </c>
      <c r="D279" s="13" t="s">
        <v>79</v>
      </c>
      <c r="E279" s="12" t="s">
        <v>16</v>
      </c>
      <c r="F279" s="15">
        <v>6.5</v>
      </c>
      <c r="G279" s="15">
        <v>6.5</v>
      </c>
      <c r="H279" s="16">
        <v>0</v>
      </c>
      <c r="I279" s="12" t="s">
        <v>14</v>
      </c>
      <c r="J279" s="12" t="s">
        <v>14</v>
      </c>
      <c r="L279" s="52">
        <v>2.5</v>
      </c>
    </row>
    <row r="280" spans="1:12">
      <c r="A280" s="12">
        <v>2</v>
      </c>
      <c r="B280" s="13" t="s">
        <v>66</v>
      </c>
      <c r="C280" s="14" t="s">
        <v>259</v>
      </c>
      <c r="D280" s="13" t="s">
        <v>70</v>
      </c>
      <c r="E280" s="12" t="s">
        <v>16</v>
      </c>
      <c r="F280" s="15">
        <v>6.5</v>
      </c>
      <c r="G280" s="15">
        <v>6</v>
      </c>
      <c r="H280" s="16">
        <v>-0.5</v>
      </c>
      <c r="I280" s="12" t="s">
        <v>14</v>
      </c>
      <c r="J280" s="12" t="s">
        <v>14</v>
      </c>
      <c r="L280" s="52">
        <v>40</v>
      </c>
    </row>
    <row r="281" spans="1:12">
      <c r="A281" s="12">
        <v>2</v>
      </c>
      <c r="B281" s="13" t="s">
        <v>66</v>
      </c>
      <c r="C281" s="14" t="s">
        <v>259</v>
      </c>
      <c r="D281" s="13" t="s">
        <v>68</v>
      </c>
      <c r="E281" s="12" t="s">
        <v>16</v>
      </c>
      <c r="F281" s="15">
        <v>7</v>
      </c>
      <c r="G281" s="15">
        <v>8</v>
      </c>
      <c r="H281" s="16">
        <v>1</v>
      </c>
      <c r="I281" s="12" t="s">
        <v>14</v>
      </c>
      <c r="J281" s="12" t="s">
        <v>14</v>
      </c>
      <c r="L281" s="52">
        <v>40</v>
      </c>
    </row>
    <row r="282" spans="1:12">
      <c r="A282" s="12">
        <v>2</v>
      </c>
      <c r="B282" s="13" t="s">
        <v>66</v>
      </c>
      <c r="C282" s="14" t="s">
        <v>259</v>
      </c>
      <c r="D282" s="13" t="s">
        <v>84</v>
      </c>
      <c r="E282" s="12" t="s">
        <v>21</v>
      </c>
      <c r="F282" s="15">
        <v>6.5</v>
      </c>
      <c r="G282" s="15">
        <v>9.5</v>
      </c>
      <c r="H282" s="16">
        <v>3</v>
      </c>
      <c r="I282" s="12" t="s">
        <v>14</v>
      </c>
      <c r="J282" s="12" t="s">
        <v>14</v>
      </c>
      <c r="L282" s="52">
        <v>4</v>
      </c>
    </row>
    <row r="283" spans="1:12">
      <c r="A283" s="12">
        <v>2</v>
      </c>
      <c r="B283" s="13" t="s">
        <v>66</v>
      </c>
      <c r="C283" s="14" t="s">
        <v>259</v>
      </c>
      <c r="D283" s="13" t="s">
        <v>85</v>
      </c>
      <c r="E283" s="12" t="s">
        <v>21</v>
      </c>
      <c r="F283" s="15">
        <v>5.5</v>
      </c>
      <c r="G283" s="15">
        <v>5.5</v>
      </c>
      <c r="H283" s="16">
        <v>0</v>
      </c>
      <c r="I283" s="12" t="s">
        <v>14</v>
      </c>
      <c r="J283" s="12" t="s">
        <v>14</v>
      </c>
      <c r="L283" s="52">
        <v>8.5</v>
      </c>
    </row>
    <row r="284" spans="1:12">
      <c r="A284" s="12">
        <v>2</v>
      </c>
      <c r="B284" s="13" t="s">
        <v>66</v>
      </c>
      <c r="C284" s="14" t="s">
        <v>259</v>
      </c>
      <c r="D284" s="13" t="s">
        <v>73</v>
      </c>
      <c r="E284" s="12" t="s">
        <v>21</v>
      </c>
      <c r="F284" s="15">
        <v>7</v>
      </c>
      <c r="G284" s="15">
        <v>10</v>
      </c>
      <c r="H284" s="16">
        <v>3</v>
      </c>
      <c r="I284" s="12" t="s">
        <v>14</v>
      </c>
      <c r="J284" s="12" t="s">
        <v>14</v>
      </c>
      <c r="L284" s="52">
        <v>16</v>
      </c>
    </row>
    <row r="285" spans="1:12">
      <c r="A285" s="12">
        <v>2</v>
      </c>
      <c r="B285" s="13" t="s">
        <v>66</v>
      </c>
      <c r="C285" s="14" t="s">
        <v>259</v>
      </c>
      <c r="D285" s="13" t="s">
        <v>74</v>
      </c>
      <c r="E285" s="12" t="s">
        <v>21</v>
      </c>
      <c r="F285" s="15">
        <v>6.5</v>
      </c>
      <c r="G285" s="15">
        <v>6.5</v>
      </c>
      <c r="H285" s="16">
        <v>0</v>
      </c>
      <c r="I285" s="12" t="s">
        <v>14</v>
      </c>
      <c r="J285" s="12" t="s">
        <v>14</v>
      </c>
      <c r="L285" s="52">
        <v>18</v>
      </c>
    </row>
    <row r="286" spans="1:12">
      <c r="A286" s="12">
        <v>2</v>
      </c>
      <c r="B286" s="13" t="s">
        <v>66</v>
      </c>
      <c r="C286" s="14" t="s">
        <v>259</v>
      </c>
      <c r="D286" s="13" t="s">
        <v>77</v>
      </c>
      <c r="E286" s="12" t="s">
        <v>27</v>
      </c>
      <c r="F286" s="15">
        <v>5.5</v>
      </c>
      <c r="G286" s="15">
        <v>5.5</v>
      </c>
      <c r="H286" s="16">
        <v>0</v>
      </c>
      <c r="I286" s="12" t="s">
        <v>14</v>
      </c>
      <c r="J286" s="12" t="s">
        <v>14</v>
      </c>
      <c r="L286" s="52">
        <v>15</v>
      </c>
    </row>
    <row r="287" spans="1:12">
      <c r="A287" s="12">
        <v>2</v>
      </c>
      <c r="B287" s="13" t="s">
        <v>66</v>
      </c>
      <c r="C287" s="14" t="s">
        <v>259</v>
      </c>
      <c r="D287" s="13" t="s">
        <v>76</v>
      </c>
      <c r="E287" s="12" t="s">
        <v>27</v>
      </c>
      <c r="F287" s="15">
        <v>7</v>
      </c>
      <c r="G287" s="15">
        <v>10</v>
      </c>
      <c r="H287" s="16">
        <v>3</v>
      </c>
      <c r="I287" s="12" t="s">
        <v>14</v>
      </c>
      <c r="J287" s="12" t="s">
        <v>14</v>
      </c>
      <c r="L287" s="52">
        <v>50</v>
      </c>
    </row>
    <row r="288" spans="1:12">
      <c r="A288" s="12">
        <v>2</v>
      </c>
      <c r="B288" s="13" t="s">
        <v>66</v>
      </c>
      <c r="C288" s="14" t="s">
        <v>259</v>
      </c>
      <c r="D288" s="13" t="s">
        <v>75</v>
      </c>
      <c r="E288" s="12" t="s">
        <v>27</v>
      </c>
      <c r="F288" s="15">
        <v>5.5</v>
      </c>
      <c r="G288" s="15">
        <v>5.5</v>
      </c>
      <c r="H288" s="16">
        <v>0</v>
      </c>
      <c r="I288" s="12" t="s">
        <v>14</v>
      </c>
      <c r="J288" s="12" t="s">
        <v>14</v>
      </c>
      <c r="L288" s="52">
        <v>15</v>
      </c>
    </row>
    <row r="289" spans="1:12">
      <c r="A289" s="12">
        <v>2</v>
      </c>
      <c r="B289" s="13" t="s">
        <v>66</v>
      </c>
      <c r="C289" s="14" t="s">
        <v>259</v>
      </c>
      <c r="D289" s="13" t="s">
        <v>78</v>
      </c>
      <c r="E289" s="12" t="s">
        <v>13</v>
      </c>
      <c r="F289" s="15">
        <v>7</v>
      </c>
      <c r="G289" s="15">
        <v>6</v>
      </c>
      <c r="H289" s="16">
        <v>-1</v>
      </c>
      <c r="I289" s="12" t="s">
        <v>19</v>
      </c>
      <c r="J289" s="12" t="s">
        <v>19</v>
      </c>
      <c r="L289" s="52">
        <v>15</v>
      </c>
    </row>
    <row r="290" spans="1:12">
      <c r="A290" s="12">
        <v>2</v>
      </c>
      <c r="B290" s="13" t="s">
        <v>66</v>
      </c>
      <c r="C290" s="14" t="s">
        <v>259</v>
      </c>
      <c r="D290" s="13" t="s">
        <v>69</v>
      </c>
      <c r="E290" s="12" t="s">
        <v>16</v>
      </c>
      <c r="F290" s="15">
        <v>6</v>
      </c>
      <c r="G290" s="15">
        <v>6</v>
      </c>
      <c r="H290" s="16">
        <v>0</v>
      </c>
      <c r="I290" s="12" t="s">
        <v>19</v>
      </c>
      <c r="J290" s="12" t="s">
        <v>19</v>
      </c>
      <c r="L290" s="52">
        <v>3.5</v>
      </c>
    </row>
    <row r="291" spans="1:12">
      <c r="A291" s="12">
        <v>2</v>
      </c>
      <c r="B291" s="13" t="s">
        <v>66</v>
      </c>
      <c r="C291" s="14" t="s">
        <v>259</v>
      </c>
      <c r="D291" s="13" t="s">
        <v>80</v>
      </c>
      <c r="E291" s="12" t="s">
        <v>16</v>
      </c>
      <c r="F291" s="15">
        <v>5.5</v>
      </c>
      <c r="G291" s="15">
        <v>6.5</v>
      </c>
      <c r="H291" s="16">
        <v>1</v>
      </c>
      <c r="I291" s="12" t="s">
        <v>19</v>
      </c>
      <c r="J291" s="12" t="s">
        <v>19</v>
      </c>
      <c r="L291" s="52">
        <v>10</v>
      </c>
    </row>
    <row r="292" spans="1:12">
      <c r="A292" s="12">
        <v>2</v>
      </c>
      <c r="B292" s="13" t="s">
        <v>66</v>
      </c>
      <c r="C292" s="14" t="s">
        <v>259</v>
      </c>
      <c r="D292" s="13" t="s">
        <v>82</v>
      </c>
      <c r="E292" s="12" t="s">
        <v>16</v>
      </c>
      <c r="F292" s="15">
        <v>6.5</v>
      </c>
      <c r="G292" s="15">
        <v>9.5</v>
      </c>
      <c r="H292" s="16">
        <v>3</v>
      </c>
      <c r="I292" s="12" t="s">
        <v>19</v>
      </c>
      <c r="J292" s="12" t="s">
        <v>19</v>
      </c>
      <c r="L292" s="52">
        <v>18</v>
      </c>
    </row>
    <row r="293" spans="1:12">
      <c r="A293" s="12">
        <v>2</v>
      </c>
      <c r="B293" s="13" t="s">
        <v>66</v>
      </c>
      <c r="C293" s="14" t="s">
        <v>259</v>
      </c>
      <c r="D293" s="13" t="s">
        <v>283</v>
      </c>
      <c r="E293" s="12" t="s">
        <v>16</v>
      </c>
      <c r="F293" s="15">
        <v>5.5</v>
      </c>
      <c r="G293" s="15">
        <v>5.5</v>
      </c>
      <c r="H293" s="16">
        <v>0</v>
      </c>
      <c r="I293" s="12" t="s">
        <v>19</v>
      </c>
      <c r="J293" s="12" t="s">
        <v>19</v>
      </c>
      <c r="L293" s="52">
        <v>7.5</v>
      </c>
    </row>
    <row r="294" spans="1:12">
      <c r="A294" s="12">
        <v>2</v>
      </c>
      <c r="B294" s="13" t="s">
        <v>66</v>
      </c>
      <c r="C294" s="14" t="s">
        <v>259</v>
      </c>
      <c r="D294" s="13" t="s">
        <v>83</v>
      </c>
      <c r="E294" s="12" t="s">
        <v>21</v>
      </c>
      <c r="F294" s="15">
        <v>6.5</v>
      </c>
      <c r="G294" s="15">
        <v>7.5</v>
      </c>
      <c r="H294" s="16">
        <v>1</v>
      </c>
      <c r="I294" s="12" t="s">
        <v>19</v>
      </c>
      <c r="J294" s="12" t="s">
        <v>19</v>
      </c>
      <c r="L294" s="52">
        <v>8</v>
      </c>
    </row>
    <row r="295" spans="1:12">
      <c r="A295" s="12">
        <v>2</v>
      </c>
      <c r="B295" s="13" t="s">
        <v>66</v>
      </c>
      <c r="C295" s="14" t="s">
        <v>259</v>
      </c>
      <c r="D295" s="13" t="s">
        <v>71</v>
      </c>
      <c r="E295" s="12" t="s">
        <v>21</v>
      </c>
      <c r="F295" s="15">
        <v>5</v>
      </c>
      <c r="G295" s="15">
        <v>5</v>
      </c>
      <c r="H295" s="16">
        <v>0</v>
      </c>
      <c r="I295" s="12" t="s">
        <v>19</v>
      </c>
      <c r="J295" s="12" t="s">
        <v>19</v>
      </c>
      <c r="L295" s="52">
        <v>15</v>
      </c>
    </row>
    <row r="296" spans="1:12">
      <c r="A296" s="12">
        <v>2</v>
      </c>
      <c r="B296" s="13" t="s">
        <v>66</v>
      </c>
      <c r="C296" s="14" t="s">
        <v>259</v>
      </c>
      <c r="D296" s="13" t="s">
        <v>72</v>
      </c>
      <c r="E296" s="12" t="s">
        <v>21</v>
      </c>
      <c r="F296" s="15">
        <v>5</v>
      </c>
      <c r="G296" s="15">
        <v>5</v>
      </c>
      <c r="H296" s="16">
        <v>0</v>
      </c>
      <c r="I296" s="12" t="s">
        <v>19</v>
      </c>
      <c r="J296" s="12" t="s">
        <v>19</v>
      </c>
      <c r="L296" s="52">
        <v>8.5</v>
      </c>
    </row>
    <row r="297" spans="1:12">
      <c r="A297" s="12">
        <v>2</v>
      </c>
      <c r="B297" s="13" t="s">
        <v>66</v>
      </c>
      <c r="C297" s="14" t="s">
        <v>259</v>
      </c>
      <c r="D297" s="13" t="s">
        <v>86</v>
      </c>
      <c r="E297" s="12" t="s">
        <v>21</v>
      </c>
      <c r="F297" s="15">
        <v>5.5</v>
      </c>
      <c r="G297" s="15">
        <v>5.5</v>
      </c>
      <c r="H297" s="16">
        <v>0</v>
      </c>
      <c r="I297" s="12" t="s">
        <v>19</v>
      </c>
      <c r="J297" s="12" t="s">
        <v>19</v>
      </c>
      <c r="L297" s="52">
        <v>3</v>
      </c>
    </row>
    <row r="298" spans="1:12">
      <c r="A298" s="12">
        <v>2</v>
      </c>
      <c r="B298" s="13" t="s">
        <v>66</v>
      </c>
      <c r="C298" s="14" t="s">
        <v>259</v>
      </c>
      <c r="D298" s="13" t="s">
        <v>88</v>
      </c>
      <c r="E298" s="12" t="s">
        <v>27</v>
      </c>
      <c r="F298" s="15">
        <v>7.5</v>
      </c>
      <c r="G298" s="15">
        <v>8.5</v>
      </c>
      <c r="H298" s="16">
        <v>1</v>
      </c>
      <c r="I298" s="12" t="s">
        <v>19</v>
      </c>
      <c r="J298" s="12" t="s">
        <v>19</v>
      </c>
      <c r="L298" s="52">
        <v>4</v>
      </c>
    </row>
    <row r="299" spans="1:12">
      <c r="A299" s="12">
        <v>2</v>
      </c>
      <c r="B299" s="13" t="s">
        <v>66</v>
      </c>
      <c r="C299" s="14" t="s">
        <v>259</v>
      </c>
      <c r="D299" s="13" t="s">
        <v>89</v>
      </c>
      <c r="E299" s="12" t="s">
        <v>27</v>
      </c>
      <c r="F299" s="15"/>
      <c r="G299" s="15"/>
      <c r="H299" s="16"/>
      <c r="I299" s="12" t="s">
        <v>19</v>
      </c>
      <c r="J299" s="12" t="s">
        <v>19</v>
      </c>
      <c r="L299" s="52">
        <v>7</v>
      </c>
    </row>
    <row r="300" spans="1:12">
      <c r="A300" s="12">
        <v>2</v>
      </c>
      <c r="B300" s="13" t="s">
        <v>66</v>
      </c>
      <c r="C300" s="14" t="s">
        <v>259</v>
      </c>
      <c r="D300" s="13" t="s">
        <v>87</v>
      </c>
      <c r="E300" s="12" t="s">
        <v>27</v>
      </c>
      <c r="F300" s="15">
        <v>6</v>
      </c>
      <c r="G300" s="15">
        <v>6</v>
      </c>
      <c r="H300" s="16">
        <v>0</v>
      </c>
      <c r="I300" s="12" t="s">
        <v>19</v>
      </c>
      <c r="J300" s="12" t="s">
        <v>19</v>
      </c>
      <c r="L300" s="52">
        <v>8</v>
      </c>
    </row>
    <row r="301" spans="1:12">
      <c r="A301" s="12">
        <v>2</v>
      </c>
      <c r="B301" s="13" t="s">
        <v>90</v>
      </c>
      <c r="C301" s="14" t="s">
        <v>259</v>
      </c>
      <c r="D301" s="13" t="s">
        <v>91</v>
      </c>
      <c r="E301" s="12" t="s">
        <v>13</v>
      </c>
      <c r="F301" s="15">
        <v>6.5</v>
      </c>
      <c r="G301" s="15">
        <v>7</v>
      </c>
      <c r="H301" s="16">
        <v>0.5</v>
      </c>
      <c r="I301" s="12" t="s">
        <v>14</v>
      </c>
      <c r="J301" s="12" t="s">
        <v>14</v>
      </c>
      <c r="L301" s="52">
        <v>35</v>
      </c>
    </row>
    <row r="302" spans="1:12">
      <c r="A302" s="12">
        <v>2</v>
      </c>
      <c r="B302" s="13" t="s">
        <v>90</v>
      </c>
      <c r="C302" s="14" t="s">
        <v>259</v>
      </c>
      <c r="D302" s="13" t="s">
        <v>94</v>
      </c>
      <c r="E302" s="12" t="s">
        <v>16</v>
      </c>
      <c r="F302" s="15"/>
      <c r="G302" s="15"/>
      <c r="H302" s="16"/>
      <c r="I302" s="12" t="s">
        <v>14</v>
      </c>
      <c r="J302" s="12" t="s">
        <v>19</v>
      </c>
      <c r="L302" s="52">
        <v>35</v>
      </c>
    </row>
    <row r="303" spans="1:12">
      <c r="A303" s="12">
        <v>2</v>
      </c>
      <c r="B303" s="13" t="s">
        <v>90</v>
      </c>
      <c r="C303" s="14" t="s">
        <v>259</v>
      </c>
      <c r="D303" s="13" t="s">
        <v>93</v>
      </c>
      <c r="E303" s="12" t="s">
        <v>16</v>
      </c>
      <c r="F303" s="15">
        <v>6.5</v>
      </c>
      <c r="G303" s="15">
        <v>6.5</v>
      </c>
      <c r="H303" s="16">
        <v>0</v>
      </c>
      <c r="I303" s="12" t="s">
        <v>14</v>
      </c>
      <c r="J303" s="12" t="s">
        <v>14</v>
      </c>
      <c r="L303" s="52">
        <v>32</v>
      </c>
    </row>
    <row r="304" spans="1:12">
      <c r="A304" s="12">
        <v>2</v>
      </c>
      <c r="B304" s="13" t="s">
        <v>90</v>
      </c>
      <c r="C304" s="14" t="s">
        <v>259</v>
      </c>
      <c r="D304" s="13" t="s">
        <v>92</v>
      </c>
      <c r="E304" s="12" t="s">
        <v>16</v>
      </c>
      <c r="F304" s="15">
        <v>6.5</v>
      </c>
      <c r="G304" s="15">
        <v>6.5</v>
      </c>
      <c r="H304" s="16">
        <v>0</v>
      </c>
      <c r="I304" s="12" t="s">
        <v>14</v>
      </c>
      <c r="J304" s="12" t="s">
        <v>14</v>
      </c>
      <c r="L304" s="52">
        <v>7</v>
      </c>
    </row>
    <row r="305" spans="1:12">
      <c r="A305" s="12">
        <v>2</v>
      </c>
      <c r="B305" s="13" t="s">
        <v>90</v>
      </c>
      <c r="C305" s="14" t="s">
        <v>259</v>
      </c>
      <c r="D305" s="13" t="s">
        <v>110</v>
      </c>
      <c r="E305" s="12" t="s">
        <v>21</v>
      </c>
      <c r="F305" s="15">
        <v>5.5</v>
      </c>
      <c r="G305" s="15">
        <v>5.5</v>
      </c>
      <c r="H305" s="16">
        <v>0</v>
      </c>
      <c r="I305" s="12" t="s">
        <v>14</v>
      </c>
      <c r="J305" s="12" t="s">
        <v>14</v>
      </c>
      <c r="L305" s="52">
        <v>5</v>
      </c>
    </row>
    <row r="306" spans="1:12">
      <c r="A306" s="12">
        <v>2</v>
      </c>
      <c r="B306" s="13" t="s">
        <v>90</v>
      </c>
      <c r="C306" s="14" t="s">
        <v>259</v>
      </c>
      <c r="D306" s="13" t="s">
        <v>95</v>
      </c>
      <c r="E306" s="12" t="s">
        <v>21</v>
      </c>
      <c r="F306" s="15">
        <v>5.5</v>
      </c>
      <c r="G306" s="15">
        <v>5.5</v>
      </c>
      <c r="H306" s="16">
        <v>0</v>
      </c>
      <c r="I306" s="12" t="s">
        <v>14</v>
      </c>
      <c r="J306" s="12" t="s">
        <v>14</v>
      </c>
      <c r="L306" s="52">
        <v>10</v>
      </c>
    </row>
    <row r="307" spans="1:12">
      <c r="A307" s="12">
        <v>2</v>
      </c>
      <c r="B307" s="13" t="s">
        <v>90</v>
      </c>
      <c r="C307" s="14" t="s">
        <v>259</v>
      </c>
      <c r="D307" s="13" t="s">
        <v>96</v>
      </c>
      <c r="E307" s="12" t="s">
        <v>21</v>
      </c>
      <c r="F307" s="15">
        <v>6</v>
      </c>
      <c r="G307" s="15">
        <v>6</v>
      </c>
      <c r="H307" s="16">
        <v>0</v>
      </c>
      <c r="I307" s="12" t="s">
        <v>14</v>
      </c>
      <c r="J307" s="12" t="s">
        <v>14</v>
      </c>
      <c r="L307" s="52">
        <v>8</v>
      </c>
    </row>
    <row r="308" spans="1:12">
      <c r="A308" s="12">
        <v>2</v>
      </c>
      <c r="B308" s="13" t="s">
        <v>90</v>
      </c>
      <c r="C308" s="14" t="s">
        <v>259</v>
      </c>
      <c r="D308" s="13" t="s">
        <v>98</v>
      </c>
      <c r="E308" s="12" t="s">
        <v>21</v>
      </c>
      <c r="F308" s="15">
        <v>7</v>
      </c>
      <c r="G308" s="15">
        <v>8</v>
      </c>
      <c r="H308" s="16">
        <v>1</v>
      </c>
      <c r="I308" s="12" t="s">
        <v>14</v>
      </c>
      <c r="J308" s="12" t="s">
        <v>14</v>
      </c>
      <c r="L308" s="52">
        <v>50</v>
      </c>
    </row>
    <row r="309" spans="1:12">
      <c r="A309" s="12">
        <v>2</v>
      </c>
      <c r="B309" s="13" t="s">
        <v>90</v>
      </c>
      <c r="C309" s="14" t="s">
        <v>259</v>
      </c>
      <c r="D309" s="13" t="s">
        <v>99</v>
      </c>
      <c r="E309" s="12" t="s">
        <v>27</v>
      </c>
      <c r="F309" s="15">
        <v>5.5</v>
      </c>
      <c r="G309" s="15">
        <v>5.5</v>
      </c>
      <c r="H309" s="16">
        <v>0</v>
      </c>
      <c r="I309" s="12" t="s">
        <v>14</v>
      </c>
      <c r="J309" s="12" t="s">
        <v>14</v>
      </c>
      <c r="L309" s="52">
        <v>7</v>
      </c>
    </row>
    <row r="310" spans="1:12">
      <c r="A310" s="12">
        <v>2</v>
      </c>
      <c r="B310" s="13" t="s">
        <v>90</v>
      </c>
      <c r="C310" s="14" t="s">
        <v>259</v>
      </c>
      <c r="D310" s="13" t="s">
        <v>100</v>
      </c>
      <c r="E310" s="12" t="s">
        <v>27</v>
      </c>
      <c r="F310" s="15">
        <v>6</v>
      </c>
      <c r="G310" s="15">
        <v>6</v>
      </c>
      <c r="H310" s="16">
        <v>0</v>
      </c>
      <c r="I310" s="12" t="s">
        <v>14</v>
      </c>
      <c r="J310" s="12" t="s">
        <v>14</v>
      </c>
      <c r="L310" s="52">
        <v>85</v>
      </c>
    </row>
    <row r="311" spans="1:12">
      <c r="A311" s="12">
        <v>2</v>
      </c>
      <c r="B311" s="13" t="s">
        <v>90</v>
      </c>
      <c r="C311" s="14" t="s">
        <v>259</v>
      </c>
      <c r="D311" s="13" t="s">
        <v>111</v>
      </c>
      <c r="E311" s="12" t="s">
        <v>27</v>
      </c>
      <c r="F311" s="15">
        <v>6.5</v>
      </c>
      <c r="G311" s="15">
        <v>6</v>
      </c>
      <c r="H311" s="16">
        <v>-0.5</v>
      </c>
      <c r="I311" s="12" t="s">
        <v>14</v>
      </c>
      <c r="J311" s="12" t="s">
        <v>14</v>
      </c>
      <c r="L311" s="52">
        <v>19</v>
      </c>
    </row>
    <row r="312" spans="1:12">
      <c r="A312" s="12">
        <v>2</v>
      </c>
      <c r="B312" s="13" t="s">
        <v>90</v>
      </c>
      <c r="C312" s="14" t="s">
        <v>259</v>
      </c>
      <c r="D312" s="13" t="s">
        <v>102</v>
      </c>
      <c r="E312" s="12" t="s">
        <v>13</v>
      </c>
      <c r="F312" s="15"/>
      <c r="G312" s="15"/>
      <c r="H312" s="16"/>
      <c r="I312" s="12" t="s">
        <v>19</v>
      </c>
      <c r="J312" s="12" t="s">
        <v>19</v>
      </c>
      <c r="L312" s="52">
        <v>0.8</v>
      </c>
    </row>
    <row r="313" spans="1:12">
      <c r="A313" s="12">
        <v>2</v>
      </c>
      <c r="B313" s="13" t="s">
        <v>90</v>
      </c>
      <c r="C313" s="14" t="s">
        <v>259</v>
      </c>
      <c r="D313" s="13" t="s">
        <v>105</v>
      </c>
      <c r="E313" s="12" t="s">
        <v>16</v>
      </c>
      <c r="F313" s="15">
        <v>6</v>
      </c>
      <c r="G313" s="15">
        <v>5.5</v>
      </c>
      <c r="H313" s="16">
        <v>-0.5</v>
      </c>
      <c r="I313" s="12" t="s">
        <v>19</v>
      </c>
      <c r="J313" s="12" t="s">
        <v>14</v>
      </c>
      <c r="K313" s="13" t="s">
        <v>94</v>
      </c>
      <c r="L313" s="52">
        <v>13</v>
      </c>
    </row>
    <row r="314" spans="1:12">
      <c r="A314" s="12">
        <v>2</v>
      </c>
      <c r="B314" s="13" t="s">
        <v>90</v>
      </c>
      <c r="C314" s="14" t="s">
        <v>259</v>
      </c>
      <c r="D314" s="13" t="s">
        <v>104</v>
      </c>
      <c r="E314" s="12" t="s">
        <v>16</v>
      </c>
      <c r="F314" s="15">
        <v>6</v>
      </c>
      <c r="G314" s="15">
        <v>5.5</v>
      </c>
      <c r="H314" s="16">
        <v>-0.5</v>
      </c>
      <c r="I314" s="12" t="s">
        <v>19</v>
      </c>
      <c r="J314" s="12" t="s">
        <v>19</v>
      </c>
      <c r="L314" s="52">
        <v>6</v>
      </c>
    </row>
    <row r="315" spans="1:12">
      <c r="A315" s="12">
        <v>2</v>
      </c>
      <c r="B315" s="13" t="s">
        <v>90</v>
      </c>
      <c r="C315" s="14" t="s">
        <v>259</v>
      </c>
      <c r="D315" s="13" t="s">
        <v>106</v>
      </c>
      <c r="E315" s="12" t="s">
        <v>16</v>
      </c>
      <c r="F315" s="15"/>
      <c r="G315" s="15"/>
      <c r="H315" s="16"/>
      <c r="I315" s="12" t="s">
        <v>19</v>
      </c>
      <c r="J315" s="12" t="s">
        <v>19</v>
      </c>
      <c r="L315" s="52">
        <v>2.5</v>
      </c>
    </row>
    <row r="316" spans="1:12">
      <c r="A316" s="12">
        <v>2</v>
      </c>
      <c r="B316" s="13" t="s">
        <v>90</v>
      </c>
      <c r="C316" s="14" t="s">
        <v>259</v>
      </c>
      <c r="D316" s="13" t="s">
        <v>103</v>
      </c>
      <c r="E316" s="12" t="s">
        <v>16</v>
      </c>
      <c r="F316" s="15"/>
      <c r="G316" s="15"/>
      <c r="H316" s="16"/>
      <c r="I316" s="12" t="s">
        <v>19</v>
      </c>
      <c r="J316" s="12" t="s">
        <v>19</v>
      </c>
      <c r="L316" s="52">
        <v>3.5</v>
      </c>
    </row>
    <row r="317" spans="1:12">
      <c r="A317" s="12">
        <v>2</v>
      </c>
      <c r="B317" s="13" t="s">
        <v>90</v>
      </c>
      <c r="C317" s="14" t="s">
        <v>259</v>
      </c>
      <c r="D317" s="13" t="s">
        <v>107</v>
      </c>
      <c r="E317" s="12" t="s">
        <v>21</v>
      </c>
      <c r="F317" s="15">
        <v>7</v>
      </c>
      <c r="G317" s="15">
        <v>8</v>
      </c>
      <c r="H317" s="16">
        <v>1</v>
      </c>
      <c r="I317" s="12" t="s">
        <v>19</v>
      </c>
      <c r="J317" s="12" t="s">
        <v>19</v>
      </c>
      <c r="L317" s="52">
        <v>20</v>
      </c>
    </row>
    <row r="318" spans="1:12">
      <c r="A318" s="12">
        <v>2</v>
      </c>
      <c r="B318" s="13" t="s">
        <v>90</v>
      </c>
      <c r="C318" s="14" t="s">
        <v>259</v>
      </c>
      <c r="D318" s="13" t="s">
        <v>284</v>
      </c>
      <c r="E318" s="12" t="s">
        <v>21</v>
      </c>
      <c r="F318" s="15">
        <v>6</v>
      </c>
      <c r="G318" s="15">
        <v>6</v>
      </c>
      <c r="H318" s="16">
        <v>0</v>
      </c>
      <c r="I318" s="12" t="s">
        <v>19</v>
      </c>
      <c r="J318" s="12" t="s">
        <v>19</v>
      </c>
      <c r="L318" s="52">
        <v>30</v>
      </c>
    </row>
    <row r="319" spans="1:12">
      <c r="A319" s="12">
        <v>2</v>
      </c>
      <c r="B319" s="13" t="s">
        <v>90</v>
      </c>
      <c r="C319" s="14" t="s">
        <v>259</v>
      </c>
      <c r="D319" s="13" t="s">
        <v>108</v>
      </c>
      <c r="E319" s="12" t="s">
        <v>21</v>
      </c>
      <c r="F319" s="15">
        <v>6</v>
      </c>
      <c r="G319" s="15">
        <v>6</v>
      </c>
      <c r="H319" s="16">
        <v>0</v>
      </c>
      <c r="I319" s="12" t="s">
        <v>19</v>
      </c>
      <c r="J319" s="12" t="s">
        <v>19</v>
      </c>
      <c r="L319" s="52">
        <v>8</v>
      </c>
    </row>
    <row r="320" spans="1:12">
      <c r="A320" s="12">
        <v>2</v>
      </c>
      <c r="B320" s="13" t="s">
        <v>90</v>
      </c>
      <c r="C320" s="14" t="s">
        <v>259</v>
      </c>
      <c r="D320" s="13" t="s">
        <v>109</v>
      </c>
      <c r="E320" s="12" t="s">
        <v>21</v>
      </c>
      <c r="F320" s="15">
        <v>5.5</v>
      </c>
      <c r="G320" s="15">
        <v>5.5</v>
      </c>
      <c r="H320" s="16">
        <v>0</v>
      </c>
      <c r="I320" s="12" t="s">
        <v>19</v>
      </c>
      <c r="J320" s="12" t="s">
        <v>19</v>
      </c>
      <c r="L320" s="52">
        <v>4</v>
      </c>
    </row>
    <row r="321" spans="1:12">
      <c r="A321" s="12">
        <v>2</v>
      </c>
      <c r="B321" s="13" t="s">
        <v>90</v>
      </c>
      <c r="C321" s="14" t="s">
        <v>259</v>
      </c>
      <c r="D321" s="13" t="s">
        <v>101</v>
      </c>
      <c r="E321" s="12" t="s">
        <v>27</v>
      </c>
      <c r="F321" s="15">
        <v>6.5</v>
      </c>
      <c r="G321" s="15">
        <v>7.5</v>
      </c>
      <c r="H321" s="16">
        <v>1</v>
      </c>
      <c r="I321" s="12" t="s">
        <v>19</v>
      </c>
      <c r="J321" s="12" t="s">
        <v>19</v>
      </c>
      <c r="L321" s="52">
        <v>30</v>
      </c>
    </row>
    <row r="322" spans="1:12">
      <c r="A322" s="12">
        <v>2</v>
      </c>
      <c r="B322" s="13" t="s">
        <v>90</v>
      </c>
      <c r="C322" s="14" t="s">
        <v>259</v>
      </c>
      <c r="D322" s="13" t="s">
        <v>285</v>
      </c>
      <c r="E322" s="12" t="s">
        <v>27</v>
      </c>
      <c r="F322" s="15">
        <v>5</v>
      </c>
      <c r="G322" s="15">
        <v>5</v>
      </c>
      <c r="H322" s="16">
        <v>0</v>
      </c>
      <c r="I322" s="12" t="s">
        <v>19</v>
      </c>
      <c r="J322" s="12" t="s">
        <v>19</v>
      </c>
      <c r="L322" s="52">
        <v>22</v>
      </c>
    </row>
    <row r="323" spans="1:12">
      <c r="A323" s="12">
        <v>2</v>
      </c>
      <c r="B323" s="13" t="s">
        <v>90</v>
      </c>
      <c r="C323" s="14" t="s">
        <v>259</v>
      </c>
      <c r="D323" s="13" t="s">
        <v>112</v>
      </c>
      <c r="E323" s="12" t="s">
        <v>27</v>
      </c>
      <c r="F323" s="15">
        <v>5.5</v>
      </c>
      <c r="G323" s="15">
        <v>5.5</v>
      </c>
      <c r="H323" s="16">
        <v>0</v>
      </c>
      <c r="I323" s="12" t="s">
        <v>19</v>
      </c>
      <c r="J323" s="12" t="s">
        <v>19</v>
      </c>
      <c r="L323" s="52">
        <v>3.5</v>
      </c>
    </row>
    <row r="324" spans="1:12">
      <c r="A324" s="12">
        <v>2</v>
      </c>
      <c r="B324" s="13" t="s">
        <v>114</v>
      </c>
      <c r="C324" s="14" t="s">
        <v>259</v>
      </c>
      <c r="D324" s="13" t="s">
        <v>126</v>
      </c>
      <c r="E324" s="12" t="s">
        <v>13</v>
      </c>
      <c r="F324" s="15">
        <v>7</v>
      </c>
      <c r="G324" s="15">
        <v>6</v>
      </c>
      <c r="H324" s="16">
        <v>-1</v>
      </c>
      <c r="I324" s="12" t="s">
        <v>14</v>
      </c>
      <c r="J324" s="12" t="s">
        <v>14</v>
      </c>
      <c r="L324" s="52">
        <v>7.5</v>
      </c>
    </row>
    <row r="325" spans="1:12">
      <c r="A325" s="12">
        <v>2</v>
      </c>
      <c r="B325" s="13" t="s">
        <v>114</v>
      </c>
      <c r="C325" s="14" t="s">
        <v>259</v>
      </c>
      <c r="D325" s="13" t="s">
        <v>118</v>
      </c>
      <c r="E325" s="12" t="s">
        <v>16</v>
      </c>
      <c r="F325" s="15"/>
      <c r="G325" s="15"/>
      <c r="H325" s="16"/>
      <c r="I325" s="12" t="s">
        <v>14</v>
      </c>
      <c r="J325" s="12" t="s">
        <v>19</v>
      </c>
      <c r="L325" s="52">
        <v>20</v>
      </c>
    </row>
    <row r="326" spans="1:12">
      <c r="A326" s="12">
        <v>2</v>
      </c>
      <c r="B326" s="13" t="s">
        <v>114</v>
      </c>
      <c r="C326" s="14" t="s">
        <v>259</v>
      </c>
      <c r="D326" s="13" t="s">
        <v>117</v>
      </c>
      <c r="E326" s="12" t="s">
        <v>16</v>
      </c>
      <c r="F326" s="15">
        <v>6.5</v>
      </c>
      <c r="G326" s="15">
        <v>7.5</v>
      </c>
      <c r="H326" s="16">
        <v>1</v>
      </c>
      <c r="I326" s="12" t="s">
        <v>14</v>
      </c>
      <c r="J326" s="12" t="s">
        <v>14</v>
      </c>
      <c r="L326" s="52">
        <v>15</v>
      </c>
    </row>
    <row r="327" spans="1:12">
      <c r="A327" s="12">
        <v>2</v>
      </c>
      <c r="B327" s="13" t="s">
        <v>114</v>
      </c>
      <c r="C327" s="14" t="s">
        <v>259</v>
      </c>
      <c r="D327" s="13" t="s">
        <v>116</v>
      </c>
      <c r="E327" s="12" t="s">
        <v>16</v>
      </c>
      <c r="F327" s="15">
        <v>6.5</v>
      </c>
      <c r="G327" s="15">
        <v>6.5</v>
      </c>
      <c r="H327" s="16">
        <v>0</v>
      </c>
      <c r="I327" s="12" t="s">
        <v>14</v>
      </c>
      <c r="J327" s="12" t="s">
        <v>14</v>
      </c>
      <c r="L327" s="52">
        <v>50</v>
      </c>
    </row>
    <row r="328" spans="1:12">
      <c r="A328" s="12">
        <v>2</v>
      </c>
      <c r="B328" s="13" t="s">
        <v>114</v>
      </c>
      <c r="C328" s="14" t="s">
        <v>259</v>
      </c>
      <c r="D328" s="13" t="s">
        <v>134</v>
      </c>
      <c r="E328" s="12" t="s">
        <v>21</v>
      </c>
      <c r="F328" s="15">
        <v>7</v>
      </c>
      <c r="G328" s="15">
        <v>9.5</v>
      </c>
      <c r="H328" s="16">
        <v>2.5</v>
      </c>
      <c r="I328" s="12" t="s">
        <v>14</v>
      </c>
      <c r="J328" s="12" t="s">
        <v>14</v>
      </c>
      <c r="L328" s="52">
        <v>10</v>
      </c>
    </row>
    <row r="329" spans="1:12">
      <c r="A329" s="12">
        <v>2</v>
      </c>
      <c r="B329" s="13" t="s">
        <v>114</v>
      </c>
      <c r="C329" s="14" t="s">
        <v>259</v>
      </c>
      <c r="D329" s="13" t="s">
        <v>120</v>
      </c>
      <c r="E329" s="12" t="s">
        <v>21</v>
      </c>
      <c r="F329" s="15">
        <v>6</v>
      </c>
      <c r="G329" s="15">
        <v>6</v>
      </c>
      <c r="H329" s="16">
        <v>0</v>
      </c>
      <c r="I329" s="12" t="s">
        <v>14</v>
      </c>
      <c r="J329" s="12" t="s">
        <v>14</v>
      </c>
      <c r="L329" s="52">
        <v>45</v>
      </c>
    </row>
    <row r="330" spans="1:12">
      <c r="A330" s="12">
        <v>2</v>
      </c>
      <c r="B330" s="13" t="s">
        <v>114</v>
      </c>
      <c r="C330" s="14" t="s">
        <v>259</v>
      </c>
      <c r="D330" s="13" t="s">
        <v>121</v>
      </c>
      <c r="E330" s="12" t="s">
        <v>21</v>
      </c>
      <c r="F330" s="15">
        <v>5</v>
      </c>
      <c r="G330" s="15">
        <v>5</v>
      </c>
      <c r="H330" s="16">
        <v>0</v>
      </c>
      <c r="I330" s="12" t="s">
        <v>14</v>
      </c>
      <c r="J330" s="12" t="s">
        <v>14</v>
      </c>
      <c r="L330" s="52">
        <v>40</v>
      </c>
    </row>
    <row r="331" spans="1:12">
      <c r="A331" s="12">
        <v>2</v>
      </c>
      <c r="B331" s="13" t="s">
        <v>114</v>
      </c>
      <c r="C331" s="14" t="s">
        <v>259</v>
      </c>
      <c r="D331" s="13" t="s">
        <v>122</v>
      </c>
      <c r="E331" s="12" t="s">
        <v>21</v>
      </c>
      <c r="F331" s="15">
        <v>5.5</v>
      </c>
      <c r="G331" s="15">
        <v>5.5</v>
      </c>
      <c r="H331" s="16">
        <v>0</v>
      </c>
      <c r="I331" s="12" t="s">
        <v>14</v>
      </c>
      <c r="J331" s="12" t="s">
        <v>14</v>
      </c>
      <c r="L331" s="52">
        <v>45</v>
      </c>
    </row>
    <row r="332" spans="1:12">
      <c r="A332" s="12">
        <v>2</v>
      </c>
      <c r="B332" s="13" t="s">
        <v>114</v>
      </c>
      <c r="C332" s="14" t="s">
        <v>259</v>
      </c>
      <c r="D332" s="13" t="s">
        <v>123</v>
      </c>
      <c r="E332" s="12" t="s">
        <v>27</v>
      </c>
      <c r="F332" s="15">
        <v>6</v>
      </c>
      <c r="G332" s="15">
        <v>5.5</v>
      </c>
      <c r="H332" s="16">
        <v>-0.5</v>
      </c>
      <c r="I332" s="12" t="s">
        <v>14</v>
      </c>
      <c r="J332" s="12" t="s">
        <v>14</v>
      </c>
      <c r="L332" s="52">
        <v>30</v>
      </c>
    </row>
    <row r="333" spans="1:12">
      <c r="A333" s="12">
        <v>2</v>
      </c>
      <c r="B333" s="13" t="s">
        <v>114</v>
      </c>
      <c r="C333" s="14" t="s">
        <v>259</v>
      </c>
      <c r="D333" s="13" t="s">
        <v>124</v>
      </c>
      <c r="E333" s="12" t="s">
        <v>27</v>
      </c>
      <c r="F333" s="15">
        <v>6</v>
      </c>
      <c r="G333" s="15">
        <v>6</v>
      </c>
      <c r="H333" s="16">
        <v>0</v>
      </c>
      <c r="I333" s="12" t="s">
        <v>14</v>
      </c>
      <c r="J333" s="12" t="s">
        <v>14</v>
      </c>
      <c r="L333" s="52">
        <v>45</v>
      </c>
    </row>
    <row r="334" spans="1:12">
      <c r="A334" s="12">
        <v>2</v>
      </c>
      <c r="B334" s="13" t="s">
        <v>114</v>
      </c>
      <c r="C334" s="14" t="s">
        <v>259</v>
      </c>
      <c r="D334" s="13" t="s">
        <v>136</v>
      </c>
      <c r="E334" s="12" t="s">
        <v>27</v>
      </c>
      <c r="F334" s="15">
        <v>4.5</v>
      </c>
      <c r="G334" s="15">
        <v>4.5</v>
      </c>
      <c r="H334" s="16">
        <v>0</v>
      </c>
      <c r="I334" s="12" t="s">
        <v>14</v>
      </c>
      <c r="J334" s="12" t="s">
        <v>14</v>
      </c>
      <c r="L334" s="52">
        <v>15</v>
      </c>
    </row>
    <row r="335" spans="1:12">
      <c r="A335" s="12">
        <v>2</v>
      </c>
      <c r="B335" s="13" t="s">
        <v>114</v>
      </c>
      <c r="C335" s="14" t="s">
        <v>259</v>
      </c>
      <c r="D335" s="13" t="s">
        <v>115</v>
      </c>
      <c r="E335" s="12" t="s">
        <v>13</v>
      </c>
      <c r="F335" s="15">
        <v>6</v>
      </c>
      <c r="G335" s="15">
        <v>6.5</v>
      </c>
      <c r="H335" s="16">
        <v>0.5</v>
      </c>
      <c r="I335" s="12" t="s">
        <v>19</v>
      </c>
      <c r="J335" s="12" t="s">
        <v>19</v>
      </c>
      <c r="L335" s="52">
        <v>4</v>
      </c>
    </row>
    <row r="336" spans="1:12">
      <c r="A336" s="12">
        <v>2</v>
      </c>
      <c r="B336" s="13" t="s">
        <v>114</v>
      </c>
      <c r="C336" s="14" t="s">
        <v>259</v>
      </c>
      <c r="D336" s="13" t="s">
        <v>128</v>
      </c>
      <c r="E336" s="12" t="s">
        <v>16</v>
      </c>
      <c r="F336" s="15">
        <v>6</v>
      </c>
      <c r="G336" s="15">
        <v>6</v>
      </c>
      <c r="H336" s="16">
        <v>0</v>
      </c>
      <c r="I336" s="12" t="s">
        <v>19</v>
      </c>
      <c r="J336" s="12" t="s">
        <v>14</v>
      </c>
      <c r="K336" s="13" t="s">
        <v>118</v>
      </c>
      <c r="L336" s="52">
        <v>3.5</v>
      </c>
    </row>
    <row r="337" spans="1:12">
      <c r="A337" s="12">
        <v>2</v>
      </c>
      <c r="B337" s="13" t="s">
        <v>114</v>
      </c>
      <c r="C337" s="14" t="s">
        <v>259</v>
      </c>
      <c r="D337" s="13" t="s">
        <v>129</v>
      </c>
      <c r="E337" s="12" t="s">
        <v>16</v>
      </c>
      <c r="F337" s="15">
        <v>6.5</v>
      </c>
      <c r="G337" s="15">
        <v>6.5</v>
      </c>
      <c r="H337" s="16">
        <v>0</v>
      </c>
      <c r="I337" s="12" t="s">
        <v>19</v>
      </c>
      <c r="J337" s="12" t="s">
        <v>19</v>
      </c>
      <c r="L337" s="52">
        <v>23</v>
      </c>
    </row>
    <row r="338" spans="1:12">
      <c r="A338" s="12">
        <v>2</v>
      </c>
      <c r="B338" s="13" t="s">
        <v>114</v>
      </c>
      <c r="C338" s="14" t="s">
        <v>259</v>
      </c>
      <c r="D338" s="13" t="s">
        <v>127</v>
      </c>
      <c r="E338" s="12" t="s">
        <v>16</v>
      </c>
      <c r="F338" s="15">
        <v>6</v>
      </c>
      <c r="G338" s="15">
        <v>6</v>
      </c>
      <c r="H338" s="16">
        <v>0</v>
      </c>
      <c r="I338" s="12" t="s">
        <v>19</v>
      </c>
      <c r="J338" s="12" t="s">
        <v>19</v>
      </c>
      <c r="L338" s="52">
        <v>30</v>
      </c>
    </row>
    <row r="339" spans="1:12">
      <c r="A339" s="12">
        <v>2</v>
      </c>
      <c r="B339" s="13" t="s">
        <v>114</v>
      </c>
      <c r="C339" s="14" t="s">
        <v>259</v>
      </c>
      <c r="D339" s="13" t="s">
        <v>130</v>
      </c>
      <c r="E339" s="12" t="s">
        <v>16</v>
      </c>
      <c r="F339" s="15">
        <v>6</v>
      </c>
      <c r="G339" s="15">
        <v>6</v>
      </c>
      <c r="H339" s="16">
        <v>0</v>
      </c>
      <c r="I339" s="12" t="s">
        <v>19</v>
      </c>
      <c r="J339" s="12" t="s">
        <v>19</v>
      </c>
      <c r="L339" s="52">
        <v>14</v>
      </c>
    </row>
    <row r="340" spans="1:12">
      <c r="A340" s="12">
        <v>2</v>
      </c>
      <c r="B340" s="13" t="s">
        <v>114</v>
      </c>
      <c r="C340" s="14" t="s">
        <v>259</v>
      </c>
      <c r="D340" s="13" t="s">
        <v>132</v>
      </c>
      <c r="E340" s="12" t="s">
        <v>21</v>
      </c>
      <c r="F340" s="15">
        <v>6.5</v>
      </c>
      <c r="G340" s="15">
        <v>6.5</v>
      </c>
      <c r="H340" s="16">
        <v>0</v>
      </c>
      <c r="I340" s="12" t="s">
        <v>19</v>
      </c>
      <c r="J340" s="12" t="s">
        <v>19</v>
      </c>
      <c r="L340" s="52">
        <v>7</v>
      </c>
    </row>
    <row r="341" spans="1:12">
      <c r="A341" s="12">
        <v>2</v>
      </c>
      <c r="B341" s="13" t="s">
        <v>114</v>
      </c>
      <c r="C341" s="14" t="s">
        <v>259</v>
      </c>
      <c r="D341" s="13" t="s">
        <v>286</v>
      </c>
      <c r="E341" s="12" t="s">
        <v>21</v>
      </c>
      <c r="F341" s="15">
        <v>5.5</v>
      </c>
      <c r="G341" s="15">
        <v>5.5</v>
      </c>
      <c r="H341" s="16">
        <v>0</v>
      </c>
      <c r="I341" s="12" t="s">
        <v>19</v>
      </c>
      <c r="J341" s="12" t="s">
        <v>19</v>
      </c>
      <c r="L341" s="52">
        <v>9</v>
      </c>
    </row>
    <row r="342" spans="1:12">
      <c r="A342" s="12">
        <v>2</v>
      </c>
      <c r="B342" s="13" t="s">
        <v>114</v>
      </c>
      <c r="C342" s="14" t="s">
        <v>259</v>
      </c>
      <c r="D342" s="13" t="s">
        <v>119</v>
      </c>
      <c r="E342" s="12" t="s">
        <v>21</v>
      </c>
      <c r="F342" s="15">
        <v>6.5</v>
      </c>
      <c r="G342" s="15">
        <v>6.5</v>
      </c>
      <c r="H342" s="16">
        <v>0</v>
      </c>
      <c r="I342" s="12" t="s">
        <v>19</v>
      </c>
      <c r="J342" s="12" t="s">
        <v>19</v>
      </c>
      <c r="L342" s="52">
        <v>14</v>
      </c>
    </row>
    <row r="343" spans="1:12">
      <c r="A343" s="12">
        <v>2</v>
      </c>
      <c r="B343" s="13" t="s">
        <v>114</v>
      </c>
      <c r="C343" s="14" t="s">
        <v>259</v>
      </c>
      <c r="D343" s="13" t="s">
        <v>131</v>
      </c>
      <c r="E343" s="12" t="s">
        <v>21</v>
      </c>
      <c r="F343" s="15">
        <v>5.5</v>
      </c>
      <c r="G343" s="15">
        <v>5.5</v>
      </c>
      <c r="H343" s="16">
        <v>0</v>
      </c>
      <c r="I343" s="12" t="s">
        <v>19</v>
      </c>
      <c r="J343" s="12" t="s">
        <v>19</v>
      </c>
      <c r="L343" s="52">
        <v>15</v>
      </c>
    </row>
    <row r="344" spans="1:12">
      <c r="A344" s="12">
        <v>2</v>
      </c>
      <c r="B344" s="13" t="s">
        <v>114</v>
      </c>
      <c r="C344" s="14" t="s">
        <v>259</v>
      </c>
      <c r="D344" s="13" t="s">
        <v>135</v>
      </c>
      <c r="E344" s="12" t="s">
        <v>27</v>
      </c>
      <c r="F344" s="15">
        <v>5.5</v>
      </c>
      <c r="G344" s="15">
        <v>5.5</v>
      </c>
      <c r="H344" s="16">
        <v>0</v>
      </c>
      <c r="I344" s="12" t="s">
        <v>19</v>
      </c>
      <c r="J344" s="12" t="s">
        <v>19</v>
      </c>
      <c r="L344" s="52">
        <v>10</v>
      </c>
    </row>
    <row r="345" spans="1:12">
      <c r="A345" s="12">
        <v>2</v>
      </c>
      <c r="B345" s="13" t="s">
        <v>114</v>
      </c>
      <c r="C345" s="14" t="s">
        <v>259</v>
      </c>
      <c r="D345" s="13" t="s">
        <v>287</v>
      </c>
      <c r="E345" s="12" t="s">
        <v>27</v>
      </c>
      <c r="F345" s="15"/>
      <c r="G345" s="15"/>
      <c r="H345" s="16"/>
      <c r="I345" s="12" t="s">
        <v>19</v>
      </c>
      <c r="J345" s="12" t="s">
        <v>19</v>
      </c>
      <c r="L345" s="52">
        <v>2.8</v>
      </c>
    </row>
    <row r="346" spans="1:12">
      <c r="A346" s="12">
        <v>2</v>
      </c>
      <c r="B346" s="13" t="s">
        <v>114</v>
      </c>
      <c r="C346" s="14" t="s">
        <v>259</v>
      </c>
      <c r="D346" s="13" t="s">
        <v>137</v>
      </c>
      <c r="E346" s="12" t="s">
        <v>27</v>
      </c>
      <c r="F346" s="15"/>
      <c r="G346" s="15"/>
      <c r="H346" s="16"/>
      <c r="I346" s="12" t="s">
        <v>19</v>
      </c>
      <c r="J346" s="12" t="s">
        <v>19</v>
      </c>
      <c r="L346" s="52">
        <v>8</v>
      </c>
    </row>
    <row r="347" spans="1:12">
      <c r="A347" s="12">
        <v>2</v>
      </c>
      <c r="B347" s="13" t="s">
        <v>138</v>
      </c>
      <c r="C347" s="14" t="s">
        <v>259</v>
      </c>
      <c r="D347" s="13" t="s">
        <v>150</v>
      </c>
      <c r="E347" s="12" t="s">
        <v>13</v>
      </c>
      <c r="F347" s="15">
        <v>5</v>
      </c>
      <c r="G347" s="15">
        <v>4</v>
      </c>
      <c r="H347" s="16">
        <v>-1</v>
      </c>
      <c r="I347" s="12" t="s">
        <v>14</v>
      </c>
      <c r="J347" s="12" t="s">
        <v>14</v>
      </c>
      <c r="L347" s="52">
        <v>4</v>
      </c>
    </row>
    <row r="348" spans="1:12">
      <c r="A348" s="12">
        <v>2</v>
      </c>
      <c r="B348" s="13" t="s">
        <v>138</v>
      </c>
      <c r="C348" s="14" t="s">
        <v>259</v>
      </c>
      <c r="D348" s="13" t="s">
        <v>153</v>
      </c>
      <c r="E348" s="12" t="s">
        <v>16</v>
      </c>
      <c r="F348" s="15">
        <v>6</v>
      </c>
      <c r="G348" s="15">
        <v>6</v>
      </c>
      <c r="H348" s="16">
        <v>0</v>
      </c>
      <c r="I348" s="12" t="s">
        <v>14</v>
      </c>
      <c r="J348" s="12" t="s">
        <v>14</v>
      </c>
      <c r="L348" s="52">
        <v>2.5</v>
      </c>
    </row>
    <row r="349" spans="1:12">
      <c r="A349" s="12">
        <v>2</v>
      </c>
      <c r="B349" s="13" t="s">
        <v>138</v>
      </c>
      <c r="C349" s="14" t="s">
        <v>259</v>
      </c>
      <c r="D349" s="13" t="s">
        <v>140</v>
      </c>
      <c r="E349" s="12" t="s">
        <v>16</v>
      </c>
      <c r="F349" s="15">
        <v>6</v>
      </c>
      <c r="G349" s="15">
        <v>6</v>
      </c>
      <c r="H349" s="16">
        <v>0</v>
      </c>
      <c r="I349" s="12" t="s">
        <v>14</v>
      </c>
      <c r="J349" s="12" t="s">
        <v>14</v>
      </c>
      <c r="L349" s="52">
        <v>15</v>
      </c>
    </row>
    <row r="350" spans="1:12">
      <c r="A350" s="12">
        <v>2</v>
      </c>
      <c r="B350" s="13" t="s">
        <v>138</v>
      </c>
      <c r="C350" s="14" t="s">
        <v>259</v>
      </c>
      <c r="D350" s="13" t="s">
        <v>288</v>
      </c>
      <c r="E350" s="12" t="s">
        <v>16</v>
      </c>
      <c r="F350" s="15">
        <v>6</v>
      </c>
      <c r="G350" s="15">
        <v>6</v>
      </c>
      <c r="H350" s="16">
        <v>0</v>
      </c>
      <c r="I350" s="12" t="s">
        <v>14</v>
      </c>
      <c r="J350" s="12" t="s">
        <v>14</v>
      </c>
      <c r="L350" s="52">
        <v>10</v>
      </c>
    </row>
    <row r="351" spans="1:12">
      <c r="A351" s="12">
        <v>2</v>
      </c>
      <c r="B351" s="13" t="s">
        <v>138</v>
      </c>
      <c r="C351" s="14" t="s">
        <v>259</v>
      </c>
      <c r="D351" s="13" t="s">
        <v>146</v>
      </c>
      <c r="E351" s="12" t="s">
        <v>21</v>
      </c>
      <c r="F351" s="15">
        <v>5.5</v>
      </c>
      <c r="G351" s="15">
        <v>5.5</v>
      </c>
      <c r="H351" s="16">
        <v>0</v>
      </c>
      <c r="I351" s="12" t="s">
        <v>14</v>
      </c>
      <c r="J351" s="12" t="s">
        <v>14</v>
      </c>
      <c r="L351" s="52">
        <v>8.5</v>
      </c>
    </row>
    <row r="352" spans="1:12">
      <c r="A352" s="12">
        <v>2</v>
      </c>
      <c r="B352" s="13" t="s">
        <v>138</v>
      </c>
      <c r="C352" s="14" t="s">
        <v>259</v>
      </c>
      <c r="D352" s="13" t="s">
        <v>143</v>
      </c>
      <c r="E352" s="12" t="s">
        <v>21</v>
      </c>
      <c r="F352" s="15">
        <v>7.5</v>
      </c>
      <c r="G352" s="15">
        <v>10.5</v>
      </c>
      <c r="H352" s="16">
        <v>3</v>
      </c>
      <c r="I352" s="12" t="s">
        <v>14</v>
      </c>
      <c r="J352" s="12" t="s">
        <v>14</v>
      </c>
      <c r="L352" s="52">
        <v>45</v>
      </c>
    </row>
    <row r="353" spans="1:12">
      <c r="A353" s="12">
        <v>2</v>
      </c>
      <c r="B353" s="13" t="s">
        <v>138</v>
      </c>
      <c r="C353" s="14" t="s">
        <v>259</v>
      </c>
      <c r="D353" s="13" t="s">
        <v>144</v>
      </c>
      <c r="E353" s="12" t="s">
        <v>21</v>
      </c>
      <c r="F353" s="15">
        <v>5.5</v>
      </c>
      <c r="G353" s="15">
        <v>5.5</v>
      </c>
      <c r="H353" s="16">
        <v>0</v>
      </c>
      <c r="I353" s="12" t="s">
        <v>14</v>
      </c>
      <c r="J353" s="12" t="s">
        <v>14</v>
      </c>
      <c r="L353" s="52">
        <v>5</v>
      </c>
    </row>
    <row r="354" spans="1:12">
      <c r="A354" s="12">
        <v>2</v>
      </c>
      <c r="B354" s="13" t="s">
        <v>138</v>
      </c>
      <c r="C354" s="14" t="s">
        <v>259</v>
      </c>
      <c r="D354" s="13" t="s">
        <v>145</v>
      </c>
      <c r="E354" s="12" t="s">
        <v>21</v>
      </c>
      <c r="F354" s="15">
        <v>5.5</v>
      </c>
      <c r="G354" s="15">
        <v>5.5</v>
      </c>
      <c r="H354" s="16">
        <v>0</v>
      </c>
      <c r="I354" s="12" t="s">
        <v>14</v>
      </c>
      <c r="J354" s="12" t="s">
        <v>14</v>
      </c>
      <c r="L354" s="52">
        <v>25</v>
      </c>
    </row>
    <row r="355" spans="1:12">
      <c r="A355" s="12">
        <v>2</v>
      </c>
      <c r="B355" s="13" t="s">
        <v>138</v>
      </c>
      <c r="C355" s="14" t="s">
        <v>259</v>
      </c>
      <c r="D355" s="13" t="s">
        <v>149</v>
      </c>
      <c r="E355" s="12" t="s">
        <v>27</v>
      </c>
      <c r="F355" s="15">
        <v>5.5</v>
      </c>
      <c r="G355" s="15">
        <v>5.5</v>
      </c>
      <c r="H355" s="16">
        <v>0</v>
      </c>
      <c r="I355" s="12" t="s">
        <v>14</v>
      </c>
      <c r="J355" s="12" t="s">
        <v>14</v>
      </c>
      <c r="L355" s="52">
        <v>22</v>
      </c>
    </row>
    <row r="356" spans="1:12">
      <c r="A356" s="12">
        <v>2</v>
      </c>
      <c r="B356" s="13" t="s">
        <v>138</v>
      </c>
      <c r="C356" s="14" t="s">
        <v>259</v>
      </c>
      <c r="D356" s="13" t="s">
        <v>148</v>
      </c>
      <c r="E356" s="12" t="s">
        <v>27</v>
      </c>
      <c r="F356" s="15">
        <v>5.5</v>
      </c>
      <c r="G356" s="15">
        <v>5.5</v>
      </c>
      <c r="H356" s="16">
        <v>0</v>
      </c>
      <c r="I356" s="12" t="s">
        <v>14</v>
      </c>
      <c r="J356" s="12" t="s">
        <v>14</v>
      </c>
      <c r="L356" s="52">
        <v>25</v>
      </c>
    </row>
    <row r="357" spans="1:12">
      <c r="A357" s="12">
        <v>2</v>
      </c>
      <c r="B357" s="13" t="s">
        <v>138</v>
      </c>
      <c r="C357" s="14" t="s">
        <v>259</v>
      </c>
      <c r="D357" s="13" t="s">
        <v>147</v>
      </c>
      <c r="E357" s="12" t="s">
        <v>27</v>
      </c>
      <c r="F357" s="15">
        <v>6</v>
      </c>
      <c r="G357" s="15">
        <v>6</v>
      </c>
      <c r="H357" s="16">
        <v>0</v>
      </c>
      <c r="I357" s="12" t="s">
        <v>14</v>
      </c>
      <c r="J357" s="12" t="s">
        <v>14</v>
      </c>
      <c r="L357" s="52">
        <v>20</v>
      </c>
    </row>
    <row r="358" spans="1:12">
      <c r="A358" s="12">
        <v>2</v>
      </c>
      <c r="B358" s="13" t="s">
        <v>138</v>
      </c>
      <c r="C358" s="14" t="s">
        <v>259</v>
      </c>
      <c r="D358" s="13" t="s">
        <v>139</v>
      </c>
      <c r="E358" s="12" t="s">
        <v>13</v>
      </c>
      <c r="F358" s="15">
        <v>4.5</v>
      </c>
      <c r="G358" s="15">
        <v>3.5</v>
      </c>
      <c r="H358" s="16">
        <v>-1</v>
      </c>
      <c r="I358" s="12" t="s">
        <v>19</v>
      </c>
      <c r="J358" s="12" t="s">
        <v>19</v>
      </c>
      <c r="L358" s="52">
        <v>2</v>
      </c>
    </row>
    <row r="359" spans="1:12">
      <c r="A359" s="12">
        <v>2</v>
      </c>
      <c r="B359" s="13" t="s">
        <v>138</v>
      </c>
      <c r="C359" s="14" t="s">
        <v>259</v>
      </c>
      <c r="D359" s="13" t="s">
        <v>289</v>
      </c>
      <c r="E359" s="12" t="s">
        <v>16</v>
      </c>
      <c r="F359" s="15"/>
      <c r="G359" s="15"/>
      <c r="H359" s="16"/>
      <c r="I359" s="12" t="s">
        <v>19</v>
      </c>
      <c r="J359" s="12" t="s">
        <v>19</v>
      </c>
      <c r="L359" s="52">
        <v>40</v>
      </c>
    </row>
    <row r="360" spans="1:12">
      <c r="A360" s="12">
        <v>2</v>
      </c>
      <c r="B360" s="13" t="s">
        <v>138</v>
      </c>
      <c r="C360" s="14" t="s">
        <v>259</v>
      </c>
      <c r="D360" s="13" t="s">
        <v>141</v>
      </c>
      <c r="E360" s="12" t="s">
        <v>16</v>
      </c>
      <c r="F360" s="15">
        <v>5</v>
      </c>
      <c r="G360" s="15">
        <v>5</v>
      </c>
      <c r="H360" s="16">
        <v>0</v>
      </c>
      <c r="I360" s="12" t="s">
        <v>19</v>
      </c>
      <c r="J360" s="12" t="s">
        <v>19</v>
      </c>
      <c r="L360" s="52">
        <v>15</v>
      </c>
    </row>
    <row r="361" spans="1:12">
      <c r="A361" s="12">
        <v>2</v>
      </c>
      <c r="B361" s="13" t="s">
        <v>138</v>
      </c>
      <c r="C361" s="14" t="s">
        <v>259</v>
      </c>
      <c r="D361" s="13" t="s">
        <v>151</v>
      </c>
      <c r="E361" s="12" t="s">
        <v>16</v>
      </c>
      <c r="F361" s="15">
        <v>5</v>
      </c>
      <c r="G361" s="15">
        <v>5</v>
      </c>
      <c r="H361" s="16">
        <v>0</v>
      </c>
      <c r="I361" s="12" t="s">
        <v>19</v>
      </c>
      <c r="J361" s="12" t="s">
        <v>19</v>
      </c>
      <c r="L361" s="52">
        <v>2.5</v>
      </c>
    </row>
    <row r="362" spans="1:12">
      <c r="A362" s="12">
        <v>2</v>
      </c>
      <c r="B362" s="13" t="s">
        <v>138</v>
      </c>
      <c r="C362" s="14" t="s">
        <v>259</v>
      </c>
      <c r="D362" s="13" t="s">
        <v>142</v>
      </c>
      <c r="E362" s="12" t="s">
        <v>16</v>
      </c>
      <c r="F362" s="15">
        <v>5</v>
      </c>
      <c r="G362" s="15">
        <v>5</v>
      </c>
      <c r="H362" s="16">
        <v>0</v>
      </c>
      <c r="I362" s="12" t="s">
        <v>19</v>
      </c>
      <c r="J362" s="12" t="s">
        <v>19</v>
      </c>
      <c r="L362" s="52">
        <v>7</v>
      </c>
    </row>
    <row r="363" spans="1:12">
      <c r="A363" s="12">
        <v>2</v>
      </c>
      <c r="B363" s="13" t="s">
        <v>138</v>
      </c>
      <c r="C363" s="14" t="s">
        <v>259</v>
      </c>
      <c r="D363" s="13" t="s">
        <v>155</v>
      </c>
      <c r="E363" s="12" t="s">
        <v>21</v>
      </c>
      <c r="F363" s="15">
        <v>6</v>
      </c>
      <c r="G363" s="15">
        <v>6</v>
      </c>
      <c r="H363" s="16">
        <v>0</v>
      </c>
      <c r="I363" s="12" t="s">
        <v>19</v>
      </c>
      <c r="J363" s="12" t="s">
        <v>19</v>
      </c>
      <c r="L363" s="52">
        <v>45</v>
      </c>
    </row>
    <row r="364" spans="1:12">
      <c r="A364" s="12">
        <v>2</v>
      </c>
      <c r="B364" s="13" t="s">
        <v>138</v>
      </c>
      <c r="C364" s="14" t="s">
        <v>259</v>
      </c>
      <c r="D364" s="13" t="s">
        <v>158</v>
      </c>
      <c r="E364" s="12" t="s">
        <v>21</v>
      </c>
      <c r="F364" s="15"/>
      <c r="G364" s="15"/>
      <c r="H364" s="16"/>
      <c r="I364" s="12" t="s">
        <v>19</v>
      </c>
      <c r="J364" s="12" t="s">
        <v>19</v>
      </c>
      <c r="L364" s="52">
        <v>38</v>
      </c>
    </row>
    <row r="365" spans="1:12">
      <c r="A365" s="12">
        <v>2</v>
      </c>
      <c r="B365" s="13" t="s">
        <v>138</v>
      </c>
      <c r="C365" s="14" t="s">
        <v>259</v>
      </c>
      <c r="D365" s="13" t="s">
        <v>156</v>
      </c>
      <c r="E365" s="12" t="s">
        <v>21</v>
      </c>
      <c r="F365" s="15">
        <v>6</v>
      </c>
      <c r="G365" s="15">
        <v>6</v>
      </c>
      <c r="H365" s="16">
        <v>0</v>
      </c>
      <c r="I365" s="12" t="s">
        <v>19</v>
      </c>
      <c r="J365" s="12" t="s">
        <v>19</v>
      </c>
      <c r="L365" s="52">
        <v>3</v>
      </c>
    </row>
    <row r="366" spans="1:12">
      <c r="A366" s="12">
        <v>2</v>
      </c>
      <c r="B366" s="13" t="s">
        <v>138</v>
      </c>
      <c r="C366" s="14" t="s">
        <v>259</v>
      </c>
      <c r="D366" s="13" t="s">
        <v>157</v>
      </c>
      <c r="E366" s="12" t="s">
        <v>21</v>
      </c>
      <c r="F366" s="15">
        <v>6</v>
      </c>
      <c r="G366" s="15">
        <v>6</v>
      </c>
      <c r="H366" s="16">
        <v>0</v>
      </c>
      <c r="I366" s="12" t="s">
        <v>19</v>
      </c>
      <c r="J366" s="12" t="s">
        <v>19</v>
      </c>
      <c r="L366" s="52">
        <v>4</v>
      </c>
    </row>
    <row r="367" spans="1:12">
      <c r="A367" s="12">
        <v>2</v>
      </c>
      <c r="B367" s="13" t="s">
        <v>138</v>
      </c>
      <c r="C367" s="14" t="s">
        <v>259</v>
      </c>
      <c r="D367" s="13" t="s">
        <v>161</v>
      </c>
      <c r="E367" s="12" t="s">
        <v>27</v>
      </c>
      <c r="F367" s="15">
        <v>5.5</v>
      </c>
      <c r="G367" s="15">
        <v>5.5</v>
      </c>
      <c r="H367" s="16">
        <v>0</v>
      </c>
      <c r="I367" s="12" t="s">
        <v>19</v>
      </c>
      <c r="J367" s="12" t="s">
        <v>19</v>
      </c>
      <c r="L367" s="52">
        <v>35</v>
      </c>
    </row>
    <row r="368" spans="1:12">
      <c r="A368" s="12">
        <v>2</v>
      </c>
      <c r="B368" s="13" t="s">
        <v>138</v>
      </c>
      <c r="C368" s="14" t="s">
        <v>259</v>
      </c>
      <c r="D368" s="13" t="s">
        <v>290</v>
      </c>
      <c r="E368" s="12" t="s">
        <v>27</v>
      </c>
      <c r="F368" s="15"/>
      <c r="G368" s="15"/>
      <c r="H368" s="16"/>
      <c r="I368" s="12" t="s">
        <v>19</v>
      </c>
      <c r="J368" s="12" t="s">
        <v>19</v>
      </c>
      <c r="L368" s="52">
        <v>18</v>
      </c>
    </row>
    <row r="369" spans="1:12">
      <c r="A369" s="12">
        <v>2</v>
      </c>
      <c r="B369" s="13" t="s">
        <v>138</v>
      </c>
      <c r="C369" s="14" t="s">
        <v>259</v>
      </c>
      <c r="D369" s="13" t="s">
        <v>159</v>
      </c>
      <c r="E369" s="12" t="s">
        <v>27</v>
      </c>
      <c r="F369" s="15">
        <v>6.5</v>
      </c>
      <c r="G369" s="15">
        <v>6.5</v>
      </c>
      <c r="H369" s="16">
        <v>0</v>
      </c>
      <c r="I369" s="12" t="s">
        <v>19</v>
      </c>
      <c r="J369" s="12" t="s">
        <v>19</v>
      </c>
      <c r="L369" s="52">
        <v>5</v>
      </c>
    </row>
    <row r="370" spans="1:12">
      <c r="A370" s="12">
        <v>2</v>
      </c>
      <c r="B370" s="13" t="s">
        <v>162</v>
      </c>
      <c r="C370" s="14" t="s">
        <v>259</v>
      </c>
      <c r="D370" s="13" t="s">
        <v>163</v>
      </c>
      <c r="E370" s="12" t="s">
        <v>13</v>
      </c>
      <c r="F370" s="15">
        <v>6</v>
      </c>
      <c r="G370" s="15">
        <v>6.5</v>
      </c>
      <c r="H370" s="16">
        <v>0.5</v>
      </c>
      <c r="I370" s="12" t="s">
        <v>14</v>
      </c>
      <c r="J370" s="12" t="s">
        <v>14</v>
      </c>
      <c r="L370" s="52">
        <v>8</v>
      </c>
    </row>
    <row r="371" spans="1:12">
      <c r="A371" s="12">
        <v>2</v>
      </c>
      <c r="B371" s="13" t="s">
        <v>162</v>
      </c>
      <c r="C371" s="14" t="s">
        <v>259</v>
      </c>
      <c r="D371" s="13" t="s">
        <v>164</v>
      </c>
      <c r="E371" s="12" t="s">
        <v>16</v>
      </c>
      <c r="F371" s="15"/>
      <c r="G371" s="15"/>
      <c r="H371" s="16"/>
      <c r="I371" s="12" t="s">
        <v>14</v>
      </c>
      <c r="J371" s="12" t="s">
        <v>19</v>
      </c>
      <c r="L371" s="52">
        <v>20</v>
      </c>
    </row>
    <row r="372" spans="1:12">
      <c r="A372" s="12">
        <v>2</v>
      </c>
      <c r="B372" s="13" t="s">
        <v>162</v>
      </c>
      <c r="C372" s="14" t="s">
        <v>259</v>
      </c>
      <c r="D372" s="13" t="s">
        <v>177</v>
      </c>
      <c r="E372" s="12" t="s">
        <v>16</v>
      </c>
      <c r="F372" s="15">
        <v>7</v>
      </c>
      <c r="G372" s="15">
        <v>10</v>
      </c>
      <c r="H372" s="16">
        <v>3</v>
      </c>
      <c r="I372" s="12" t="s">
        <v>14</v>
      </c>
      <c r="J372" s="12" t="s">
        <v>14</v>
      </c>
      <c r="L372" s="52">
        <v>3</v>
      </c>
    </row>
    <row r="373" spans="1:12">
      <c r="A373" s="12">
        <v>2</v>
      </c>
      <c r="B373" s="13" t="s">
        <v>162</v>
      </c>
      <c r="C373" s="14" t="s">
        <v>259</v>
      </c>
      <c r="D373" s="13" t="s">
        <v>176</v>
      </c>
      <c r="E373" s="12" t="s">
        <v>16</v>
      </c>
      <c r="F373" s="15">
        <v>5.5</v>
      </c>
      <c r="G373" s="15">
        <v>5.5</v>
      </c>
      <c r="H373" s="16">
        <v>0</v>
      </c>
      <c r="I373" s="12" t="s">
        <v>14</v>
      </c>
      <c r="J373" s="12" t="s">
        <v>14</v>
      </c>
      <c r="L373" s="52">
        <v>5</v>
      </c>
    </row>
    <row r="374" spans="1:12">
      <c r="A374" s="12">
        <v>2</v>
      </c>
      <c r="B374" s="13" t="s">
        <v>162</v>
      </c>
      <c r="C374" s="14" t="s">
        <v>259</v>
      </c>
      <c r="D374" s="13" t="s">
        <v>181</v>
      </c>
      <c r="E374" s="12" t="s">
        <v>21</v>
      </c>
      <c r="F374" s="15">
        <v>7</v>
      </c>
      <c r="G374" s="15">
        <v>10</v>
      </c>
      <c r="H374" s="16">
        <v>3</v>
      </c>
      <c r="I374" s="12" t="s">
        <v>14</v>
      </c>
      <c r="J374" s="12" t="s">
        <v>14</v>
      </c>
      <c r="L374" s="52">
        <v>10</v>
      </c>
    </row>
    <row r="375" spans="1:12">
      <c r="A375" s="12">
        <v>2</v>
      </c>
      <c r="B375" s="13" t="s">
        <v>162</v>
      </c>
      <c r="C375" s="14" t="s">
        <v>259</v>
      </c>
      <c r="D375" s="13" t="s">
        <v>168</v>
      </c>
      <c r="E375" s="12" t="s">
        <v>21</v>
      </c>
      <c r="F375" s="15">
        <v>6</v>
      </c>
      <c r="G375" s="15">
        <v>5.5</v>
      </c>
      <c r="H375" s="16">
        <v>-0.5</v>
      </c>
      <c r="I375" s="12" t="s">
        <v>14</v>
      </c>
      <c r="J375" s="12" t="s">
        <v>14</v>
      </c>
      <c r="L375" s="52">
        <v>7.5</v>
      </c>
    </row>
    <row r="376" spans="1:12">
      <c r="A376" s="12">
        <v>2</v>
      </c>
      <c r="B376" s="13" t="s">
        <v>162</v>
      </c>
      <c r="C376" s="14" t="s">
        <v>259</v>
      </c>
      <c r="D376" s="13" t="s">
        <v>169</v>
      </c>
      <c r="E376" s="12" t="s">
        <v>21</v>
      </c>
      <c r="F376" s="15">
        <v>6</v>
      </c>
      <c r="G376" s="15">
        <v>6</v>
      </c>
      <c r="H376" s="16">
        <v>0</v>
      </c>
      <c r="I376" s="12" t="s">
        <v>14</v>
      </c>
      <c r="J376" s="12" t="s">
        <v>14</v>
      </c>
      <c r="L376" s="52">
        <v>10</v>
      </c>
    </row>
    <row r="377" spans="1:12">
      <c r="A377" s="12">
        <v>2</v>
      </c>
      <c r="B377" s="13" t="s">
        <v>162</v>
      </c>
      <c r="C377" s="14" t="s">
        <v>259</v>
      </c>
      <c r="D377" s="13" t="s">
        <v>170</v>
      </c>
      <c r="E377" s="12" t="s">
        <v>21</v>
      </c>
      <c r="F377" s="15"/>
      <c r="G377" s="15"/>
      <c r="H377" s="16"/>
      <c r="I377" s="12" t="s">
        <v>14</v>
      </c>
      <c r="J377" s="12" t="s">
        <v>19</v>
      </c>
      <c r="L377" s="52">
        <v>20</v>
      </c>
    </row>
    <row r="378" spans="1:12">
      <c r="A378" s="12">
        <v>2</v>
      </c>
      <c r="B378" s="13" t="s">
        <v>162</v>
      </c>
      <c r="C378" s="14" t="s">
        <v>259</v>
      </c>
      <c r="D378" s="13" t="s">
        <v>171</v>
      </c>
      <c r="E378" s="12" t="s">
        <v>27</v>
      </c>
      <c r="F378" s="15">
        <v>5.5</v>
      </c>
      <c r="G378" s="15">
        <v>5.5</v>
      </c>
      <c r="H378" s="16">
        <v>0</v>
      </c>
      <c r="I378" s="12" t="s">
        <v>14</v>
      </c>
      <c r="J378" s="12" t="s">
        <v>14</v>
      </c>
      <c r="L378" s="52">
        <v>13</v>
      </c>
    </row>
    <row r="379" spans="1:12">
      <c r="A379" s="12">
        <v>2</v>
      </c>
      <c r="B379" s="13" t="s">
        <v>162</v>
      </c>
      <c r="C379" s="14" t="s">
        <v>259</v>
      </c>
      <c r="D379" s="13" t="s">
        <v>172</v>
      </c>
      <c r="E379" s="12" t="s">
        <v>27</v>
      </c>
      <c r="F379" s="15">
        <v>6</v>
      </c>
      <c r="G379" s="15">
        <v>6</v>
      </c>
      <c r="H379" s="16">
        <v>0</v>
      </c>
      <c r="I379" s="12" t="s">
        <v>14</v>
      </c>
      <c r="J379" s="12" t="s">
        <v>14</v>
      </c>
      <c r="L379" s="52">
        <v>28</v>
      </c>
    </row>
    <row r="380" spans="1:12">
      <c r="A380" s="12">
        <v>2</v>
      </c>
      <c r="B380" s="13" t="s">
        <v>162</v>
      </c>
      <c r="C380" s="14" t="s">
        <v>259</v>
      </c>
      <c r="D380" s="13" t="s">
        <v>173</v>
      </c>
      <c r="E380" s="12" t="s">
        <v>27</v>
      </c>
      <c r="F380" s="15">
        <v>8</v>
      </c>
      <c r="G380" s="15">
        <v>13.5</v>
      </c>
      <c r="H380" s="16">
        <v>5.5</v>
      </c>
      <c r="I380" s="12" t="s">
        <v>14</v>
      </c>
      <c r="J380" s="12" t="s">
        <v>14</v>
      </c>
      <c r="L380" s="52">
        <v>45</v>
      </c>
    </row>
    <row r="381" spans="1:12">
      <c r="A381" s="12">
        <v>2</v>
      </c>
      <c r="B381" s="13" t="s">
        <v>162</v>
      </c>
      <c r="C381" s="14" t="s">
        <v>259</v>
      </c>
      <c r="D381" s="13" t="s">
        <v>174</v>
      </c>
      <c r="E381" s="12" t="s">
        <v>13</v>
      </c>
      <c r="F381" s="15">
        <v>6</v>
      </c>
      <c r="G381" s="15">
        <v>4</v>
      </c>
      <c r="H381" s="16">
        <v>-2</v>
      </c>
      <c r="I381" s="12" t="s">
        <v>19</v>
      </c>
      <c r="J381" s="12" t="s">
        <v>19</v>
      </c>
      <c r="L381" s="52">
        <v>10</v>
      </c>
    </row>
    <row r="382" spans="1:12">
      <c r="A382" s="12">
        <v>2</v>
      </c>
      <c r="B382" s="13" t="s">
        <v>162</v>
      </c>
      <c r="C382" s="14" t="s">
        <v>259</v>
      </c>
      <c r="D382" s="13" t="s">
        <v>178</v>
      </c>
      <c r="E382" s="12" t="s">
        <v>16</v>
      </c>
      <c r="F382" s="15">
        <v>6</v>
      </c>
      <c r="G382" s="15">
        <v>6</v>
      </c>
      <c r="H382" s="16">
        <v>0</v>
      </c>
      <c r="I382" s="12" t="s">
        <v>19</v>
      </c>
      <c r="J382" s="12" t="s">
        <v>14</v>
      </c>
      <c r="K382" s="13" t="s">
        <v>164</v>
      </c>
      <c r="L382" s="52">
        <v>2.5</v>
      </c>
    </row>
    <row r="383" spans="1:12">
      <c r="A383" s="12">
        <v>2</v>
      </c>
      <c r="B383" s="13" t="s">
        <v>162</v>
      </c>
      <c r="C383" s="14" t="s">
        <v>259</v>
      </c>
      <c r="D383" s="13" t="s">
        <v>175</v>
      </c>
      <c r="E383" s="12" t="s">
        <v>16</v>
      </c>
      <c r="F383" s="15"/>
      <c r="G383" s="15"/>
      <c r="H383" s="16"/>
      <c r="I383" s="12" t="s">
        <v>19</v>
      </c>
      <c r="J383" s="12" t="s">
        <v>19</v>
      </c>
      <c r="L383" s="52">
        <v>15</v>
      </c>
    </row>
    <row r="384" spans="1:12">
      <c r="A384" s="12">
        <v>2</v>
      </c>
      <c r="B384" s="13" t="s">
        <v>162</v>
      </c>
      <c r="C384" s="14" t="s">
        <v>259</v>
      </c>
      <c r="D384" s="13" t="s">
        <v>165</v>
      </c>
      <c r="E384" s="12" t="s">
        <v>16</v>
      </c>
      <c r="F384" s="15">
        <v>6.5</v>
      </c>
      <c r="G384" s="15">
        <v>6.5</v>
      </c>
      <c r="H384" s="16">
        <v>0</v>
      </c>
      <c r="I384" s="12" t="s">
        <v>19</v>
      </c>
      <c r="J384" s="12" t="s">
        <v>19</v>
      </c>
      <c r="L384" s="52">
        <v>17</v>
      </c>
    </row>
    <row r="385" spans="1:12">
      <c r="A385" s="12">
        <v>2</v>
      </c>
      <c r="B385" s="13" t="s">
        <v>162</v>
      </c>
      <c r="C385" s="14" t="s">
        <v>259</v>
      </c>
      <c r="D385" s="13" t="s">
        <v>291</v>
      </c>
      <c r="E385" s="12" t="s">
        <v>16</v>
      </c>
      <c r="F385" s="15">
        <v>6.5</v>
      </c>
      <c r="G385" s="15">
        <v>6.5</v>
      </c>
      <c r="H385" s="16">
        <v>0</v>
      </c>
      <c r="I385" s="12" t="s">
        <v>19</v>
      </c>
      <c r="J385" s="12" t="s">
        <v>19</v>
      </c>
      <c r="L385" s="52">
        <v>12</v>
      </c>
    </row>
    <row r="386" spans="1:12">
      <c r="A386" s="12">
        <v>2</v>
      </c>
      <c r="B386" s="13" t="s">
        <v>162</v>
      </c>
      <c r="C386" s="14" t="s">
        <v>259</v>
      </c>
      <c r="D386" s="13" t="s">
        <v>167</v>
      </c>
      <c r="E386" s="12" t="s">
        <v>21</v>
      </c>
      <c r="F386" s="15">
        <v>6.5</v>
      </c>
      <c r="G386" s="15">
        <v>6.5</v>
      </c>
      <c r="H386" s="16">
        <v>0</v>
      </c>
      <c r="I386" s="12" t="s">
        <v>19</v>
      </c>
      <c r="J386" s="12" t="s">
        <v>14</v>
      </c>
      <c r="K386" s="13" t="s">
        <v>170</v>
      </c>
      <c r="L386" s="52">
        <v>50</v>
      </c>
    </row>
    <row r="387" spans="1:12">
      <c r="A387" s="12">
        <v>2</v>
      </c>
      <c r="B387" s="13" t="s">
        <v>162</v>
      </c>
      <c r="C387" s="14" t="s">
        <v>259</v>
      </c>
      <c r="D387" s="13" t="s">
        <v>292</v>
      </c>
      <c r="E387" s="12" t="s">
        <v>21</v>
      </c>
      <c r="F387" s="15">
        <v>6.5</v>
      </c>
      <c r="G387" s="15">
        <v>6.5</v>
      </c>
      <c r="H387" s="16">
        <v>0</v>
      </c>
      <c r="I387" s="12" t="s">
        <v>19</v>
      </c>
      <c r="J387" s="12" t="s">
        <v>19</v>
      </c>
      <c r="L387" s="52">
        <v>12</v>
      </c>
    </row>
    <row r="388" spans="1:12">
      <c r="A388" s="12">
        <v>2</v>
      </c>
      <c r="B388" s="13" t="s">
        <v>162</v>
      </c>
      <c r="C388" s="14" t="s">
        <v>259</v>
      </c>
      <c r="D388" s="13" t="s">
        <v>179</v>
      </c>
      <c r="E388" s="12" t="s">
        <v>21</v>
      </c>
      <c r="F388" s="15"/>
      <c r="G388" s="15"/>
      <c r="H388" s="16"/>
      <c r="I388" s="12" t="s">
        <v>19</v>
      </c>
      <c r="J388" s="12" t="s">
        <v>19</v>
      </c>
      <c r="L388" s="52">
        <v>8.5</v>
      </c>
    </row>
    <row r="389" spans="1:12">
      <c r="A389" s="12">
        <v>2</v>
      </c>
      <c r="B389" s="13" t="s">
        <v>162</v>
      </c>
      <c r="C389" s="14" t="s">
        <v>259</v>
      </c>
      <c r="D389" s="13" t="s">
        <v>180</v>
      </c>
      <c r="E389" s="12" t="s">
        <v>21</v>
      </c>
      <c r="F389" s="15">
        <v>6</v>
      </c>
      <c r="G389" s="15">
        <v>6</v>
      </c>
      <c r="H389" s="16">
        <v>0</v>
      </c>
      <c r="I389" s="12" t="s">
        <v>19</v>
      </c>
      <c r="J389" s="12" t="s">
        <v>19</v>
      </c>
      <c r="L389" s="52">
        <v>35</v>
      </c>
    </row>
    <row r="390" spans="1:12">
      <c r="A390" s="12">
        <v>2</v>
      </c>
      <c r="B390" s="13" t="s">
        <v>162</v>
      </c>
      <c r="C390" s="14" t="s">
        <v>259</v>
      </c>
      <c r="D390" s="13" t="s">
        <v>293</v>
      </c>
      <c r="E390" s="12" t="s">
        <v>27</v>
      </c>
      <c r="F390" s="15"/>
      <c r="G390" s="15"/>
      <c r="H390" s="16"/>
      <c r="I390" s="12" t="s">
        <v>19</v>
      </c>
      <c r="J390" s="12" t="s">
        <v>19</v>
      </c>
      <c r="L390" s="52">
        <v>4.5</v>
      </c>
    </row>
    <row r="391" spans="1:12">
      <c r="A391" s="12">
        <v>2</v>
      </c>
      <c r="B391" s="13" t="s">
        <v>162</v>
      </c>
      <c r="C391" s="14" t="s">
        <v>259</v>
      </c>
      <c r="D391" s="13" t="s">
        <v>183</v>
      </c>
      <c r="E391" s="12" t="s">
        <v>27</v>
      </c>
      <c r="F391" s="15">
        <v>5</v>
      </c>
      <c r="G391" s="15">
        <v>5</v>
      </c>
      <c r="H391" s="16">
        <v>0</v>
      </c>
      <c r="I391" s="12" t="s">
        <v>19</v>
      </c>
      <c r="J391" s="12" t="s">
        <v>19</v>
      </c>
      <c r="L391" s="52">
        <v>5</v>
      </c>
    </row>
    <row r="392" spans="1:12">
      <c r="A392" s="12">
        <v>2</v>
      </c>
      <c r="B392" s="13" t="s">
        <v>162</v>
      </c>
      <c r="C392" s="14" t="s">
        <v>259</v>
      </c>
      <c r="D392" s="13" t="s">
        <v>184</v>
      </c>
      <c r="E392" s="12" t="s">
        <v>27</v>
      </c>
      <c r="F392" s="15"/>
      <c r="G392" s="15"/>
      <c r="H392" s="16"/>
      <c r="I392" s="12" t="s">
        <v>19</v>
      </c>
      <c r="J392" s="12" t="s">
        <v>19</v>
      </c>
      <c r="L392" s="52">
        <v>9</v>
      </c>
    </row>
    <row r="393" spans="1:12">
      <c r="A393" s="12">
        <v>2</v>
      </c>
      <c r="B393" s="13" t="s">
        <v>186</v>
      </c>
      <c r="C393" s="14" t="s">
        <v>260</v>
      </c>
      <c r="D393" s="13" t="s">
        <v>187</v>
      </c>
      <c r="E393" s="12" t="s">
        <v>13</v>
      </c>
      <c r="F393" s="15">
        <v>6</v>
      </c>
      <c r="G393" s="15">
        <v>6.5</v>
      </c>
      <c r="H393" s="16">
        <v>0.5</v>
      </c>
      <c r="I393" s="12" t="s">
        <v>14</v>
      </c>
      <c r="J393" s="12" t="s">
        <v>14</v>
      </c>
      <c r="L393" s="52">
        <v>10</v>
      </c>
    </row>
    <row r="394" spans="1:12">
      <c r="A394" s="12">
        <v>2</v>
      </c>
      <c r="B394" s="13" t="s">
        <v>186</v>
      </c>
      <c r="C394" s="14" t="s">
        <v>260</v>
      </c>
      <c r="D394" s="13" t="s">
        <v>191</v>
      </c>
      <c r="E394" s="12" t="s">
        <v>16</v>
      </c>
      <c r="F394" s="15">
        <v>4</v>
      </c>
      <c r="G394" s="15">
        <v>3.5</v>
      </c>
      <c r="H394" s="16">
        <v>-0.5</v>
      </c>
      <c r="I394" s="12" t="s">
        <v>14</v>
      </c>
      <c r="J394" s="12" t="s">
        <v>14</v>
      </c>
      <c r="L394" s="52">
        <v>16</v>
      </c>
    </row>
    <row r="395" spans="1:12">
      <c r="A395" s="12">
        <v>2</v>
      </c>
      <c r="B395" s="13" t="s">
        <v>186</v>
      </c>
      <c r="C395" s="14" t="s">
        <v>260</v>
      </c>
      <c r="D395" s="13" t="s">
        <v>188</v>
      </c>
      <c r="E395" s="12" t="s">
        <v>16</v>
      </c>
      <c r="F395" s="15">
        <v>6</v>
      </c>
      <c r="G395" s="15">
        <v>6</v>
      </c>
      <c r="H395" s="16">
        <v>0</v>
      </c>
      <c r="I395" s="12" t="s">
        <v>14</v>
      </c>
      <c r="J395" s="12" t="s">
        <v>14</v>
      </c>
      <c r="L395" s="52">
        <v>7</v>
      </c>
    </row>
    <row r="396" spans="1:12">
      <c r="A396" s="12">
        <v>2</v>
      </c>
      <c r="B396" s="13" t="s">
        <v>186</v>
      </c>
      <c r="C396" s="14" t="s">
        <v>260</v>
      </c>
      <c r="D396" s="13" t="s">
        <v>190</v>
      </c>
      <c r="E396" s="12" t="s">
        <v>16</v>
      </c>
      <c r="F396" s="15">
        <v>6.5</v>
      </c>
      <c r="G396" s="15">
        <v>6.5</v>
      </c>
      <c r="H396" s="16">
        <v>0</v>
      </c>
      <c r="I396" s="12" t="s">
        <v>14</v>
      </c>
      <c r="J396" s="12" t="s">
        <v>14</v>
      </c>
      <c r="L396" s="52">
        <v>30</v>
      </c>
    </row>
    <row r="397" spans="1:12">
      <c r="A397" s="12">
        <v>2</v>
      </c>
      <c r="B397" s="13" t="s">
        <v>186</v>
      </c>
      <c r="C397" s="14" t="s">
        <v>260</v>
      </c>
      <c r="D397" s="13" t="s">
        <v>199</v>
      </c>
      <c r="E397" s="12" t="s">
        <v>16</v>
      </c>
      <c r="F397" s="15">
        <v>6.5</v>
      </c>
      <c r="G397" s="15">
        <v>7.5</v>
      </c>
      <c r="H397" s="16">
        <v>1</v>
      </c>
      <c r="I397" s="12" t="s">
        <v>14</v>
      </c>
      <c r="J397" s="12" t="s">
        <v>14</v>
      </c>
      <c r="L397" s="52">
        <v>0.4</v>
      </c>
    </row>
    <row r="398" spans="1:12">
      <c r="A398" s="12">
        <v>2</v>
      </c>
      <c r="B398" s="13" t="s">
        <v>186</v>
      </c>
      <c r="C398" s="14" t="s">
        <v>260</v>
      </c>
      <c r="D398" s="13" t="s">
        <v>206</v>
      </c>
      <c r="E398" s="12" t="s">
        <v>21</v>
      </c>
      <c r="F398" s="15"/>
      <c r="G398" s="15"/>
      <c r="H398" s="16"/>
      <c r="I398" s="12" t="s">
        <v>14</v>
      </c>
      <c r="J398" s="12" t="s">
        <v>19</v>
      </c>
      <c r="L398" s="52">
        <v>40</v>
      </c>
    </row>
    <row r="399" spans="1:12">
      <c r="A399" s="12">
        <v>2</v>
      </c>
      <c r="B399" s="13" t="s">
        <v>186</v>
      </c>
      <c r="C399" s="14" t="s">
        <v>260</v>
      </c>
      <c r="D399" s="13" t="s">
        <v>194</v>
      </c>
      <c r="E399" s="12" t="s">
        <v>21</v>
      </c>
      <c r="F399" s="15">
        <v>6</v>
      </c>
      <c r="G399" s="15">
        <v>6</v>
      </c>
      <c r="H399" s="16">
        <v>0</v>
      </c>
      <c r="I399" s="12" t="s">
        <v>14</v>
      </c>
      <c r="J399" s="12" t="s">
        <v>14</v>
      </c>
      <c r="L399" s="52">
        <v>15</v>
      </c>
    </row>
    <row r="400" spans="1:12">
      <c r="A400" s="12">
        <v>2</v>
      </c>
      <c r="B400" s="13" t="s">
        <v>186</v>
      </c>
      <c r="C400" s="14" t="s">
        <v>260</v>
      </c>
      <c r="D400" s="13" t="s">
        <v>203</v>
      </c>
      <c r="E400" s="12" t="s">
        <v>21</v>
      </c>
      <c r="F400" s="15">
        <v>6</v>
      </c>
      <c r="G400" s="15">
        <v>6</v>
      </c>
      <c r="H400" s="16">
        <v>0</v>
      </c>
      <c r="I400" s="12" t="s">
        <v>14</v>
      </c>
      <c r="J400" s="12" t="s">
        <v>14</v>
      </c>
      <c r="L400" s="52">
        <v>25</v>
      </c>
    </row>
    <row r="401" spans="1:12">
      <c r="A401" s="12">
        <v>2</v>
      </c>
      <c r="B401" s="13" t="s">
        <v>186</v>
      </c>
      <c r="C401" s="14" t="s">
        <v>260</v>
      </c>
      <c r="D401" s="13" t="s">
        <v>207</v>
      </c>
      <c r="E401" s="12" t="s">
        <v>27</v>
      </c>
      <c r="F401" s="15">
        <v>6</v>
      </c>
      <c r="G401" s="15">
        <v>6</v>
      </c>
      <c r="H401" s="16">
        <v>0</v>
      </c>
      <c r="I401" s="12" t="s">
        <v>14</v>
      </c>
      <c r="J401" s="12" t="s">
        <v>14</v>
      </c>
      <c r="L401" s="52">
        <v>1.5</v>
      </c>
    </row>
    <row r="402" spans="1:12">
      <c r="A402" s="12">
        <v>2</v>
      </c>
      <c r="B402" s="13" t="s">
        <v>186</v>
      </c>
      <c r="C402" s="14" t="s">
        <v>260</v>
      </c>
      <c r="D402" s="13" t="s">
        <v>208</v>
      </c>
      <c r="E402" s="12" t="s">
        <v>27</v>
      </c>
      <c r="F402" s="15"/>
      <c r="G402" s="15"/>
      <c r="H402" s="16"/>
      <c r="I402" s="12" t="s">
        <v>14</v>
      </c>
      <c r="J402" s="12" t="s">
        <v>19</v>
      </c>
      <c r="L402" s="52">
        <v>15</v>
      </c>
    </row>
    <row r="403" spans="1:12">
      <c r="A403" s="12">
        <v>2</v>
      </c>
      <c r="B403" s="13" t="s">
        <v>186</v>
      </c>
      <c r="C403" s="14" t="s">
        <v>260</v>
      </c>
      <c r="D403" s="13" t="s">
        <v>196</v>
      </c>
      <c r="E403" s="12" t="s">
        <v>27</v>
      </c>
      <c r="F403" s="15">
        <v>6.5</v>
      </c>
      <c r="G403" s="15">
        <v>6.5</v>
      </c>
      <c r="H403" s="16">
        <v>0</v>
      </c>
      <c r="I403" s="12" t="s">
        <v>14</v>
      </c>
      <c r="J403" s="12" t="s">
        <v>14</v>
      </c>
      <c r="L403" s="52">
        <v>5.5</v>
      </c>
    </row>
    <row r="404" spans="1:12">
      <c r="A404" s="12">
        <v>2</v>
      </c>
      <c r="B404" s="13" t="s">
        <v>186</v>
      </c>
      <c r="C404" s="14" t="s">
        <v>260</v>
      </c>
      <c r="D404" s="13" t="s">
        <v>198</v>
      </c>
      <c r="E404" s="12" t="s">
        <v>13</v>
      </c>
      <c r="F404" s="15">
        <v>5.5</v>
      </c>
      <c r="G404" s="15">
        <v>1.5</v>
      </c>
      <c r="H404" s="16">
        <v>-4</v>
      </c>
      <c r="I404" s="12" t="s">
        <v>19</v>
      </c>
      <c r="J404" s="12" t="s">
        <v>19</v>
      </c>
      <c r="L404" s="52">
        <v>3.5</v>
      </c>
    </row>
    <row r="405" spans="1:12">
      <c r="A405" s="12">
        <v>2</v>
      </c>
      <c r="B405" s="13" t="s">
        <v>186</v>
      </c>
      <c r="C405" s="14" t="s">
        <v>260</v>
      </c>
      <c r="D405" s="13" t="s">
        <v>189</v>
      </c>
      <c r="E405" s="12" t="s">
        <v>16</v>
      </c>
      <c r="F405" s="15">
        <v>6</v>
      </c>
      <c r="G405" s="15">
        <v>6</v>
      </c>
      <c r="H405" s="16">
        <v>0</v>
      </c>
      <c r="I405" s="12" t="s">
        <v>19</v>
      </c>
      <c r="J405" s="12" t="s">
        <v>19</v>
      </c>
      <c r="L405" s="52">
        <v>13</v>
      </c>
    </row>
    <row r="406" spans="1:12">
      <c r="A406" s="12">
        <v>2</v>
      </c>
      <c r="B406" s="13" t="s">
        <v>186</v>
      </c>
      <c r="C406" s="14" t="s">
        <v>260</v>
      </c>
      <c r="D406" s="13" t="s">
        <v>294</v>
      </c>
      <c r="E406" s="12" t="s">
        <v>16</v>
      </c>
      <c r="F406" s="15">
        <v>6</v>
      </c>
      <c r="G406" s="15">
        <v>6</v>
      </c>
      <c r="H406" s="16">
        <v>0</v>
      </c>
      <c r="I406" s="12" t="s">
        <v>19</v>
      </c>
      <c r="J406" s="12" t="s">
        <v>19</v>
      </c>
      <c r="L406" s="52">
        <v>8</v>
      </c>
    </row>
    <row r="407" spans="1:12">
      <c r="A407" s="12">
        <v>2</v>
      </c>
      <c r="B407" s="13" t="s">
        <v>186</v>
      </c>
      <c r="C407" s="14" t="s">
        <v>260</v>
      </c>
      <c r="D407" s="13" t="s">
        <v>202</v>
      </c>
      <c r="E407" s="12" t="s">
        <v>16</v>
      </c>
      <c r="F407" s="15">
        <v>4.5</v>
      </c>
      <c r="G407" s="15">
        <v>4</v>
      </c>
      <c r="H407" s="16">
        <v>-0.5</v>
      </c>
      <c r="I407" s="12" t="s">
        <v>19</v>
      </c>
      <c r="J407" s="12" t="s">
        <v>19</v>
      </c>
      <c r="L407" s="52">
        <v>22</v>
      </c>
    </row>
    <row r="408" spans="1:12">
      <c r="A408" s="12">
        <v>2</v>
      </c>
      <c r="B408" s="13" t="s">
        <v>186</v>
      </c>
      <c r="C408" s="14" t="s">
        <v>260</v>
      </c>
      <c r="D408" s="13" t="s">
        <v>201</v>
      </c>
      <c r="E408" s="12" t="s">
        <v>16</v>
      </c>
      <c r="F408" s="15"/>
      <c r="G408" s="15"/>
      <c r="H408" s="16"/>
      <c r="I408" s="12" t="s">
        <v>19</v>
      </c>
      <c r="J408" s="12" t="s">
        <v>19</v>
      </c>
      <c r="L408" s="52">
        <v>25</v>
      </c>
    </row>
    <row r="409" spans="1:12">
      <c r="A409" s="12">
        <v>2</v>
      </c>
      <c r="B409" s="13" t="s">
        <v>186</v>
      </c>
      <c r="C409" s="14" t="s">
        <v>260</v>
      </c>
      <c r="D409" s="13" t="s">
        <v>205</v>
      </c>
      <c r="E409" s="12" t="s">
        <v>21</v>
      </c>
      <c r="F409" s="15"/>
      <c r="G409" s="15"/>
      <c r="H409" s="16"/>
      <c r="I409" s="12" t="s">
        <v>19</v>
      </c>
      <c r="J409" s="12" t="s">
        <v>19</v>
      </c>
      <c r="L409" s="52">
        <v>3</v>
      </c>
    </row>
    <row r="410" spans="1:12">
      <c r="A410" s="12">
        <v>2</v>
      </c>
      <c r="B410" s="13" t="s">
        <v>186</v>
      </c>
      <c r="C410" s="14" t="s">
        <v>260</v>
      </c>
      <c r="D410" s="13" t="s">
        <v>192</v>
      </c>
      <c r="E410" s="12" t="s">
        <v>21</v>
      </c>
      <c r="F410" s="15">
        <v>6</v>
      </c>
      <c r="G410" s="15">
        <v>6</v>
      </c>
      <c r="H410" s="16">
        <v>0</v>
      </c>
      <c r="I410" s="12" t="s">
        <v>19</v>
      </c>
      <c r="J410" s="12" t="s">
        <v>14</v>
      </c>
      <c r="K410" s="13" t="s">
        <v>206</v>
      </c>
      <c r="L410" s="52">
        <v>7</v>
      </c>
    </row>
    <row r="411" spans="1:12">
      <c r="A411" s="12">
        <v>2</v>
      </c>
      <c r="B411" s="13" t="s">
        <v>186</v>
      </c>
      <c r="C411" s="14" t="s">
        <v>260</v>
      </c>
      <c r="D411" s="13" t="s">
        <v>204</v>
      </c>
      <c r="E411" s="12" t="s">
        <v>21</v>
      </c>
      <c r="F411" s="15"/>
      <c r="G411" s="15"/>
      <c r="H411" s="16"/>
      <c r="I411" s="12" t="s">
        <v>19</v>
      </c>
      <c r="J411" s="12" t="s">
        <v>19</v>
      </c>
      <c r="L411" s="52">
        <v>2.5</v>
      </c>
    </row>
    <row r="412" spans="1:12">
      <c r="A412" s="12">
        <v>2</v>
      </c>
      <c r="B412" s="13" t="s">
        <v>186</v>
      </c>
      <c r="C412" s="14" t="s">
        <v>260</v>
      </c>
      <c r="D412" s="13" t="s">
        <v>295</v>
      </c>
      <c r="E412" s="12" t="s">
        <v>21</v>
      </c>
      <c r="F412" s="15">
        <v>6</v>
      </c>
      <c r="G412" s="15">
        <v>6</v>
      </c>
      <c r="H412" s="16">
        <v>0</v>
      </c>
      <c r="I412" s="12" t="s">
        <v>19</v>
      </c>
      <c r="J412" s="12" t="s">
        <v>19</v>
      </c>
      <c r="L412" s="52">
        <v>5</v>
      </c>
    </row>
    <row r="413" spans="1:12">
      <c r="A413" s="12">
        <v>2</v>
      </c>
      <c r="B413" s="13" t="s">
        <v>186</v>
      </c>
      <c r="C413" s="14" t="s">
        <v>260</v>
      </c>
      <c r="D413" s="13" t="s">
        <v>197</v>
      </c>
      <c r="E413" s="12" t="s">
        <v>27</v>
      </c>
      <c r="F413" s="15"/>
      <c r="G413" s="15"/>
      <c r="H413" s="16"/>
      <c r="I413" s="12" t="s">
        <v>19</v>
      </c>
      <c r="J413" s="12" t="s">
        <v>19</v>
      </c>
      <c r="L413" s="52">
        <v>32</v>
      </c>
    </row>
    <row r="414" spans="1:12">
      <c r="A414" s="12">
        <v>2</v>
      </c>
      <c r="B414" s="13" t="s">
        <v>186</v>
      </c>
      <c r="C414" s="14" t="s">
        <v>260</v>
      </c>
      <c r="D414" s="13" t="s">
        <v>195</v>
      </c>
      <c r="E414" s="12" t="s">
        <v>27</v>
      </c>
      <c r="F414" s="15">
        <v>5.5</v>
      </c>
      <c r="G414" s="15">
        <v>5</v>
      </c>
      <c r="H414" s="16">
        <v>-0.5</v>
      </c>
      <c r="I414" s="12" t="s">
        <v>19</v>
      </c>
      <c r="J414" s="12" t="s">
        <v>14</v>
      </c>
      <c r="K414" s="13" t="s">
        <v>208</v>
      </c>
      <c r="L414" s="52">
        <v>4</v>
      </c>
    </row>
    <row r="415" spans="1:12">
      <c r="A415" s="12">
        <v>2</v>
      </c>
      <c r="B415" s="13" t="s">
        <v>186</v>
      </c>
      <c r="C415" s="14" t="s">
        <v>260</v>
      </c>
      <c r="D415" s="13" t="s">
        <v>209</v>
      </c>
      <c r="E415" s="12" t="s">
        <v>27</v>
      </c>
      <c r="F415" s="15"/>
      <c r="G415" s="15"/>
      <c r="H415" s="16"/>
      <c r="I415" s="12" t="s">
        <v>19</v>
      </c>
      <c r="J415" s="12" t="s">
        <v>19</v>
      </c>
      <c r="L415" s="52">
        <v>0.4</v>
      </c>
    </row>
    <row r="416" spans="1:12">
      <c r="A416" s="12">
        <v>2</v>
      </c>
      <c r="B416" s="13" t="s">
        <v>210</v>
      </c>
      <c r="C416" s="14" t="s">
        <v>259</v>
      </c>
      <c r="D416" s="13" t="s">
        <v>211</v>
      </c>
      <c r="E416" s="12" t="s">
        <v>13</v>
      </c>
      <c r="F416" s="15">
        <v>7</v>
      </c>
      <c r="G416" s="15">
        <v>7.5</v>
      </c>
      <c r="H416" s="16">
        <v>0.5</v>
      </c>
      <c r="I416" s="12" t="s">
        <v>14</v>
      </c>
      <c r="J416" s="12" t="s">
        <v>14</v>
      </c>
      <c r="L416" s="52">
        <v>30</v>
      </c>
    </row>
    <row r="417" spans="1:12">
      <c r="A417" s="12">
        <v>2</v>
      </c>
      <c r="B417" s="13" t="s">
        <v>210</v>
      </c>
      <c r="C417" s="14" t="s">
        <v>259</v>
      </c>
      <c r="D417" s="13" t="s">
        <v>212</v>
      </c>
      <c r="E417" s="12" t="s">
        <v>16</v>
      </c>
      <c r="F417" s="15">
        <v>6</v>
      </c>
      <c r="G417" s="15">
        <v>6</v>
      </c>
      <c r="H417" s="16">
        <v>0</v>
      </c>
      <c r="I417" s="12" t="s">
        <v>14</v>
      </c>
      <c r="J417" s="12" t="s">
        <v>14</v>
      </c>
      <c r="L417" s="52">
        <v>65</v>
      </c>
    </row>
    <row r="418" spans="1:12">
      <c r="A418" s="12">
        <v>2</v>
      </c>
      <c r="B418" s="13" t="s">
        <v>210</v>
      </c>
      <c r="C418" s="14" t="s">
        <v>259</v>
      </c>
      <c r="D418" s="13" t="s">
        <v>213</v>
      </c>
      <c r="E418" s="12" t="s">
        <v>16</v>
      </c>
      <c r="F418" s="15">
        <v>6.5</v>
      </c>
      <c r="G418" s="15">
        <v>6.5</v>
      </c>
      <c r="H418" s="16">
        <v>0</v>
      </c>
      <c r="I418" s="12" t="s">
        <v>14</v>
      </c>
      <c r="J418" s="12" t="s">
        <v>14</v>
      </c>
      <c r="L418" s="52">
        <v>40</v>
      </c>
    </row>
    <row r="419" spans="1:12">
      <c r="A419" s="12">
        <v>2</v>
      </c>
      <c r="B419" s="13" t="s">
        <v>210</v>
      </c>
      <c r="C419" s="14" t="s">
        <v>259</v>
      </c>
      <c r="D419" s="13" t="s">
        <v>214</v>
      </c>
      <c r="E419" s="12" t="s">
        <v>16</v>
      </c>
      <c r="F419" s="15">
        <v>5.5</v>
      </c>
      <c r="G419" s="15">
        <v>5</v>
      </c>
      <c r="H419" s="16">
        <v>-0.5</v>
      </c>
      <c r="I419" s="12" t="s">
        <v>14</v>
      </c>
      <c r="J419" s="12" t="s">
        <v>14</v>
      </c>
      <c r="L419" s="52">
        <v>17</v>
      </c>
    </row>
    <row r="420" spans="1:12">
      <c r="A420" s="12">
        <v>2</v>
      </c>
      <c r="B420" s="13" t="s">
        <v>210</v>
      </c>
      <c r="C420" s="14" t="s">
        <v>259</v>
      </c>
      <c r="D420" s="13" t="s">
        <v>229</v>
      </c>
      <c r="E420" s="12" t="s">
        <v>21</v>
      </c>
      <c r="F420" s="15"/>
      <c r="G420" s="15"/>
      <c r="H420" s="16"/>
      <c r="I420" s="12" t="s">
        <v>14</v>
      </c>
      <c r="J420" s="12" t="s">
        <v>19</v>
      </c>
      <c r="L420" s="52">
        <v>15</v>
      </c>
    </row>
    <row r="421" spans="1:12">
      <c r="A421" s="12">
        <v>2</v>
      </c>
      <c r="B421" s="13" t="s">
        <v>210</v>
      </c>
      <c r="C421" s="14" t="s">
        <v>259</v>
      </c>
      <c r="D421" s="13" t="s">
        <v>216</v>
      </c>
      <c r="E421" s="12" t="s">
        <v>21</v>
      </c>
      <c r="F421" s="15">
        <v>6.5</v>
      </c>
      <c r="G421" s="15">
        <v>6.5</v>
      </c>
      <c r="H421" s="16">
        <v>0</v>
      </c>
      <c r="I421" s="12" t="s">
        <v>14</v>
      </c>
      <c r="J421" s="12" t="s">
        <v>14</v>
      </c>
      <c r="L421" s="52">
        <v>20</v>
      </c>
    </row>
    <row r="422" spans="1:12">
      <c r="A422" s="12">
        <v>2</v>
      </c>
      <c r="B422" s="13" t="s">
        <v>210</v>
      </c>
      <c r="C422" s="14" t="s">
        <v>259</v>
      </c>
      <c r="D422" s="13" t="s">
        <v>219</v>
      </c>
      <c r="E422" s="12" t="s">
        <v>21</v>
      </c>
      <c r="F422" s="15">
        <v>7</v>
      </c>
      <c r="G422" s="15">
        <v>10</v>
      </c>
      <c r="H422" s="16">
        <v>3</v>
      </c>
      <c r="I422" s="12" t="s">
        <v>14</v>
      </c>
      <c r="J422" s="12" t="s">
        <v>14</v>
      </c>
      <c r="L422" s="52">
        <v>22</v>
      </c>
    </row>
    <row r="423" spans="1:12">
      <c r="A423" s="12">
        <v>2</v>
      </c>
      <c r="B423" s="13" t="s">
        <v>210</v>
      </c>
      <c r="C423" s="14" t="s">
        <v>259</v>
      </c>
      <c r="D423" s="13" t="s">
        <v>218</v>
      </c>
      <c r="E423" s="12" t="s">
        <v>21</v>
      </c>
      <c r="F423" s="15"/>
      <c r="G423" s="15"/>
      <c r="H423" s="16"/>
      <c r="I423" s="12" t="s">
        <v>14</v>
      </c>
      <c r="J423" s="12" t="s">
        <v>19</v>
      </c>
      <c r="L423" s="52">
        <v>28</v>
      </c>
    </row>
    <row r="424" spans="1:12">
      <c r="A424" s="12">
        <v>2</v>
      </c>
      <c r="B424" s="13" t="s">
        <v>210</v>
      </c>
      <c r="C424" s="14" t="s">
        <v>259</v>
      </c>
      <c r="D424" s="13" t="s">
        <v>233</v>
      </c>
      <c r="E424" s="12" t="s">
        <v>27</v>
      </c>
      <c r="F424" s="15">
        <v>5</v>
      </c>
      <c r="G424" s="15">
        <v>5</v>
      </c>
      <c r="H424" s="16">
        <v>0</v>
      </c>
      <c r="I424" s="12" t="s">
        <v>14</v>
      </c>
      <c r="J424" s="12" t="s">
        <v>14</v>
      </c>
      <c r="L424" s="52">
        <v>14</v>
      </c>
    </row>
    <row r="425" spans="1:12">
      <c r="A425" s="12">
        <v>2</v>
      </c>
      <c r="B425" s="13" t="s">
        <v>210</v>
      </c>
      <c r="C425" s="14" t="s">
        <v>259</v>
      </c>
      <c r="D425" s="13" t="s">
        <v>220</v>
      </c>
      <c r="E425" s="12" t="s">
        <v>27</v>
      </c>
      <c r="F425" s="15">
        <v>5.5</v>
      </c>
      <c r="G425" s="15">
        <v>5.5</v>
      </c>
      <c r="H425" s="16">
        <v>0</v>
      </c>
      <c r="I425" s="12" t="s">
        <v>14</v>
      </c>
      <c r="J425" s="12" t="s">
        <v>14</v>
      </c>
      <c r="L425" s="52">
        <v>7</v>
      </c>
    </row>
    <row r="426" spans="1:12">
      <c r="A426" s="12">
        <v>2</v>
      </c>
      <c r="B426" s="13" t="s">
        <v>210</v>
      </c>
      <c r="C426" s="14" t="s">
        <v>259</v>
      </c>
      <c r="D426" s="13" t="s">
        <v>221</v>
      </c>
      <c r="E426" s="12" t="s">
        <v>27</v>
      </c>
      <c r="F426" s="15">
        <v>6</v>
      </c>
      <c r="G426" s="15">
        <v>6</v>
      </c>
      <c r="H426" s="16">
        <v>0</v>
      </c>
      <c r="I426" s="12" t="s">
        <v>14</v>
      </c>
      <c r="J426" s="12" t="s">
        <v>14</v>
      </c>
      <c r="L426" s="52">
        <v>50</v>
      </c>
    </row>
    <row r="427" spans="1:12">
      <c r="A427" s="12">
        <v>2</v>
      </c>
      <c r="B427" s="13" t="s">
        <v>210</v>
      </c>
      <c r="C427" s="14" t="s">
        <v>259</v>
      </c>
      <c r="D427" s="13" t="s">
        <v>222</v>
      </c>
      <c r="E427" s="12" t="s">
        <v>13</v>
      </c>
      <c r="F427" s="15"/>
      <c r="G427" s="15"/>
      <c r="H427" s="16"/>
      <c r="I427" s="12" t="s">
        <v>19</v>
      </c>
      <c r="J427" s="12" t="s">
        <v>19</v>
      </c>
      <c r="L427" s="52">
        <v>0.8</v>
      </c>
    </row>
    <row r="428" spans="1:12">
      <c r="A428" s="12">
        <v>2</v>
      </c>
      <c r="B428" s="13" t="s">
        <v>210</v>
      </c>
      <c r="C428" s="14" t="s">
        <v>259</v>
      </c>
      <c r="D428" s="13" t="s">
        <v>223</v>
      </c>
      <c r="E428" s="12" t="s">
        <v>16</v>
      </c>
      <c r="F428" s="15">
        <v>6</v>
      </c>
      <c r="G428" s="15">
        <v>6</v>
      </c>
      <c r="H428" s="16">
        <v>0</v>
      </c>
      <c r="I428" s="12" t="s">
        <v>19</v>
      </c>
      <c r="J428" s="12" t="s">
        <v>19</v>
      </c>
      <c r="L428" s="52">
        <v>12</v>
      </c>
    </row>
    <row r="429" spans="1:12">
      <c r="A429" s="12">
        <v>2</v>
      </c>
      <c r="B429" s="13" t="s">
        <v>210</v>
      </c>
      <c r="C429" s="14" t="s">
        <v>259</v>
      </c>
      <c r="D429" s="13" t="s">
        <v>226</v>
      </c>
      <c r="E429" s="12" t="s">
        <v>16</v>
      </c>
      <c r="F429" s="15">
        <v>5.5</v>
      </c>
      <c r="G429" s="15">
        <v>5.5</v>
      </c>
      <c r="H429" s="16">
        <v>0</v>
      </c>
      <c r="I429" s="12" t="s">
        <v>19</v>
      </c>
      <c r="J429" s="12" t="s">
        <v>19</v>
      </c>
      <c r="L429" s="52">
        <v>6</v>
      </c>
    </row>
    <row r="430" spans="1:12">
      <c r="A430" s="12">
        <v>2</v>
      </c>
      <c r="B430" s="13" t="s">
        <v>210</v>
      </c>
      <c r="C430" s="14" t="s">
        <v>259</v>
      </c>
      <c r="D430" s="13" t="s">
        <v>224</v>
      </c>
      <c r="E430" s="12" t="s">
        <v>16</v>
      </c>
      <c r="F430" s="15">
        <v>5</v>
      </c>
      <c r="G430" s="15">
        <v>5</v>
      </c>
      <c r="H430" s="16">
        <v>0</v>
      </c>
      <c r="I430" s="12" t="s">
        <v>19</v>
      </c>
      <c r="J430" s="12" t="s">
        <v>19</v>
      </c>
      <c r="L430" s="52">
        <v>12</v>
      </c>
    </row>
    <row r="431" spans="1:12">
      <c r="A431" s="12">
        <v>2</v>
      </c>
      <c r="B431" s="13" t="s">
        <v>210</v>
      </c>
      <c r="C431" s="14" t="s">
        <v>259</v>
      </c>
      <c r="D431" s="13" t="s">
        <v>225</v>
      </c>
      <c r="E431" s="12" t="s">
        <v>16</v>
      </c>
      <c r="F431" s="15">
        <v>6.5</v>
      </c>
      <c r="G431" s="15">
        <v>6.5</v>
      </c>
      <c r="H431" s="16">
        <v>0</v>
      </c>
      <c r="I431" s="12" t="s">
        <v>19</v>
      </c>
      <c r="J431" s="12" t="s">
        <v>19</v>
      </c>
      <c r="L431" s="52">
        <v>3.5</v>
      </c>
    </row>
    <row r="432" spans="1:12">
      <c r="A432" s="12">
        <v>2</v>
      </c>
      <c r="B432" s="13" t="s">
        <v>210</v>
      </c>
      <c r="C432" s="14" t="s">
        <v>259</v>
      </c>
      <c r="D432" s="13" t="s">
        <v>227</v>
      </c>
      <c r="E432" s="12" t="s">
        <v>21</v>
      </c>
      <c r="F432" s="15">
        <v>6</v>
      </c>
      <c r="G432" s="15">
        <v>6</v>
      </c>
      <c r="H432" s="16">
        <v>0</v>
      </c>
      <c r="I432" s="12" t="s">
        <v>19</v>
      </c>
      <c r="J432" s="12" t="s">
        <v>14</v>
      </c>
      <c r="K432" s="13" t="s">
        <v>229</v>
      </c>
      <c r="L432" s="52">
        <v>18</v>
      </c>
    </row>
    <row r="433" spans="1:12">
      <c r="A433" s="12">
        <v>2</v>
      </c>
      <c r="B433" s="13" t="s">
        <v>210</v>
      </c>
      <c r="C433" s="14" t="s">
        <v>259</v>
      </c>
      <c r="D433" s="13" t="s">
        <v>215</v>
      </c>
      <c r="E433" s="12" t="s">
        <v>21</v>
      </c>
      <c r="F433" s="15"/>
      <c r="G433" s="15"/>
      <c r="H433" s="16"/>
      <c r="I433" s="12" t="s">
        <v>19</v>
      </c>
      <c r="J433" s="12" t="s">
        <v>19</v>
      </c>
      <c r="L433" s="52">
        <v>30</v>
      </c>
    </row>
    <row r="434" spans="1:12">
      <c r="A434" s="12">
        <v>2</v>
      </c>
      <c r="B434" s="13" t="s">
        <v>210</v>
      </c>
      <c r="C434" s="14" t="s">
        <v>259</v>
      </c>
      <c r="D434" s="13" t="s">
        <v>230</v>
      </c>
      <c r="E434" s="12" t="s">
        <v>21</v>
      </c>
      <c r="F434" s="15">
        <v>6.5</v>
      </c>
      <c r="G434" s="15">
        <v>6.5</v>
      </c>
      <c r="H434" s="16">
        <v>0</v>
      </c>
      <c r="I434" s="12" t="s">
        <v>19</v>
      </c>
      <c r="J434" s="12" t="s">
        <v>14</v>
      </c>
      <c r="K434" s="13" t="s">
        <v>218</v>
      </c>
      <c r="L434" s="52">
        <v>14</v>
      </c>
    </row>
    <row r="435" spans="1:12">
      <c r="A435" s="12">
        <v>2</v>
      </c>
      <c r="B435" s="13" t="s">
        <v>210</v>
      </c>
      <c r="C435" s="14" t="s">
        <v>259</v>
      </c>
      <c r="D435" s="13" t="s">
        <v>228</v>
      </c>
      <c r="E435" s="12" t="s">
        <v>21</v>
      </c>
      <c r="F435" s="15">
        <v>6</v>
      </c>
      <c r="G435" s="15">
        <v>6</v>
      </c>
      <c r="H435" s="16">
        <v>0</v>
      </c>
      <c r="I435" s="12" t="s">
        <v>19</v>
      </c>
      <c r="J435" s="12" t="s">
        <v>19</v>
      </c>
      <c r="L435" s="52">
        <v>13</v>
      </c>
    </row>
    <row r="436" spans="1:12">
      <c r="A436" s="12">
        <v>2</v>
      </c>
      <c r="B436" s="13" t="s">
        <v>210</v>
      </c>
      <c r="C436" s="14" t="s">
        <v>259</v>
      </c>
      <c r="D436" s="13" t="s">
        <v>231</v>
      </c>
      <c r="E436" s="12" t="s">
        <v>27</v>
      </c>
      <c r="F436" s="15"/>
      <c r="G436" s="15"/>
      <c r="H436" s="16"/>
      <c r="I436" s="12" t="s">
        <v>19</v>
      </c>
      <c r="J436" s="12" t="s">
        <v>19</v>
      </c>
      <c r="L436" s="52">
        <v>35</v>
      </c>
    </row>
    <row r="437" spans="1:12">
      <c r="A437" s="12">
        <v>2</v>
      </c>
      <c r="B437" s="13" t="s">
        <v>210</v>
      </c>
      <c r="C437" s="14" t="s">
        <v>259</v>
      </c>
      <c r="D437" s="13" t="s">
        <v>232</v>
      </c>
      <c r="E437" s="12" t="s">
        <v>27</v>
      </c>
      <c r="F437" s="15">
        <v>5.5</v>
      </c>
      <c r="G437" s="15">
        <v>5.5</v>
      </c>
      <c r="H437" s="16">
        <v>0</v>
      </c>
      <c r="I437" s="12" t="s">
        <v>19</v>
      </c>
      <c r="J437" s="12" t="s">
        <v>19</v>
      </c>
      <c r="L437" s="52">
        <v>9</v>
      </c>
    </row>
    <row r="438" spans="1:12">
      <c r="A438" s="12">
        <v>2</v>
      </c>
      <c r="B438" s="13" t="s">
        <v>210</v>
      </c>
      <c r="C438" s="14" t="s">
        <v>259</v>
      </c>
      <c r="D438" s="13" t="s">
        <v>296</v>
      </c>
      <c r="E438" s="12" t="s">
        <v>27</v>
      </c>
      <c r="F438" s="15">
        <v>6</v>
      </c>
      <c r="G438" s="15">
        <v>6</v>
      </c>
      <c r="H438" s="16">
        <v>0</v>
      </c>
      <c r="I438" s="12" t="s">
        <v>19</v>
      </c>
      <c r="J438" s="12" t="s">
        <v>19</v>
      </c>
      <c r="L438" s="52">
        <v>7</v>
      </c>
    </row>
    <row r="439" spans="1:12">
      <c r="A439" s="12">
        <v>2</v>
      </c>
      <c r="B439" s="13" t="s">
        <v>234</v>
      </c>
      <c r="C439" s="14" t="s">
        <v>259</v>
      </c>
      <c r="D439" s="13" t="s">
        <v>235</v>
      </c>
      <c r="E439" s="12" t="s">
        <v>13</v>
      </c>
      <c r="F439" s="15">
        <v>6</v>
      </c>
      <c r="G439" s="15">
        <v>5</v>
      </c>
      <c r="H439" s="16">
        <v>-1</v>
      </c>
      <c r="I439" s="12" t="s">
        <v>14</v>
      </c>
      <c r="J439" s="12" t="s">
        <v>14</v>
      </c>
      <c r="L439" s="52">
        <v>8</v>
      </c>
    </row>
    <row r="440" spans="1:12">
      <c r="A440" s="12">
        <v>2</v>
      </c>
      <c r="B440" s="13" t="s">
        <v>234</v>
      </c>
      <c r="C440" s="14" t="s">
        <v>259</v>
      </c>
      <c r="D440" s="13" t="s">
        <v>249</v>
      </c>
      <c r="E440" s="12" t="s">
        <v>16</v>
      </c>
      <c r="F440" s="15">
        <v>5.5</v>
      </c>
      <c r="G440" s="15">
        <v>5</v>
      </c>
      <c r="H440" s="16">
        <v>-0.5</v>
      </c>
      <c r="I440" s="12" t="s">
        <v>14</v>
      </c>
      <c r="J440" s="12" t="s">
        <v>14</v>
      </c>
      <c r="L440" s="52">
        <v>22</v>
      </c>
    </row>
    <row r="441" spans="1:12">
      <c r="A441" s="12">
        <v>2</v>
      </c>
      <c r="B441" s="13" t="s">
        <v>234</v>
      </c>
      <c r="C441" s="14" t="s">
        <v>259</v>
      </c>
      <c r="D441" s="13" t="s">
        <v>237</v>
      </c>
      <c r="E441" s="12" t="s">
        <v>16</v>
      </c>
      <c r="F441" s="15"/>
      <c r="G441" s="15"/>
      <c r="H441" s="16"/>
      <c r="I441" s="12" t="s">
        <v>14</v>
      </c>
      <c r="J441" s="12" t="s">
        <v>19</v>
      </c>
      <c r="L441" s="52">
        <v>8</v>
      </c>
    </row>
    <row r="442" spans="1:12">
      <c r="A442" s="12">
        <v>2</v>
      </c>
      <c r="B442" s="13" t="s">
        <v>234</v>
      </c>
      <c r="C442" s="14" t="s">
        <v>259</v>
      </c>
      <c r="D442" s="13" t="s">
        <v>238</v>
      </c>
      <c r="E442" s="12" t="s">
        <v>16</v>
      </c>
      <c r="F442" s="15">
        <v>6.5</v>
      </c>
      <c r="G442" s="15">
        <v>6.5</v>
      </c>
      <c r="H442" s="16">
        <v>0</v>
      </c>
      <c r="I442" s="12" t="s">
        <v>14</v>
      </c>
      <c r="J442" s="12" t="s">
        <v>14</v>
      </c>
      <c r="L442" s="52">
        <v>50</v>
      </c>
    </row>
    <row r="443" spans="1:12">
      <c r="A443" s="12">
        <v>2</v>
      </c>
      <c r="B443" s="13" t="s">
        <v>234</v>
      </c>
      <c r="C443" s="14" t="s">
        <v>259</v>
      </c>
      <c r="D443" s="13" t="s">
        <v>297</v>
      </c>
      <c r="E443" s="12" t="s">
        <v>21</v>
      </c>
      <c r="F443" s="15">
        <v>6</v>
      </c>
      <c r="G443" s="15">
        <v>6</v>
      </c>
      <c r="H443" s="16">
        <v>0</v>
      </c>
      <c r="I443" s="12" t="s">
        <v>14</v>
      </c>
      <c r="J443" s="12" t="s">
        <v>14</v>
      </c>
      <c r="L443" s="52">
        <v>15</v>
      </c>
    </row>
    <row r="444" spans="1:12">
      <c r="A444" s="12">
        <v>2</v>
      </c>
      <c r="B444" s="13" t="s">
        <v>234</v>
      </c>
      <c r="C444" s="14" t="s">
        <v>259</v>
      </c>
      <c r="D444" s="13" t="s">
        <v>251</v>
      </c>
      <c r="E444" s="12" t="s">
        <v>21</v>
      </c>
      <c r="F444" s="15">
        <v>6</v>
      </c>
      <c r="G444" s="15">
        <v>6</v>
      </c>
      <c r="H444" s="16">
        <v>0</v>
      </c>
      <c r="I444" s="12" t="s">
        <v>14</v>
      </c>
      <c r="J444" s="12" t="s">
        <v>14</v>
      </c>
      <c r="L444" s="52">
        <v>12</v>
      </c>
    </row>
    <row r="445" spans="1:12">
      <c r="A445" s="12">
        <v>2</v>
      </c>
      <c r="B445" s="13" t="s">
        <v>234</v>
      </c>
      <c r="C445" s="14" t="s">
        <v>259</v>
      </c>
      <c r="D445" s="13" t="s">
        <v>241</v>
      </c>
      <c r="E445" s="12" t="s">
        <v>21</v>
      </c>
      <c r="F445" s="15">
        <v>6.5</v>
      </c>
      <c r="G445" s="15">
        <v>6.5</v>
      </c>
      <c r="H445" s="16">
        <v>0</v>
      </c>
      <c r="I445" s="12" t="s">
        <v>14</v>
      </c>
      <c r="J445" s="12" t="s">
        <v>14</v>
      </c>
      <c r="L445" s="52">
        <v>30</v>
      </c>
    </row>
    <row r="446" spans="1:12">
      <c r="A446" s="12">
        <v>2</v>
      </c>
      <c r="B446" s="13" t="s">
        <v>234</v>
      </c>
      <c r="C446" s="14" t="s">
        <v>259</v>
      </c>
      <c r="D446" s="13" t="s">
        <v>242</v>
      </c>
      <c r="E446" s="12" t="s">
        <v>21</v>
      </c>
      <c r="F446" s="15">
        <v>4.5</v>
      </c>
      <c r="G446" s="15">
        <v>4.5</v>
      </c>
      <c r="H446" s="16">
        <v>0</v>
      </c>
      <c r="I446" s="12" t="s">
        <v>14</v>
      </c>
      <c r="J446" s="12" t="s">
        <v>14</v>
      </c>
      <c r="L446" s="52">
        <v>25</v>
      </c>
    </row>
    <row r="447" spans="1:12">
      <c r="A447" s="12">
        <v>2</v>
      </c>
      <c r="B447" s="13" t="s">
        <v>234</v>
      </c>
      <c r="C447" s="14" t="s">
        <v>259</v>
      </c>
      <c r="D447" s="13" t="s">
        <v>245</v>
      </c>
      <c r="E447" s="12" t="s">
        <v>27</v>
      </c>
      <c r="F447" s="15">
        <v>6.5</v>
      </c>
      <c r="G447" s="15">
        <v>9.5</v>
      </c>
      <c r="H447" s="16">
        <v>3</v>
      </c>
      <c r="I447" s="12" t="s">
        <v>14</v>
      </c>
      <c r="J447" s="12" t="s">
        <v>14</v>
      </c>
      <c r="L447" s="52">
        <v>35</v>
      </c>
    </row>
    <row r="448" spans="1:12">
      <c r="A448" s="12">
        <v>2</v>
      </c>
      <c r="B448" s="13" t="s">
        <v>234</v>
      </c>
      <c r="C448" s="14" t="s">
        <v>259</v>
      </c>
      <c r="D448" s="13" t="s">
        <v>244</v>
      </c>
      <c r="E448" s="12" t="s">
        <v>27</v>
      </c>
      <c r="F448" s="15">
        <v>7</v>
      </c>
      <c r="G448" s="15">
        <v>10</v>
      </c>
      <c r="H448" s="16">
        <v>3</v>
      </c>
      <c r="I448" s="12" t="s">
        <v>14</v>
      </c>
      <c r="J448" s="12" t="s">
        <v>14</v>
      </c>
      <c r="L448" s="52">
        <v>25</v>
      </c>
    </row>
    <row r="449" spans="1:12">
      <c r="A449" s="12">
        <v>2</v>
      </c>
      <c r="B449" s="13" t="s">
        <v>234</v>
      </c>
      <c r="C449" s="14" t="s">
        <v>259</v>
      </c>
      <c r="D449" s="13" t="s">
        <v>243</v>
      </c>
      <c r="E449" s="12" t="s">
        <v>27</v>
      </c>
      <c r="F449" s="15">
        <v>6</v>
      </c>
      <c r="G449" s="15">
        <v>6</v>
      </c>
      <c r="H449" s="16">
        <v>0</v>
      </c>
      <c r="I449" s="12" t="s">
        <v>14</v>
      </c>
      <c r="J449" s="12" t="s">
        <v>14</v>
      </c>
      <c r="L449" s="52">
        <v>32</v>
      </c>
    </row>
    <row r="450" spans="1:12">
      <c r="A450" s="12">
        <v>2</v>
      </c>
      <c r="B450" s="13" t="s">
        <v>234</v>
      </c>
      <c r="C450" s="14" t="s">
        <v>259</v>
      </c>
      <c r="D450" s="13" t="s">
        <v>246</v>
      </c>
      <c r="E450" s="12" t="s">
        <v>13</v>
      </c>
      <c r="F450" s="15"/>
      <c r="G450" s="15"/>
      <c r="H450" s="16"/>
      <c r="I450" s="12" t="s">
        <v>19</v>
      </c>
      <c r="J450" s="12" t="s">
        <v>19</v>
      </c>
      <c r="L450" s="52">
        <v>2</v>
      </c>
    </row>
    <row r="451" spans="1:12">
      <c r="A451" s="12">
        <v>2</v>
      </c>
      <c r="B451" s="13" t="s">
        <v>234</v>
      </c>
      <c r="C451" s="14" t="s">
        <v>259</v>
      </c>
      <c r="D451" s="13" t="s">
        <v>247</v>
      </c>
      <c r="E451" s="12" t="s">
        <v>16</v>
      </c>
      <c r="F451" s="15">
        <v>6</v>
      </c>
      <c r="G451" s="15">
        <v>6</v>
      </c>
      <c r="H451" s="16">
        <v>0</v>
      </c>
      <c r="I451" s="12" t="s">
        <v>19</v>
      </c>
      <c r="J451" s="12" t="s">
        <v>14</v>
      </c>
      <c r="K451" s="13" t="s">
        <v>237</v>
      </c>
      <c r="L451" s="52">
        <v>23</v>
      </c>
    </row>
    <row r="452" spans="1:12">
      <c r="A452" s="12">
        <v>2</v>
      </c>
      <c r="B452" s="13" t="s">
        <v>234</v>
      </c>
      <c r="C452" s="14" t="s">
        <v>259</v>
      </c>
      <c r="D452" s="13" t="s">
        <v>248</v>
      </c>
      <c r="E452" s="12" t="s">
        <v>16</v>
      </c>
      <c r="F452" s="15">
        <v>5.5</v>
      </c>
      <c r="G452" s="15">
        <v>5.5</v>
      </c>
      <c r="H452" s="16">
        <v>0</v>
      </c>
      <c r="I452" s="12" t="s">
        <v>19</v>
      </c>
      <c r="J452" s="12" t="s">
        <v>19</v>
      </c>
      <c r="L452" s="52">
        <v>15</v>
      </c>
    </row>
    <row r="453" spans="1:12">
      <c r="A453" s="12">
        <v>2</v>
      </c>
      <c r="B453" s="13" t="s">
        <v>234</v>
      </c>
      <c r="C453" s="14" t="s">
        <v>259</v>
      </c>
      <c r="D453" s="13" t="s">
        <v>250</v>
      </c>
      <c r="E453" s="12" t="s">
        <v>16</v>
      </c>
      <c r="F453" s="15">
        <v>7</v>
      </c>
      <c r="G453" s="15">
        <v>7</v>
      </c>
      <c r="H453" s="16">
        <v>0</v>
      </c>
      <c r="I453" s="12" t="s">
        <v>19</v>
      </c>
      <c r="J453" s="12" t="s">
        <v>19</v>
      </c>
      <c r="L453" s="52">
        <v>2.5</v>
      </c>
    </row>
    <row r="454" spans="1:12">
      <c r="A454" s="12">
        <v>2</v>
      </c>
      <c r="B454" s="13" t="s">
        <v>234</v>
      </c>
      <c r="C454" s="14" t="s">
        <v>259</v>
      </c>
      <c r="D454" s="13" t="s">
        <v>236</v>
      </c>
      <c r="E454" s="12" t="s">
        <v>16</v>
      </c>
      <c r="F454" s="15">
        <v>5</v>
      </c>
      <c r="G454" s="15">
        <v>4.5</v>
      </c>
      <c r="H454" s="16">
        <v>-0.5</v>
      </c>
      <c r="I454" s="12" t="s">
        <v>19</v>
      </c>
      <c r="J454" s="12" t="s">
        <v>19</v>
      </c>
      <c r="L454" s="52">
        <v>10</v>
      </c>
    </row>
    <row r="455" spans="1:12">
      <c r="A455" s="12">
        <v>2</v>
      </c>
      <c r="B455" s="13" t="s">
        <v>234</v>
      </c>
      <c r="C455" s="14" t="s">
        <v>259</v>
      </c>
      <c r="D455" s="13" t="s">
        <v>239</v>
      </c>
      <c r="E455" s="12" t="s">
        <v>21</v>
      </c>
      <c r="F455" s="15">
        <v>6.5</v>
      </c>
      <c r="G455" s="15">
        <v>6.5</v>
      </c>
      <c r="H455" s="16">
        <v>0</v>
      </c>
      <c r="I455" s="12" t="s">
        <v>19</v>
      </c>
      <c r="J455" s="12" t="s">
        <v>19</v>
      </c>
      <c r="L455" s="52">
        <v>3.5</v>
      </c>
    </row>
    <row r="456" spans="1:12">
      <c r="A456" s="12">
        <v>2</v>
      </c>
      <c r="B456" s="13" t="s">
        <v>234</v>
      </c>
      <c r="C456" s="14" t="s">
        <v>259</v>
      </c>
      <c r="D456" s="13" t="s">
        <v>252</v>
      </c>
      <c r="E456" s="12" t="s">
        <v>21</v>
      </c>
      <c r="F456" s="15">
        <v>6.5</v>
      </c>
      <c r="G456" s="15">
        <v>7.5</v>
      </c>
      <c r="H456" s="16">
        <v>1</v>
      </c>
      <c r="I456" s="12" t="s">
        <v>19</v>
      </c>
      <c r="J456" s="12" t="s">
        <v>19</v>
      </c>
      <c r="L456" s="52">
        <v>4.5</v>
      </c>
    </row>
    <row r="457" spans="1:12">
      <c r="A457" s="12">
        <v>2</v>
      </c>
      <c r="B457" s="13" t="s">
        <v>234</v>
      </c>
      <c r="C457" s="14" t="s">
        <v>259</v>
      </c>
      <c r="D457" s="13" t="s">
        <v>240</v>
      </c>
      <c r="E457" s="12" t="s">
        <v>21</v>
      </c>
      <c r="F457" s="15">
        <v>4.5</v>
      </c>
      <c r="G457" s="15">
        <v>4</v>
      </c>
      <c r="H457" s="16">
        <v>-0.5</v>
      </c>
      <c r="I457" s="12" t="s">
        <v>19</v>
      </c>
      <c r="J457" s="12" t="s">
        <v>19</v>
      </c>
      <c r="L457" s="52">
        <v>12</v>
      </c>
    </row>
    <row r="458" spans="1:12">
      <c r="A458" s="12">
        <v>2</v>
      </c>
      <c r="B458" s="13" t="s">
        <v>234</v>
      </c>
      <c r="C458" s="14" t="s">
        <v>259</v>
      </c>
      <c r="D458" s="13" t="s">
        <v>254</v>
      </c>
      <c r="E458" s="12" t="s">
        <v>21</v>
      </c>
      <c r="F458" s="15">
        <v>6.5</v>
      </c>
      <c r="G458" s="15">
        <v>7.5</v>
      </c>
      <c r="H458" s="16">
        <v>1</v>
      </c>
      <c r="I458" s="12" t="s">
        <v>19</v>
      </c>
      <c r="J458" s="12" t="s">
        <v>19</v>
      </c>
      <c r="L458" s="52">
        <v>20</v>
      </c>
    </row>
    <row r="459" spans="1:12">
      <c r="A459" s="12">
        <v>2</v>
      </c>
      <c r="B459" s="13" t="s">
        <v>234</v>
      </c>
      <c r="C459" s="14" t="s">
        <v>259</v>
      </c>
      <c r="D459" s="13" t="s">
        <v>257</v>
      </c>
      <c r="E459" s="12" t="s">
        <v>27</v>
      </c>
      <c r="F459" s="15">
        <v>8</v>
      </c>
      <c r="G459" s="15">
        <v>13.5</v>
      </c>
      <c r="H459" s="16">
        <v>5.5</v>
      </c>
      <c r="I459" s="12" t="s">
        <v>19</v>
      </c>
      <c r="J459" s="12" t="s">
        <v>19</v>
      </c>
      <c r="L459" s="52">
        <v>4</v>
      </c>
    </row>
    <row r="460" spans="1:12">
      <c r="A460" s="12">
        <v>2</v>
      </c>
      <c r="B460" s="13" t="s">
        <v>234</v>
      </c>
      <c r="C460" s="14" t="s">
        <v>259</v>
      </c>
      <c r="D460" s="13" t="s">
        <v>255</v>
      </c>
      <c r="E460" s="12" t="s">
        <v>27</v>
      </c>
      <c r="F460" s="15"/>
      <c r="G460" s="15"/>
      <c r="H460" s="16"/>
      <c r="I460" s="12" t="s">
        <v>19</v>
      </c>
      <c r="J460" s="12" t="s">
        <v>19</v>
      </c>
      <c r="L460" s="52">
        <v>20</v>
      </c>
    </row>
    <row r="461" spans="1:12">
      <c r="A461" s="12">
        <v>2</v>
      </c>
      <c r="B461" s="13" t="s">
        <v>234</v>
      </c>
      <c r="C461" s="14" t="s">
        <v>259</v>
      </c>
      <c r="D461" s="13" t="s">
        <v>256</v>
      </c>
      <c r="E461" s="12" t="s">
        <v>27</v>
      </c>
      <c r="F461" s="15"/>
      <c r="G461" s="15"/>
      <c r="H461" s="16"/>
      <c r="I461" s="12" t="s">
        <v>19</v>
      </c>
      <c r="J461" s="12" t="s">
        <v>19</v>
      </c>
      <c r="L461" s="52">
        <v>3</v>
      </c>
    </row>
    <row r="462" spans="1:12">
      <c r="A462" s="12">
        <v>3</v>
      </c>
      <c r="B462" s="13" t="s">
        <v>90</v>
      </c>
      <c r="C462" s="14" t="s">
        <v>259</v>
      </c>
      <c r="D462" s="13" t="s">
        <v>91</v>
      </c>
      <c r="E462" s="12" t="s">
        <v>13</v>
      </c>
      <c r="F462" s="15">
        <v>6</v>
      </c>
      <c r="G462" s="15">
        <v>5</v>
      </c>
      <c r="H462" s="16">
        <v>-1</v>
      </c>
      <c r="I462" s="12" t="s">
        <v>14</v>
      </c>
      <c r="J462" s="12" t="s">
        <v>14</v>
      </c>
      <c r="L462" s="52">
        <v>35</v>
      </c>
    </row>
    <row r="463" spans="1:12">
      <c r="A463" s="12">
        <v>3</v>
      </c>
      <c r="B463" s="13" t="s">
        <v>90</v>
      </c>
      <c r="C463" s="14" t="s">
        <v>259</v>
      </c>
      <c r="D463" s="13" t="s">
        <v>93</v>
      </c>
      <c r="E463" s="12" t="s">
        <v>16</v>
      </c>
      <c r="F463" s="15">
        <v>6</v>
      </c>
      <c r="G463" s="15">
        <v>6</v>
      </c>
      <c r="H463" s="16">
        <v>0</v>
      </c>
      <c r="I463" s="12" t="s">
        <v>14</v>
      </c>
      <c r="J463" s="12" t="s">
        <v>14</v>
      </c>
      <c r="L463" s="52">
        <v>32</v>
      </c>
    </row>
    <row r="464" spans="1:12">
      <c r="A464" s="12">
        <v>3</v>
      </c>
      <c r="B464" s="13" t="s">
        <v>90</v>
      </c>
      <c r="C464" s="14" t="s">
        <v>259</v>
      </c>
      <c r="D464" s="13" t="s">
        <v>92</v>
      </c>
      <c r="E464" s="12" t="s">
        <v>16</v>
      </c>
      <c r="F464" s="15">
        <v>7</v>
      </c>
      <c r="G464" s="15">
        <v>10</v>
      </c>
      <c r="H464" s="16">
        <v>3</v>
      </c>
      <c r="I464" s="12" t="s">
        <v>14</v>
      </c>
      <c r="J464" s="12" t="s">
        <v>14</v>
      </c>
      <c r="L464" s="52">
        <v>7</v>
      </c>
    </row>
    <row r="465" spans="1:12">
      <c r="A465" s="12">
        <v>3</v>
      </c>
      <c r="B465" s="13" t="s">
        <v>90</v>
      </c>
      <c r="C465" s="14" t="s">
        <v>259</v>
      </c>
      <c r="D465" s="13" t="s">
        <v>104</v>
      </c>
      <c r="E465" s="12" t="s">
        <v>16</v>
      </c>
      <c r="F465" s="15">
        <v>6</v>
      </c>
      <c r="G465" s="15">
        <v>6</v>
      </c>
      <c r="H465" s="16">
        <v>0</v>
      </c>
      <c r="I465" s="12" t="s">
        <v>14</v>
      </c>
      <c r="J465" s="12" t="s">
        <v>14</v>
      </c>
      <c r="L465" s="52">
        <v>6</v>
      </c>
    </row>
    <row r="466" spans="1:12">
      <c r="A466" s="12">
        <v>3</v>
      </c>
      <c r="B466" s="13" t="s">
        <v>90</v>
      </c>
      <c r="C466" s="14" t="s">
        <v>259</v>
      </c>
      <c r="D466" s="13" t="s">
        <v>107</v>
      </c>
      <c r="E466" s="12" t="s">
        <v>21</v>
      </c>
      <c r="F466" s="15">
        <v>5.5</v>
      </c>
      <c r="G466" s="15">
        <v>5.5</v>
      </c>
      <c r="H466" s="16">
        <v>0</v>
      </c>
      <c r="I466" s="12" t="s">
        <v>14</v>
      </c>
      <c r="J466" s="12" t="s">
        <v>14</v>
      </c>
      <c r="L466" s="52">
        <v>20</v>
      </c>
    </row>
    <row r="467" spans="1:12">
      <c r="A467" s="12">
        <v>3</v>
      </c>
      <c r="B467" s="13" t="s">
        <v>90</v>
      </c>
      <c r="C467" s="14" t="s">
        <v>259</v>
      </c>
      <c r="D467" s="13" t="s">
        <v>95</v>
      </c>
      <c r="E467" s="12" t="s">
        <v>21</v>
      </c>
      <c r="F467" s="15">
        <v>6</v>
      </c>
      <c r="G467" s="15">
        <v>6</v>
      </c>
      <c r="H467" s="16">
        <v>0</v>
      </c>
      <c r="I467" s="12" t="s">
        <v>14</v>
      </c>
      <c r="J467" s="12" t="s">
        <v>14</v>
      </c>
      <c r="L467" s="52">
        <v>10</v>
      </c>
    </row>
    <row r="468" spans="1:12">
      <c r="A468" s="12">
        <v>3</v>
      </c>
      <c r="B468" s="13" t="s">
        <v>90</v>
      </c>
      <c r="C468" s="14" t="s">
        <v>259</v>
      </c>
      <c r="D468" s="13" t="s">
        <v>96</v>
      </c>
      <c r="E468" s="12" t="s">
        <v>21</v>
      </c>
      <c r="F468" s="15">
        <v>6</v>
      </c>
      <c r="G468" s="15">
        <v>6</v>
      </c>
      <c r="H468" s="16">
        <v>0</v>
      </c>
      <c r="I468" s="12" t="s">
        <v>14</v>
      </c>
      <c r="J468" s="12" t="s">
        <v>14</v>
      </c>
      <c r="L468" s="52">
        <v>8</v>
      </c>
    </row>
    <row r="469" spans="1:12">
      <c r="A469" s="12">
        <v>3</v>
      </c>
      <c r="B469" s="13" t="s">
        <v>90</v>
      </c>
      <c r="C469" s="14" t="s">
        <v>259</v>
      </c>
      <c r="D469" s="13" t="s">
        <v>98</v>
      </c>
      <c r="E469" s="12" t="s">
        <v>21</v>
      </c>
      <c r="F469" s="15">
        <v>5.5</v>
      </c>
      <c r="G469" s="15">
        <v>5.5</v>
      </c>
      <c r="H469" s="16">
        <v>0</v>
      </c>
      <c r="I469" s="12" t="s">
        <v>14</v>
      </c>
      <c r="J469" s="12" t="s">
        <v>14</v>
      </c>
      <c r="L469" s="52">
        <v>50</v>
      </c>
    </row>
    <row r="470" spans="1:12">
      <c r="A470" s="12">
        <v>3</v>
      </c>
      <c r="B470" s="13" t="s">
        <v>90</v>
      </c>
      <c r="C470" s="14" t="s">
        <v>259</v>
      </c>
      <c r="D470" s="13" t="s">
        <v>99</v>
      </c>
      <c r="E470" s="12" t="s">
        <v>27</v>
      </c>
      <c r="F470" s="15">
        <v>6.5</v>
      </c>
      <c r="G470" s="15">
        <v>6.5</v>
      </c>
      <c r="H470" s="16">
        <v>0</v>
      </c>
      <c r="I470" s="12" t="s">
        <v>14</v>
      </c>
      <c r="J470" s="12" t="s">
        <v>14</v>
      </c>
      <c r="L470" s="52">
        <v>7</v>
      </c>
    </row>
    <row r="471" spans="1:12">
      <c r="A471" s="12">
        <v>3</v>
      </c>
      <c r="B471" s="13" t="s">
        <v>90</v>
      </c>
      <c r="C471" s="14" t="s">
        <v>259</v>
      </c>
      <c r="D471" s="13" t="s">
        <v>100</v>
      </c>
      <c r="E471" s="12" t="s">
        <v>27</v>
      </c>
      <c r="F471" s="15">
        <v>7.5</v>
      </c>
      <c r="G471" s="15">
        <v>13</v>
      </c>
      <c r="H471" s="16">
        <v>5.5</v>
      </c>
      <c r="I471" s="12" t="s">
        <v>14</v>
      </c>
      <c r="J471" s="12" t="s">
        <v>14</v>
      </c>
      <c r="L471" s="52">
        <v>85</v>
      </c>
    </row>
    <row r="472" spans="1:12">
      <c r="A472" s="12">
        <v>3</v>
      </c>
      <c r="B472" s="13" t="s">
        <v>90</v>
      </c>
      <c r="C472" s="14" t="s">
        <v>259</v>
      </c>
      <c r="D472" s="13" t="s">
        <v>101</v>
      </c>
      <c r="E472" s="12" t="s">
        <v>27</v>
      </c>
      <c r="F472" s="15">
        <v>7.5</v>
      </c>
      <c r="G472" s="15">
        <v>13.5</v>
      </c>
      <c r="H472" s="16">
        <v>6</v>
      </c>
      <c r="I472" s="12" t="s">
        <v>14</v>
      </c>
      <c r="J472" s="12" t="s">
        <v>14</v>
      </c>
      <c r="L472" s="52">
        <v>30</v>
      </c>
    </row>
    <row r="473" spans="1:12">
      <c r="A473" s="12">
        <v>3</v>
      </c>
      <c r="B473" s="13" t="s">
        <v>90</v>
      </c>
      <c r="C473" s="14" t="s">
        <v>259</v>
      </c>
      <c r="D473" s="13" t="s">
        <v>102</v>
      </c>
      <c r="E473" s="12" t="s">
        <v>13</v>
      </c>
      <c r="F473" s="15"/>
      <c r="G473" s="15"/>
      <c r="H473" s="16"/>
      <c r="I473" s="12" t="s">
        <v>19</v>
      </c>
      <c r="J473" s="12" t="s">
        <v>19</v>
      </c>
      <c r="L473" s="52">
        <v>0.8</v>
      </c>
    </row>
    <row r="474" spans="1:12">
      <c r="A474" s="12">
        <v>3</v>
      </c>
      <c r="B474" s="13" t="s">
        <v>90</v>
      </c>
      <c r="C474" s="14" t="s">
        <v>259</v>
      </c>
      <c r="D474" s="13" t="s">
        <v>1612</v>
      </c>
      <c r="E474" s="12" t="s">
        <v>16</v>
      </c>
      <c r="F474" s="15">
        <v>6</v>
      </c>
      <c r="G474" s="15">
        <v>6</v>
      </c>
      <c r="H474" s="16">
        <v>0</v>
      </c>
      <c r="I474" s="12" t="s">
        <v>19</v>
      </c>
      <c r="J474" s="12" t="s">
        <v>19</v>
      </c>
      <c r="L474" s="52">
        <v>3.5</v>
      </c>
    </row>
    <row r="475" spans="1:12">
      <c r="A475" s="12">
        <v>3</v>
      </c>
      <c r="B475" s="13" t="s">
        <v>90</v>
      </c>
      <c r="C475" s="14" t="s">
        <v>259</v>
      </c>
      <c r="D475" s="13" t="s">
        <v>105</v>
      </c>
      <c r="E475" s="12" t="s">
        <v>16</v>
      </c>
      <c r="F475" s="15">
        <v>4.5</v>
      </c>
      <c r="G475" s="15">
        <v>4</v>
      </c>
      <c r="H475" s="16">
        <v>-0.5</v>
      </c>
      <c r="I475" s="12" t="s">
        <v>19</v>
      </c>
      <c r="J475" s="12" t="s">
        <v>19</v>
      </c>
      <c r="L475" s="52">
        <v>13</v>
      </c>
    </row>
    <row r="476" spans="1:12">
      <c r="A476" s="12">
        <v>3</v>
      </c>
      <c r="B476" s="13" t="s">
        <v>90</v>
      </c>
      <c r="C476" s="14" t="s">
        <v>259</v>
      </c>
      <c r="D476" s="13" t="s">
        <v>94</v>
      </c>
      <c r="E476" s="12" t="s">
        <v>16</v>
      </c>
      <c r="F476" s="15">
        <v>6.5</v>
      </c>
      <c r="G476" s="15">
        <v>6.5</v>
      </c>
      <c r="H476" s="16">
        <v>0</v>
      </c>
      <c r="I476" s="12" t="s">
        <v>19</v>
      </c>
      <c r="J476" s="12" t="s">
        <v>19</v>
      </c>
      <c r="L476" s="52">
        <v>35</v>
      </c>
    </row>
    <row r="477" spans="1:12">
      <c r="A477" s="12">
        <v>3</v>
      </c>
      <c r="B477" s="13" t="s">
        <v>90</v>
      </c>
      <c r="C477" s="14" t="s">
        <v>259</v>
      </c>
      <c r="D477" s="13" t="s">
        <v>1627</v>
      </c>
      <c r="E477" s="12" t="s">
        <v>16</v>
      </c>
      <c r="F477" s="15"/>
      <c r="G477" s="15"/>
      <c r="H477" s="16"/>
      <c r="I477" s="12" t="s">
        <v>19</v>
      </c>
      <c r="J477" s="12" t="s">
        <v>19</v>
      </c>
      <c r="L477" s="52">
        <v>17</v>
      </c>
    </row>
    <row r="478" spans="1:12">
      <c r="A478" s="12">
        <v>3</v>
      </c>
      <c r="B478" s="13" t="s">
        <v>90</v>
      </c>
      <c r="C478" s="14" t="s">
        <v>259</v>
      </c>
      <c r="D478" s="13" t="s">
        <v>284</v>
      </c>
      <c r="E478" s="12" t="s">
        <v>21</v>
      </c>
      <c r="F478" s="15"/>
      <c r="G478" s="15"/>
      <c r="H478" s="16"/>
      <c r="I478" s="12" t="s">
        <v>19</v>
      </c>
      <c r="J478" s="12" t="s">
        <v>19</v>
      </c>
      <c r="L478" s="52">
        <v>30</v>
      </c>
    </row>
    <row r="479" spans="1:12">
      <c r="A479" s="12">
        <v>3</v>
      </c>
      <c r="B479" s="13" t="s">
        <v>90</v>
      </c>
      <c r="C479" s="14" t="s">
        <v>259</v>
      </c>
      <c r="D479" s="13" t="s">
        <v>108</v>
      </c>
      <c r="E479" s="12" t="s">
        <v>21</v>
      </c>
      <c r="F479" s="15">
        <v>6</v>
      </c>
      <c r="G479" s="15">
        <v>6.5</v>
      </c>
      <c r="H479" s="16">
        <v>0.5</v>
      </c>
      <c r="I479" s="12" t="s">
        <v>19</v>
      </c>
      <c r="J479" s="12" t="s">
        <v>19</v>
      </c>
      <c r="L479" s="52">
        <v>8</v>
      </c>
    </row>
    <row r="480" spans="1:12">
      <c r="A480" s="12">
        <v>3</v>
      </c>
      <c r="B480" s="13" t="s">
        <v>90</v>
      </c>
      <c r="C480" s="14" t="s">
        <v>259</v>
      </c>
      <c r="D480" s="13" t="s">
        <v>109</v>
      </c>
      <c r="E480" s="12" t="s">
        <v>21</v>
      </c>
      <c r="F480" s="15">
        <v>5.5</v>
      </c>
      <c r="G480" s="15">
        <v>5.5</v>
      </c>
      <c r="H480" s="16">
        <v>0</v>
      </c>
      <c r="I480" s="12" t="s">
        <v>19</v>
      </c>
      <c r="J480" s="12" t="s">
        <v>19</v>
      </c>
      <c r="L480" s="52">
        <v>4</v>
      </c>
    </row>
    <row r="481" spans="1:12">
      <c r="A481" s="12">
        <v>3</v>
      </c>
      <c r="B481" s="13" t="s">
        <v>90</v>
      </c>
      <c r="C481" s="14" t="s">
        <v>259</v>
      </c>
      <c r="D481" s="13" t="s">
        <v>110</v>
      </c>
      <c r="E481" s="12" t="s">
        <v>21</v>
      </c>
      <c r="F481" s="15">
        <v>5.5</v>
      </c>
      <c r="G481" s="15">
        <v>5.5</v>
      </c>
      <c r="H481" s="16">
        <v>0</v>
      </c>
      <c r="I481" s="12" t="s">
        <v>19</v>
      </c>
      <c r="J481" s="12" t="s">
        <v>19</v>
      </c>
      <c r="L481" s="52">
        <v>5</v>
      </c>
    </row>
    <row r="482" spans="1:12">
      <c r="A482" s="12">
        <v>3</v>
      </c>
      <c r="B482" s="13" t="s">
        <v>90</v>
      </c>
      <c r="C482" s="14" t="s">
        <v>259</v>
      </c>
      <c r="D482" s="13" t="s">
        <v>111</v>
      </c>
      <c r="E482" s="12" t="s">
        <v>27</v>
      </c>
      <c r="F482" s="15">
        <v>6.5</v>
      </c>
      <c r="G482" s="15">
        <v>6.5</v>
      </c>
      <c r="H482" s="16">
        <v>0</v>
      </c>
      <c r="I482" s="12" t="s">
        <v>19</v>
      </c>
      <c r="J482" s="12" t="s">
        <v>19</v>
      </c>
      <c r="L482" s="52">
        <v>19</v>
      </c>
    </row>
    <row r="483" spans="1:12">
      <c r="A483" s="12">
        <v>3</v>
      </c>
      <c r="B483" s="13" t="s">
        <v>90</v>
      </c>
      <c r="C483" s="14" t="s">
        <v>259</v>
      </c>
      <c r="D483" s="13" t="s">
        <v>112</v>
      </c>
      <c r="E483" s="12" t="s">
        <v>27</v>
      </c>
      <c r="F483" s="15">
        <v>5.5</v>
      </c>
      <c r="G483" s="15">
        <v>5.5</v>
      </c>
      <c r="H483" s="16">
        <v>0</v>
      </c>
      <c r="I483" s="12" t="s">
        <v>19</v>
      </c>
      <c r="J483" s="12" t="s">
        <v>19</v>
      </c>
      <c r="L483" s="52">
        <v>3.5</v>
      </c>
    </row>
    <row r="484" spans="1:12">
      <c r="A484" s="12">
        <v>3</v>
      </c>
      <c r="B484" s="13" t="s">
        <v>90</v>
      </c>
      <c r="C484" s="14" t="s">
        <v>259</v>
      </c>
      <c r="D484" s="13" t="s">
        <v>285</v>
      </c>
      <c r="E484" s="12" t="s">
        <v>27</v>
      </c>
      <c r="F484" s="15"/>
      <c r="G484" s="15"/>
      <c r="H484" s="16"/>
      <c r="I484" s="12" t="s">
        <v>19</v>
      </c>
      <c r="J484" s="12" t="s">
        <v>19</v>
      </c>
      <c r="L484" s="52">
        <v>22</v>
      </c>
    </row>
    <row r="485" spans="1:12">
      <c r="A485" s="12">
        <v>3</v>
      </c>
      <c r="B485" s="13" t="s">
        <v>210</v>
      </c>
      <c r="C485" s="14" t="s">
        <v>259</v>
      </c>
      <c r="D485" s="13" t="s">
        <v>211</v>
      </c>
      <c r="E485" s="12" t="s">
        <v>13</v>
      </c>
      <c r="F485" s="15">
        <v>6.5</v>
      </c>
      <c r="G485" s="15">
        <v>4.5</v>
      </c>
      <c r="H485" s="16">
        <v>-2</v>
      </c>
      <c r="I485" s="12" t="s">
        <v>14</v>
      </c>
      <c r="J485" s="12" t="s">
        <v>14</v>
      </c>
      <c r="L485" s="52">
        <v>30</v>
      </c>
    </row>
    <row r="486" spans="1:12">
      <c r="A486" s="12">
        <v>3</v>
      </c>
      <c r="B486" s="13" t="s">
        <v>210</v>
      </c>
      <c r="C486" s="14" t="s">
        <v>259</v>
      </c>
      <c r="D486" s="13" t="s">
        <v>212</v>
      </c>
      <c r="E486" s="12" t="s">
        <v>16</v>
      </c>
      <c r="F486" s="15">
        <v>6</v>
      </c>
      <c r="G486" s="15">
        <v>6</v>
      </c>
      <c r="H486" s="16">
        <v>0</v>
      </c>
      <c r="I486" s="12" t="s">
        <v>14</v>
      </c>
      <c r="J486" s="12" t="s">
        <v>14</v>
      </c>
      <c r="L486" s="52">
        <v>65</v>
      </c>
    </row>
    <row r="487" spans="1:12">
      <c r="A487" s="12">
        <v>3</v>
      </c>
      <c r="B487" s="13" t="s">
        <v>210</v>
      </c>
      <c r="C487" s="14" t="s">
        <v>259</v>
      </c>
      <c r="D487" s="13" t="s">
        <v>213</v>
      </c>
      <c r="E487" s="12" t="s">
        <v>16</v>
      </c>
      <c r="F487" s="15">
        <v>6</v>
      </c>
      <c r="G487" s="15">
        <v>6</v>
      </c>
      <c r="H487" s="16">
        <v>0</v>
      </c>
      <c r="I487" s="12" t="s">
        <v>14</v>
      </c>
      <c r="J487" s="12" t="s">
        <v>14</v>
      </c>
      <c r="L487" s="52">
        <v>40</v>
      </c>
    </row>
    <row r="488" spans="1:12">
      <c r="A488" s="12">
        <v>3</v>
      </c>
      <c r="B488" s="13" t="s">
        <v>210</v>
      </c>
      <c r="C488" s="14" t="s">
        <v>259</v>
      </c>
      <c r="D488" s="13" t="s">
        <v>214</v>
      </c>
      <c r="E488" s="12" t="s">
        <v>16</v>
      </c>
      <c r="F488" s="15">
        <v>6.5</v>
      </c>
      <c r="G488" s="15">
        <v>7.5</v>
      </c>
      <c r="H488" s="16">
        <v>1</v>
      </c>
      <c r="I488" s="12" t="s">
        <v>14</v>
      </c>
      <c r="J488" s="12" t="s">
        <v>14</v>
      </c>
      <c r="L488" s="52">
        <v>17</v>
      </c>
    </row>
    <row r="489" spans="1:12">
      <c r="A489" s="12">
        <v>3</v>
      </c>
      <c r="B489" s="13" t="s">
        <v>210</v>
      </c>
      <c r="C489" s="14" t="s">
        <v>259</v>
      </c>
      <c r="D489" s="13" t="s">
        <v>218</v>
      </c>
      <c r="E489" s="12" t="s">
        <v>21</v>
      </c>
      <c r="F489" s="15"/>
      <c r="G489" s="15"/>
      <c r="H489" s="16"/>
      <c r="I489" s="12" t="s">
        <v>14</v>
      </c>
      <c r="J489" s="12" t="s">
        <v>19</v>
      </c>
      <c r="L489" s="52">
        <v>28</v>
      </c>
    </row>
    <row r="490" spans="1:12">
      <c r="A490" s="12">
        <v>3</v>
      </c>
      <c r="B490" s="13" t="s">
        <v>210</v>
      </c>
      <c r="C490" s="14" t="s">
        <v>259</v>
      </c>
      <c r="D490" s="13" t="s">
        <v>219</v>
      </c>
      <c r="E490" s="12" t="s">
        <v>21</v>
      </c>
      <c r="F490" s="15">
        <v>7.5</v>
      </c>
      <c r="G490" s="15">
        <v>10.5</v>
      </c>
      <c r="H490" s="16">
        <v>3</v>
      </c>
      <c r="I490" s="12" t="s">
        <v>14</v>
      </c>
      <c r="J490" s="12" t="s">
        <v>14</v>
      </c>
      <c r="L490" s="52">
        <v>22</v>
      </c>
    </row>
    <row r="491" spans="1:12">
      <c r="A491" s="12">
        <v>3</v>
      </c>
      <c r="B491" s="13" t="s">
        <v>210</v>
      </c>
      <c r="C491" s="14" t="s">
        <v>259</v>
      </c>
      <c r="D491" s="13" t="s">
        <v>216</v>
      </c>
      <c r="E491" s="12" t="s">
        <v>21</v>
      </c>
      <c r="F491" s="15">
        <v>6.5</v>
      </c>
      <c r="G491" s="15">
        <v>6.5</v>
      </c>
      <c r="H491" s="16">
        <v>0</v>
      </c>
      <c r="I491" s="12" t="s">
        <v>14</v>
      </c>
      <c r="J491" s="12" t="s">
        <v>14</v>
      </c>
      <c r="L491" s="52">
        <v>20</v>
      </c>
    </row>
    <row r="492" spans="1:12">
      <c r="A492" s="12">
        <v>3</v>
      </c>
      <c r="B492" s="13" t="s">
        <v>210</v>
      </c>
      <c r="C492" s="14" t="s">
        <v>259</v>
      </c>
      <c r="D492" s="13" t="s">
        <v>230</v>
      </c>
      <c r="E492" s="12" t="s">
        <v>21</v>
      </c>
      <c r="F492" s="15">
        <v>5.5</v>
      </c>
      <c r="G492" s="15">
        <v>5.5</v>
      </c>
      <c r="H492" s="16">
        <v>0</v>
      </c>
      <c r="I492" s="12" t="s">
        <v>14</v>
      </c>
      <c r="J492" s="12" t="s">
        <v>14</v>
      </c>
      <c r="L492" s="52">
        <v>14</v>
      </c>
    </row>
    <row r="493" spans="1:12">
      <c r="A493" s="12">
        <v>3</v>
      </c>
      <c r="B493" s="13" t="s">
        <v>210</v>
      </c>
      <c r="C493" s="14" t="s">
        <v>259</v>
      </c>
      <c r="D493" s="13" t="s">
        <v>233</v>
      </c>
      <c r="E493" s="12" t="s">
        <v>27</v>
      </c>
      <c r="F493" s="15">
        <v>6.5</v>
      </c>
      <c r="G493" s="15">
        <v>9</v>
      </c>
      <c r="H493" s="16">
        <v>2.5</v>
      </c>
      <c r="I493" s="12" t="s">
        <v>14</v>
      </c>
      <c r="J493" s="12" t="s">
        <v>14</v>
      </c>
      <c r="L493" s="52">
        <v>14</v>
      </c>
    </row>
    <row r="494" spans="1:12">
      <c r="A494" s="12">
        <v>3</v>
      </c>
      <c r="B494" s="13" t="s">
        <v>210</v>
      </c>
      <c r="C494" s="14" t="s">
        <v>259</v>
      </c>
      <c r="D494" s="13" t="s">
        <v>221</v>
      </c>
      <c r="E494" s="12" t="s">
        <v>27</v>
      </c>
      <c r="F494" s="15">
        <v>7</v>
      </c>
      <c r="G494" s="15">
        <v>10</v>
      </c>
      <c r="H494" s="16">
        <v>3</v>
      </c>
      <c r="I494" s="12" t="s">
        <v>14</v>
      </c>
      <c r="J494" s="12" t="s">
        <v>14</v>
      </c>
      <c r="L494" s="52">
        <v>50</v>
      </c>
    </row>
    <row r="495" spans="1:12">
      <c r="A495" s="12">
        <v>3</v>
      </c>
      <c r="B495" s="13" t="s">
        <v>210</v>
      </c>
      <c r="C495" s="14" t="s">
        <v>259</v>
      </c>
      <c r="D495" s="13" t="s">
        <v>232</v>
      </c>
      <c r="E495" s="12" t="s">
        <v>27</v>
      </c>
      <c r="F495" s="15">
        <v>7</v>
      </c>
      <c r="G495" s="15">
        <v>10</v>
      </c>
      <c r="H495" s="16">
        <v>3</v>
      </c>
      <c r="I495" s="12" t="s">
        <v>14</v>
      </c>
      <c r="J495" s="12" t="s">
        <v>14</v>
      </c>
      <c r="L495" s="52">
        <v>9</v>
      </c>
    </row>
    <row r="496" spans="1:12">
      <c r="A496" s="12">
        <v>3</v>
      </c>
      <c r="B496" s="13" t="s">
        <v>210</v>
      </c>
      <c r="C496" s="14" t="s">
        <v>259</v>
      </c>
      <c r="D496" s="13" t="s">
        <v>222</v>
      </c>
      <c r="E496" s="12" t="s">
        <v>13</v>
      </c>
      <c r="F496" s="15"/>
      <c r="G496" s="15"/>
      <c r="H496" s="16"/>
      <c r="I496" s="12" t="s">
        <v>19</v>
      </c>
      <c r="J496" s="12" t="s">
        <v>19</v>
      </c>
      <c r="L496" s="52">
        <v>0.8</v>
      </c>
    </row>
    <row r="497" spans="1:12">
      <c r="A497" s="12">
        <v>3</v>
      </c>
      <c r="B497" s="13" t="s">
        <v>210</v>
      </c>
      <c r="C497" s="14" t="s">
        <v>259</v>
      </c>
      <c r="D497" s="13" t="s">
        <v>225</v>
      </c>
      <c r="E497" s="12" t="s">
        <v>16</v>
      </c>
      <c r="F497" s="15"/>
      <c r="G497" s="15"/>
      <c r="H497" s="16"/>
      <c r="I497" s="12" t="s">
        <v>19</v>
      </c>
      <c r="J497" s="12" t="s">
        <v>19</v>
      </c>
      <c r="L497" s="52">
        <v>3.5</v>
      </c>
    </row>
    <row r="498" spans="1:12">
      <c r="A498" s="12">
        <v>3</v>
      </c>
      <c r="B498" s="13" t="s">
        <v>210</v>
      </c>
      <c r="C498" s="14" t="s">
        <v>259</v>
      </c>
      <c r="D498" s="13" t="s">
        <v>223</v>
      </c>
      <c r="E498" s="12" t="s">
        <v>16</v>
      </c>
      <c r="F498" s="15"/>
      <c r="G498" s="15"/>
      <c r="H498" s="16"/>
      <c r="I498" s="12" t="s">
        <v>19</v>
      </c>
      <c r="J498" s="12" t="s">
        <v>19</v>
      </c>
      <c r="L498" s="52">
        <v>12</v>
      </c>
    </row>
    <row r="499" spans="1:12">
      <c r="A499" s="12">
        <v>3</v>
      </c>
      <c r="B499" s="13" t="s">
        <v>210</v>
      </c>
      <c r="C499" s="14" t="s">
        <v>259</v>
      </c>
      <c r="D499" s="13" t="s">
        <v>1619</v>
      </c>
      <c r="E499" s="12" t="s">
        <v>16</v>
      </c>
      <c r="F499" s="15">
        <v>6</v>
      </c>
      <c r="G499" s="15">
        <v>5.5</v>
      </c>
      <c r="H499" s="16">
        <v>-0.5</v>
      </c>
      <c r="I499" s="12" t="s">
        <v>19</v>
      </c>
      <c r="J499" s="12" t="s">
        <v>19</v>
      </c>
      <c r="L499" s="52">
        <v>14</v>
      </c>
    </row>
    <row r="500" spans="1:12">
      <c r="A500" s="12">
        <v>3</v>
      </c>
      <c r="B500" s="13" t="s">
        <v>210</v>
      </c>
      <c r="C500" s="14" t="s">
        <v>259</v>
      </c>
      <c r="D500" s="13" t="s">
        <v>224</v>
      </c>
      <c r="E500" s="12" t="s">
        <v>16</v>
      </c>
      <c r="F500" s="15">
        <v>5.5</v>
      </c>
      <c r="G500" s="15">
        <v>5</v>
      </c>
      <c r="H500" s="16">
        <v>-0.5</v>
      </c>
      <c r="I500" s="12" t="s">
        <v>19</v>
      </c>
      <c r="J500" s="12" t="s">
        <v>19</v>
      </c>
      <c r="L500" s="52">
        <v>12</v>
      </c>
    </row>
    <row r="501" spans="1:12">
      <c r="A501" s="12">
        <v>3</v>
      </c>
      <c r="B501" s="13" t="s">
        <v>210</v>
      </c>
      <c r="C501" s="14" t="s">
        <v>259</v>
      </c>
      <c r="D501" s="13" t="s">
        <v>215</v>
      </c>
      <c r="E501" s="12" t="s">
        <v>21</v>
      </c>
      <c r="F501" s="15"/>
      <c r="G501" s="15"/>
      <c r="H501" s="16"/>
      <c r="I501" s="12" t="s">
        <v>19</v>
      </c>
      <c r="J501" s="12" t="s">
        <v>19</v>
      </c>
      <c r="L501" s="52">
        <v>30</v>
      </c>
    </row>
    <row r="502" spans="1:12">
      <c r="A502" s="12">
        <v>3</v>
      </c>
      <c r="B502" s="13" t="s">
        <v>210</v>
      </c>
      <c r="C502" s="14" t="s">
        <v>259</v>
      </c>
      <c r="D502" s="13" t="s">
        <v>228</v>
      </c>
      <c r="E502" s="12" t="s">
        <v>21</v>
      </c>
      <c r="F502" s="15">
        <v>6</v>
      </c>
      <c r="G502" s="15">
        <v>6</v>
      </c>
      <c r="H502" s="16">
        <v>0</v>
      </c>
      <c r="I502" s="12" t="s">
        <v>19</v>
      </c>
      <c r="J502" s="12" t="s">
        <v>14</v>
      </c>
      <c r="K502" s="13" t="s">
        <v>218</v>
      </c>
      <c r="L502" s="52">
        <v>13</v>
      </c>
    </row>
    <row r="503" spans="1:12">
      <c r="A503" s="12">
        <v>3</v>
      </c>
      <c r="B503" s="13" t="s">
        <v>210</v>
      </c>
      <c r="C503" s="14" t="s">
        <v>259</v>
      </c>
      <c r="D503" s="13" t="s">
        <v>229</v>
      </c>
      <c r="E503" s="12" t="s">
        <v>21</v>
      </c>
      <c r="F503" s="15">
        <v>5.5</v>
      </c>
      <c r="G503" s="15">
        <v>5</v>
      </c>
      <c r="H503" s="16">
        <v>-0.5</v>
      </c>
      <c r="I503" s="12" t="s">
        <v>19</v>
      </c>
      <c r="J503" s="12" t="s">
        <v>19</v>
      </c>
      <c r="L503" s="52">
        <v>15</v>
      </c>
    </row>
    <row r="504" spans="1:12">
      <c r="A504" s="12">
        <v>3</v>
      </c>
      <c r="B504" s="13" t="s">
        <v>210</v>
      </c>
      <c r="C504" s="14" t="s">
        <v>259</v>
      </c>
      <c r="D504" s="13" t="s">
        <v>217</v>
      </c>
      <c r="E504" s="12" t="s">
        <v>21</v>
      </c>
      <c r="F504" s="15"/>
      <c r="G504" s="15"/>
      <c r="H504" s="16"/>
      <c r="I504" s="12" t="s">
        <v>19</v>
      </c>
      <c r="J504" s="12" t="s">
        <v>19</v>
      </c>
      <c r="L504" s="52">
        <v>30</v>
      </c>
    </row>
    <row r="505" spans="1:12">
      <c r="A505" s="12">
        <v>3</v>
      </c>
      <c r="B505" s="13" t="s">
        <v>210</v>
      </c>
      <c r="C505" s="14" t="s">
        <v>259</v>
      </c>
      <c r="D505" s="13" t="s">
        <v>220</v>
      </c>
      <c r="E505" s="12" t="s">
        <v>27</v>
      </c>
      <c r="F505" s="15">
        <v>7</v>
      </c>
      <c r="G505" s="15">
        <v>7</v>
      </c>
      <c r="H505" s="16">
        <v>0</v>
      </c>
      <c r="I505" s="12" t="s">
        <v>19</v>
      </c>
      <c r="J505" s="12" t="s">
        <v>19</v>
      </c>
      <c r="L505" s="52">
        <v>7</v>
      </c>
    </row>
    <row r="506" spans="1:12">
      <c r="A506" s="12">
        <v>3</v>
      </c>
      <c r="B506" s="13" t="s">
        <v>210</v>
      </c>
      <c r="C506" s="14" t="s">
        <v>259</v>
      </c>
      <c r="D506" s="13" t="s">
        <v>1621</v>
      </c>
      <c r="E506" s="12" t="s">
        <v>27</v>
      </c>
      <c r="F506" s="15">
        <v>5.5</v>
      </c>
      <c r="G506" s="15">
        <v>5.5</v>
      </c>
      <c r="H506" s="16">
        <v>0</v>
      </c>
      <c r="I506" s="12" t="s">
        <v>19</v>
      </c>
      <c r="J506" s="12" t="s">
        <v>19</v>
      </c>
      <c r="L506" s="52">
        <v>23</v>
      </c>
    </row>
    <row r="507" spans="1:12">
      <c r="A507" s="12">
        <v>3</v>
      </c>
      <c r="B507" s="13" t="s">
        <v>210</v>
      </c>
      <c r="C507" s="14" t="s">
        <v>259</v>
      </c>
      <c r="D507" s="13" t="s">
        <v>231</v>
      </c>
      <c r="E507" s="12" t="s">
        <v>27</v>
      </c>
      <c r="F507" s="15">
        <v>6</v>
      </c>
      <c r="G507" s="15">
        <v>6</v>
      </c>
      <c r="H507" s="16">
        <v>0</v>
      </c>
      <c r="I507" s="12" t="s">
        <v>19</v>
      </c>
      <c r="J507" s="12" t="s">
        <v>19</v>
      </c>
      <c r="L507" s="52">
        <v>35</v>
      </c>
    </row>
    <row r="508" spans="1:12">
      <c r="A508" s="12">
        <v>3</v>
      </c>
      <c r="B508" s="13" t="s">
        <v>234</v>
      </c>
      <c r="C508" s="14" t="s">
        <v>259</v>
      </c>
      <c r="D508" s="13" t="s">
        <v>235</v>
      </c>
      <c r="E508" s="12" t="s">
        <v>13</v>
      </c>
      <c r="F508" s="15">
        <v>6</v>
      </c>
      <c r="G508" s="15">
        <v>5</v>
      </c>
      <c r="H508" s="16">
        <v>-1</v>
      </c>
      <c r="I508" s="12" t="s">
        <v>14</v>
      </c>
      <c r="J508" s="12" t="s">
        <v>14</v>
      </c>
      <c r="L508" s="52">
        <v>8</v>
      </c>
    </row>
    <row r="509" spans="1:12">
      <c r="A509" s="12">
        <v>3</v>
      </c>
      <c r="B509" s="13" t="s">
        <v>234</v>
      </c>
      <c r="C509" s="14" t="s">
        <v>259</v>
      </c>
      <c r="D509" s="13" t="s">
        <v>236</v>
      </c>
      <c r="E509" s="12" t="s">
        <v>16</v>
      </c>
      <c r="F509" s="15">
        <v>6</v>
      </c>
      <c r="G509" s="15">
        <v>6</v>
      </c>
      <c r="H509" s="16">
        <v>0</v>
      </c>
      <c r="I509" s="12" t="s">
        <v>14</v>
      </c>
      <c r="J509" s="12" t="s">
        <v>14</v>
      </c>
      <c r="L509" s="52">
        <v>10</v>
      </c>
    </row>
    <row r="510" spans="1:12">
      <c r="A510" s="12">
        <v>3</v>
      </c>
      <c r="B510" s="13" t="s">
        <v>234</v>
      </c>
      <c r="C510" s="14" t="s">
        <v>259</v>
      </c>
      <c r="D510" s="13" t="s">
        <v>250</v>
      </c>
      <c r="E510" s="12" t="s">
        <v>16</v>
      </c>
      <c r="F510" s="15"/>
      <c r="G510" s="15"/>
      <c r="H510" s="16"/>
      <c r="I510" s="12" t="s">
        <v>14</v>
      </c>
      <c r="J510" s="12" t="s">
        <v>19</v>
      </c>
      <c r="L510" s="52">
        <v>2.5</v>
      </c>
    </row>
    <row r="511" spans="1:12">
      <c r="A511" s="12">
        <v>3</v>
      </c>
      <c r="B511" s="13" t="s">
        <v>234</v>
      </c>
      <c r="C511" s="14" t="s">
        <v>259</v>
      </c>
      <c r="D511" s="13" t="s">
        <v>238</v>
      </c>
      <c r="E511" s="12" t="s">
        <v>16</v>
      </c>
      <c r="F511" s="15">
        <v>6.5</v>
      </c>
      <c r="G511" s="15">
        <v>7.5</v>
      </c>
      <c r="H511" s="16">
        <v>1</v>
      </c>
      <c r="I511" s="12" t="s">
        <v>14</v>
      </c>
      <c r="J511" s="12" t="s">
        <v>14</v>
      </c>
      <c r="L511" s="52">
        <v>50</v>
      </c>
    </row>
    <row r="512" spans="1:12">
      <c r="A512" s="12">
        <v>3</v>
      </c>
      <c r="B512" s="13" t="s">
        <v>234</v>
      </c>
      <c r="C512" s="14" t="s">
        <v>259</v>
      </c>
      <c r="D512" s="13" t="s">
        <v>297</v>
      </c>
      <c r="E512" s="12" t="s">
        <v>21</v>
      </c>
      <c r="F512" s="15">
        <v>5.5</v>
      </c>
      <c r="G512" s="15">
        <v>5</v>
      </c>
      <c r="H512" s="16">
        <v>-0.5</v>
      </c>
      <c r="I512" s="12" t="s">
        <v>14</v>
      </c>
      <c r="J512" s="12" t="s">
        <v>14</v>
      </c>
      <c r="L512" s="52">
        <v>15</v>
      </c>
    </row>
    <row r="513" spans="1:12">
      <c r="A513" s="12">
        <v>3</v>
      </c>
      <c r="B513" s="13" t="s">
        <v>234</v>
      </c>
      <c r="C513" s="14" t="s">
        <v>259</v>
      </c>
      <c r="D513" s="13" t="s">
        <v>241</v>
      </c>
      <c r="E513" s="12" t="s">
        <v>21</v>
      </c>
      <c r="F513" s="15">
        <v>6.5</v>
      </c>
      <c r="G513" s="15">
        <v>6.5</v>
      </c>
      <c r="H513" s="16">
        <v>0</v>
      </c>
      <c r="I513" s="12" t="s">
        <v>14</v>
      </c>
      <c r="J513" s="12" t="s">
        <v>14</v>
      </c>
      <c r="L513" s="52">
        <v>30</v>
      </c>
    </row>
    <row r="514" spans="1:12">
      <c r="A514" s="12">
        <v>3</v>
      </c>
      <c r="B514" s="13" t="s">
        <v>234</v>
      </c>
      <c r="C514" s="14" t="s">
        <v>259</v>
      </c>
      <c r="D514" s="13" t="s">
        <v>239</v>
      </c>
      <c r="E514" s="12" t="s">
        <v>21</v>
      </c>
      <c r="F514" s="15">
        <v>6.5</v>
      </c>
      <c r="G514" s="15">
        <v>6.5</v>
      </c>
      <c r="H514" s="16">
        <v>0</v>
      </c>
      <c r="I514" s="12" t="s">
        <v>14</v>
      </c>
      <c r="J514" s="12" t="s">
        <v>14</v>
      </c>
      <c r="L514" s="52">
        <v>3.5</v>
      </c>
    </row>
    <row r="515" spans="1:12">
      <c r="A515" s="12">
        <v>3</v>
      </c>
      <c r="B515" s="13" t="s">
        <v>234</v>
      </c>
      <c r="C515" s="14" t="s">
        <v>259</v>
      </c>
      <c r="D515" s="13" t="s">
        <v>242</v>
      </c>
      <c r="E515" s="12" t="s">
        <v>21</v>
      </c>
      <c r="F515" s="15">
        <v>6</v>
      </c>
      <c r="G515" s="15">
        <v>6</v>
      </c>
      <c r="H515" s="16">
        <v>0</v>
      </c>
      <c r="I515" s="12" t="s">
        <v>14</v>
      </c>
      <c r="J515" s="12" t="s">
        <v>14</v>
      </c>
      <c r="L515" s="52">
        <v>25</v>
      </c>
    </row>
    <row r="516" spans="1:12">
      <c r="A516" s="12">
        <v>3</v>
      </c>
      <c r="B516" s="13" t="s">
        <v>234</v>
      </c>
      <c r="C516" s="14" t="s">
        <v>259</v>
      </c>
      <c r="D516" s="13" t="s">
        <v>245</v>
      </c>
      <c r="E516" s="12" t="s">
        <v>27</v>
      </c>
      <c r="F516" s="15">
        <v>7.5</v>
      </c>
      <c r="G516" s="15">
        <v>11.5</v>
      </c>
      <c r="H516" s="16">
        <v>4</v>
      </c>
      <c r="I516" s="12" t="s">
        <v>14</v>
      </c>
      <c r="J516" s="12" t="s">
        <v>14</v>
      </c>
      <c r="L516" s="52">
        <v>35</v>
      </c>
    </row>
    <row r="517" spans="1:12">
      <c r="A517" s="12">
        <v>3</v>
      </c>
      <c r="B517" s="13" t="s">
        <v>234</v>
      </c>
      <c r="C517" s="14" t="s">
        <v>259</v>
      </c>
      <c r="D517" s="13" t="s">
        <v>257</v>
      </c>
      <c r="E517" s="12" t="s">
        <v>27</v>
      </c>
      <c r="F517" s="15">
        <v>7.5</v>
      </c>
      <c r="G517" s="15">
        <v>13.5</v>
      </c>
      <c r="H517" s="16">
        <v>6</v>
      </c>
      <c r="I517" s="12" t="s">
        <v>14</v>
      </c>
      <c r="J517" s="12" t="s">
        <v>14</v>
      </c>
      <c r="L517" s="52">
        <v>4</v>
      </c>
    </row>
    <row r="518" spans="1:12">
      <c r="A518" s="12">
        <v>3</v>
      </c>
      <c r="B518" s="13" t="s">
        <v>234</v>
      </c>
      <c r="C518" s="14" t="s">
        <v>259</v>
      </c>
      <c r="D518" s="13" t="s">
        <v>244</v>
      </c>
      <c r="E518" s="12" t="s">
        <v>27</v>
      </c>
      <c r="F518" s="15">
        <v>5.5</v>
      </c>
      <c r="G518" s="15">
        <v>5.5</v>
      </c>
      <c r="H518" s="16">
        <v>0</v>
      </c>
      <c r="I518" s="12" t="s">
        <v>14</v>
      </c>
      <c r="J518" s="12" t="s">
        <v>14</v>
      </c>
      <c r="L518" s="52">
        <v>25</v>
      </c>
    </row>
    <row r="519" spans="1:12">
      <c r="A519" s="12">
        <v>3</v>
      </c>
      <c r="B519" s="13" t="s">
        <v>234</v>
      </c>
      <c r="C519" s="14" t="s">
        <v>259</v>
      </c>
      <c r="D519" s="13" t="s">
        <v>1625</v>
      </c>
      <c r="E519" s="12" t="s">
        <v>13</v>
      </c>
      <c r="F519" s="15">
        <v>6</v>
      </c>
      <c r="G519" s="15">
        <v>3</v>
      </c>
      <c r="H519" s="16">
        <v>-3</v>
      </c>
      <c r="I519" s="12" t="s">
        <v>19</v>
      </c>
      <c r="J519" s="12" t="s">
        <v>19</v>
      </c>
      <c r="L519" s="52">
        <v>8</v>
      </c>
    </row>
    <row r="520" spans="1:12">
      <c r="A520" s="12">
        <v>3</v>
      </c>
      <c r="B520" s="13" t="s">
        <v>234</v>
      </c>
      <c r="C520" s="14" t="s">
        <v>259</v>
      </c>
      <c r="D520" s="13" t="s">
        <v>249</v>
      </c>
      <c r="E520" s="12" t="s">
        <v>16</v>
      </c>
      <c r="F520" s="15">
        <v>6</v>
      </c>
      <c r="G520" s="15">
        <v>6</v>
      </c>
      <c r="H520" s="16">
        <v>0</v>
      </c>
      <c r="I520" s="12" t="s">
        <v>19</v>
      </c>
      <c r="J520" s="12" t="s">
        <v>14</v>
      </c>
      <c r="K520" s="13" t="s">
        <v>250</v>
      </c>
      <c r="L520" s="52">
        <v>22</v>
      </c>
    </row>
    <row r="521" spans="1:12">
      <c r="A521" s="12">
        <v>3</v>
      </c>
      <c r="B521" s="13" t="s">
        <v>234</v>
      </c>
      <c r="C521" s="14" t="s">
        <v>259</v>
      </c>
      <c r="D521" s="13" t="s">
        <v>1620</v>
      </c>
      <c r="E521" s="12" t="s">
        <v>16</v>
      </c>
      <c r="F521" s="15"/>
      <c r="G521" s="15"/>
      <c r="H521" s="16"/>
      <c r="I521" s="12" t="s">
        <v>19</v>
      </c>
      <c r="J521" s="12" t="s">
        <v>19</v>
      </c>
      <c r="L521" s="52">
        <v>12</v>
      </c>
    </row>
    <row r="522" spans="1:12">
      <c r="A522" s="12">
        <v>3</v>
      </c>
      <c r="B522" s="13" t="s">
        <v>234</v>
      </c>
      <c r="C522" s="14" t="s">
        <v>259</v>
      </c>
      <c r="D522" s="13" t="s">
        <v>237</v>
      </c>
      <c r="E522" s="12" t="s">
        <v>16</v>
      </c>
      <c r="F522" s="15">
        <v>5.5</v>
      </c>
      <c r="G522" s="15">
        <v>5.5</v>
      </c>
      <c r="H522" s="16">
        <v>0</v>
      </c>
      <c r="I522" s="12" t="s">
        <v>19</v>
      </c>
      <c r="J522" s="12" t="s">
        <v>19</v>
      </c>
      <c r="L522" s="52">
        <v>8</v>
      </c>
    </row>
    <row r="523" spans="1:12">
      <c r="A523" s="12">
        <v>3</v>
      </c>
      <c r="B523" s="13" t="s">
        <v>234</v>
      </c>
      <c r="C523" s="14" t="s">
        <v>259</v>
      </c>
      <c r="D523" s="13" t="s">
        <v>248</v>
      </c>
      <c r="E523" s="12" t="s">
        <v>16</v>
      </c>
      <c r="F523" s="15">
        <v>5</v>
      </c>
      <c r="G523" s="15">
        <v>5</v>
      </c>
      <c r="H523" s="16">
        <v>0</v>
      </c>
      <c r="I523" s="12" t="s">
        <v>19</v>
      </c>
      <c r="J523" s="12" t="s">
        <v>19</v>
      </c>
      <c r="L523" s="52">
        <v>15</v>
      </c>
    </row>
    <row r="524" spans="1:12">
      <c r="A524" s="12">
        <v>3</v>
      </c>
      <c r="B524" s="13" t="s">
        <v>234</v>
      </c>
      <c r="C524" s="14" t="s">
        <v>259</v>
      </c>
      <c r="D524" s="13" t="s">
        <v>251</v>
      </c>
      <c r="E524" s="12" t="s">
        <v>21</v>
      </c>
      <c r="F524" s="15">
        <v>5.5</v>
      </c>
      <c r="G524" s="15">
        <v>5.5</v>
      </c>
      <c r="H524" s="16">
        <v>0</v>
      </c>
      <c r="I524" s="12" t="s">
        <v>19</v>
      </c>
      <c r="J524" s="12" t="s">
        <v>19</v>
      </c>
      <c r="L524" s="52">
        <v>12</v>
      </c>
    </row>
    <row r="525" spans="1:12">
      <c r="A525" s="12">
        <v>3</v>
      </c>
      <c r="B525" s="13" t="s">
        <v>234</v>
      </c>
      <c r="C525" s="14" t="s">
        <v>259</v>
      </c>
      <c r="D525" s="13" t="s">
        <v>240</v>
      </c>
      <c r="E525" s="12" t="s">
        <v>21</v>
      </c>
      <c r="F525" s="15">
        <v>7</v>
      </c>
      <c r="G525" s="15">
        <v>10</v>
      </c>
      <c r="H525" s="16">
        <v>3</v>
      </c>
      <c r="I525" s="12" t="s">
        <v>19</v>
      </c>
      <c r="J525" s="12" t="s">
        <v>19</v>
      </c>
      <c r="L525" s="52">
        <v>12</v>
      </c>
    </row>
    <row r="526" spans="1:12">
      <c r="A526" s="12">
        <v>3</v>
      </c>
      <c r="B526" s="13" t="s">
        <v>234</v>
      </c>
      <c r="C526" s="14" t="s">
        <v>259</v>
      </c>
      <c r="D526" s="13" t="s">
        <v>252</v>
      </c>
      <c r="E526" s="12" t="s">
        <v>21</v>
      </c>
      <c r="F526" s="15">
        <v>6.5</v>
      </c>
      <c r="G526" s="15">
        <v>6.5</v>
      </c>
      <c r="H526" s="16">
        <v>0</v>
      </c>
      <c r="I526" s="12" t="s">
        <v>19</v>
      </c>
      <c r="J526" s="12" t="s">
        <v>19</v>
      </c>
      <c r="L526" s="52">
        <v>4.5</v>
      </c>
    </row>
    <row r="527" spans="1:12">
      <c r="A527" s="12">
        <v>3</v>
      </c>
      <c r="B527" s="13" t="s">
        <v>234</v>
      </c>
      <c r="C527" s="14" t="s">
        <v>259</v>
      </c>
      <c r="D527" s="13" t="s">
        <v>253</v>
      </c>
      <c r="E527" s="12" t="s">
        <v>21</v>
      </c>
      <c r="F527" s="15">
        <v>6</v>
      </c>
      <c r="G527" s="15">
        <v>6</v>
      </c>
      <c r="H527" s="16">
        <v>0</v>
      </c>
      <c r="I527" s="12" t="s">
        <v>19</v>
      </c>
      <c r="J527" s="12" t="s">
        <v>19</v>
      </c>
      <c r="L527" s="52">
        <v>2.5</v>
      </c>
    </row>
    <row r="528" spans="1:12">
      <c r="A528" s="12">
        <v>3</v>
      </c>
      <c r="B528" s="13" t="s">
        <v>234</v>
      </c>
      <c r="C528" s="14" t="s">
        <v>259</v>
      </c>
      <c r="D528" s="13" t="s">
        <v>243</v>
      </c>
      <c r="E528" s="12" t="s">
        <v>27</v>
      </c>
      <c r="F528" s="15">
        <v>7</v>
      </c>
      <c r="G528" s="15">
        <v>7</v>
      </c>
      <c r="H528" s="16">
        <v>0</v>
      </c>
      <c r="I528" s="12" t="s">
        <v>19</v>
      </c>
      <c r="J528" s="12" t="s">
        <v>19</v>
      </c>
      <c r="L528" s="52">
        <v>32</v>
      </c>
    </row>
    <row r="529" spans="1:12">
      <c r="A529" s="12">
        <v>3</v>
      </c>
      <c r="B529" s="13" t="s">
        <v>234</v>
      </c>
      <c r="C529" s="14" t="s">
        <v>259</v>
      </c>
      <c r="D529" s="13" t="s">
        <v>255</v>
      </c>
      <c r="E529" s="12" t="s">
        <v>27</v>
      </c>
      <c r="F529" s="15">
        <v>5.5</v>
      </c>
      <c r="G529" s="15">
        <v>5.5</v>
      </c>
      <c r="H529" s="16">
        <v>0</v>
      </c>
      <c r="I529" s="12" t="s">
        <v>19</v>
      </c>
      <c r="J529" s="12" t="s">
        <v>19</v>
      </c>
      <c r="L529" s="52">
        <v>20</v>
      </c>
    </row>
    <row r="530" spans="1:12">
      <c r="A530" s="12">
        <v>3</v>
      </c>
      <c r="B530" s="13" t="s">
        <v>234</v>
      </c>
      <c r="C530" s="14" t="s">
        <v>259</v>
      </c>
      <c r="D530" s="13" t="s">
        <v>256</v>
      </c>
      <c r="E530" s="12" t="s">
        <v>27</v>
      </c>
      <c r="F530" s="15"/>
      <c r="G530" s="15"/>
      <c r="H530" s="16"/>
      <c r="I530" s="12" t="s">
        <v>19</v>
      </c>
      <c r="J530" s="12" t="s">
        <v>19</v>
      </c>
      <c r="L530" s="52">
        <v>3</v>
      </c>
    </row>
    <row r="531" spans="1:12">
      <c r="A531" s="12">
        <v>3</v>
      </c>
      <c r="B531" s="13" t="s">
        <v>66</v>
      </c>
      <c r="C531" s="14" t="s">
        <v>259</v>
      </c>
      <c r="D531" s="13" t="s">
        <v>78</v>
      </c>
      <c r="E531" s="12" t="s">
        <v>13</v>
      </c>
      <c r="F531" s="15">
        <v>6</v>
      </c>
      <c r="G531" s="15">
        <v>6.5</v>
      </c>
      <c r="H531" s="16">
        <v>0.5</v>
      </c>
      <c r="I531" s="12" t="s">
        <v>14</v>
      </c>
      <c r="J531" s="12" t="s">
        <v>14</v>
      </c>
      <c r="L531" s="52">
        <v>15</v>
      </c>
    </row>
    <row r="532" spans="1:12">
      <c r="A532" s="12">
        <v>3</v>
      </c>
      <c r="B532" s="13" t="s">
        <v>66</v>
      </c>
      <c r="C532" s="14" t="s">
        <v>259</v>
      </c>
      <c r="D532" s="13" t="s">
        <v>68</v>
      </c>
      <c r="E532" s="12" t="s">
        <v>16</v>
      </c>
      <c r="F532" s="15">
        <v>6.5</v>
      </c>
      <c r="G532" s="15">
        <v>6.5</v>
      </c>
      <c r="H532" s="16">
        <v>0</v>
      </c>
      <c r="I532" s="12" t="s">
        <v>14</v>
      </c>
      <c r="J532" s="12" t="s">
        <v>14</v>
      </c>
      <c r="L532" s="52">
        <v>40</v>
      </c>
    </row>
    <row r="533" spans="1:12">
      <c r="A533" s="12">
        <v>3</v>
      </c>
      <c r="B533" s="13" t="s">
        <v>66</v>
      </c>
      <c r="C533" s="14" t="s">
        <v>259</v>
      </c>
      <c r="D533" s="13" t="s">
        <v>70</v>
      </c>
      <c r="E533" s="12" t="s">
        <v>16</v>
      </c>
      <c r="F533" s="15">
        <v>6</v>
      </c>
      <c r="G533" s="15">
        <v>6</v>
      </c>
      <c r="H533" s="16">
        <v>0</v>
      </c>
      <c r="I533" s="12" t="s">
        <v>14</v>
      </c>
      <c r="J533" s="12" t="s">
        <v>14</v>
      </c>
      <c r="L533" s="52">
        <v>40</v>
      </c>
    </row>
    <row r="534" spans="1:12">
      <c r="A534" s="12">
        <v>3</v>
      </c>
      <c r="B534" s="13" t="s">
        <v>66</v>
      </c>
      <c r="C534" s="14" t="s">
        <v>259</v>
      </c>
      <c r="D534" s="13" t="s">
        <v>79</v>
      </c>
      <c r="E534" s="12" t="s">
        <v>16</v>
      </c>
      <c r="F534" s="15">
        <v>5</v>
      </c>
      <c r="G534" s="15">
        <v>5</v>
      </c>
      <c r="H534" s="16">
        <v>0</v>
      </c>
      <c r="I534" s="12" t="s">
        <v>14</v>
      </c>
      <c r="J534" s="12" t="s">
        <v>14</v>
      </c>
      <c r="L534" s="52">
        <v>2.5</v>
      </c>
    </row>
    <row r="535" spans="1:12">
      <c r="A535" s="12">
        <v>3</v>
      </c>
      <c r="B535" s="13" t="s">
        <v>66</v>
      </c>
      <c r="C535" s="14" t="s">
        <v>259</v>
      </c>
      <c r="D535" s="13" t="s">
        <v>85</v>
      </c>
      <c r="E535" s="12" t="s">
        <v>21</v>
      </c>
      <c r="F535" s="15">
        <v>6</v>
      </c>
      <c r="G535" s="15">
        <v>6</v>
      </c>
      <c r="H535" s="16">
        <v>0</v>
      </c>
      <c r="I535" s="12" t="s">
        <v>14</v>
      </c>
      <c r="J535" s="12" t="s">
        <v>14</v>
      </c>
      <c r="L535" s="52">
        <v>8.5</v>
      </c>
    </row>
    <row r="536" spans="1:12">
      <c r="A536" s="12">
        <v>3</v>
      </c>
      <c r="B536" s="13" t="s">
        <v>66</v>
      </c>
      <c r="C536" s="14" t="s">
        <v>259</v>
      </c>
      <c r="D536" s="13" t="s">
        <v>84</v>
      </c>
      <c r="E536" s="12" t="s">
        <v>21</v>
      </c>
      <c r="F536" s="15">
        <v>6</v>
      </c>
      <c r="G536" s="15">
        <v>6</v>
      </c>
      <c r="H536" s="16">
        <v>0</v>
      </c>
      <c r="I536" s="12" t="s">
        <v>14</v>
      </c>
      <c r="J536" s="12" t="s">
        <v>14</v>
      </c>
      <c r="L536" s="52">
        <v>4</v>
      </c>
    </row>
    <row r="537" spans="1:12">
      <c r="A537" s="12">
        <v>3</v>
      </c>
      <c r="B537" s="13" t="s">
        <v>66</v>
      </c>
      <c r="C537" s="14" t="s">
        <v>259</v>
      </c>
      <c r="D537" s="13" t="s">
        <v>72</v>
      </c>
      <c r="E537" s="12" t="s">
        <v>21</v>
      </c>
      <c r="F537" s="15">
        <v>7</v>
      </c>
      <c r="G537" s="15">
        <v>8</v>
      </c>
      <c r="H537" s="16">
        <v>1</v>
      </c>
      <c r="I537" s="12" t="s">
        <v>14</v>
      </c>
      <c r="J537" s="12" t="s">
        <v>14</v>
      </c>
      <c r="L537" s="52">
        <v>8.5</v>
      </c>
    </row>
    <row r="538" spans="1:12">
      <c r="A538" s="12">
        <v>3</v>
      </c>
      <c r="B538" s="13" t="s">
        <v>66</v>
      </c>
      <c r="C538" s="14" t="s">
        <v>259</v>
      </c>
      <c r="D538" s="13" t="s">
        <v>74</v>
      </c>
      <c r="E538" s="12" t="s">
        <v>21</v>
      </c>
      <c r="F538" s="15">
        <v>6.5</v>
      </c>
      <c r="G538" s="15">
        <v>7.5</v>
      </c>
      <c r="H538" s="16">
        <v>1</v>
      </c>
      <c r="I538" s="12" t="s">
        <v>14</v>
      </c>
      <c r="J538" s="12" t="s">
        <v>14</v>
      </c>
      <c r="L538" s="52">
        <v>18</v>
      </c>
    </row>
    <row r="539" spans="1:12">
      <c r="A539" s="12">
        <v>3</v>
      </c>
      <c r="B539" s="13" t="s">
        <v>66</v>
      </c>
      <c r="C539" s="14" t="s">
        <v>259</v>
      </c>
      <c r="D539" s="13" t="s">
        <v>88</v>
      </c>
      <c r="E539" s="12" t="s">
        <v>27</v>
      </c>
      <c r="F539" s="15">
        <v>7</v>
      </c>
      <c r="G539" s="15">
        <v>10</v>
      </c>
      <c r="H539" s="16">
        <v>3</v>
      </c>
      <c r="I539" s="12" t="s">
        <v>14</v>
      </c>
      <c r="J539" s="12" t="s">
        <v>14</v>
      </c>
      <c r="L539" s="52">
        <v>4</v>
      </c>
    </row>
    <row r="540" spans="1:12">
      <c r="A540" s="12">
        <v>3</v>
      </c>
      <c r="B540" s="13" t="s">
        <v>66</v>
      </c>
      <c r="C540" s="14" t="s">
        <v>259</v>
      </c>
      <c r="D540" s="13" t="s">
        <v>76</v>
      </c>
      <c r="E540" s="12" t="s">
        <v>27</v>
      </c>
      <c r="F540" s="15">
        <v>5.5</v>
      </c>
      <c r="G540" s="15">
        <v>5.5</v>
      </c>
      <c r="H540" s="16">
        <v>0</v>
      </c>
      <c r="I540" s="12" t="s">
        <v>14</v>
      </c>
      <c r="J540" s="12" t="s">
        <v>14</v>
      </c>
      <c r="L540" s="52">
        <v>50</v>
      </c>
    </row>
    <row r="541" spans="1:12">
      <c r="A541" s="12">
        <v>3</v>
      </c>
      <c r="B541" s="13" t="s">
        <v>66</v>
      </c>
      <c r="C541" s="14" t="s">
        <v>259</v>
      </c>
      <c r="D541" s="13" t="s">
        <v>77</v>
      </c>
      <c r="E541" s="12" t="s">
        <v>27</v>
      </c>
      <c r="F541" s="15">
        <v>5</v>
      </c>
      <c r="G541" s="15">
        <v>5</v>
      </c>
      <c r="H541" s="16">
        <v>0</v>
      </c>
      <c r="I541" s="12" t="s">
        <v>14</v>
      </c>
      <c r="J541" s="12" t="s">
        <v>14</v>
      </c>
      <c r="L541" s="52">
        <v>15</v>
      </c>
    </row>
    <row r="542" spans="1:12">
      <c r="A542" s="12">
        <v>3</v>
      </c>
      <c r="B542" s="13" t="s">
        <v>66</v>
      </c>
      <c r="C542" s="14" t="s">
        <v>259</v>
      </c>
      <c r="D542" s="13" t="s">
        <v>67</v>
      </c>
      <c r="E542" s="12" t="s">
        <v>13</v>
      </c>
      <c r="F542" s="15">
        <v>7</v>
      </c>
      <c r="G542" s="15">
        <v>4</v>
      </c>
      <c r="H542" s="16">
        <v>-3</v>
      </c>
      <c r="I542" s="12" t="s">
        <v>19</v>
      </c>
      <c r="J542" s="12" t="s">
        <v>19</v>
      </c>
      <c r="L542" s="52">
        <v>8</v>
      </c>
    </row>
    <row r="543" spans="1:12">
      <c r="A543" s="12">
        <v>3</v>
      </c>
      <c r="B543" s="13" t="s">
        <v>66</v>
      </c>
      <c r="C543" s="14" t="s">
        <v>259</v>
      </c>
      <c r="D543" s="13" t="s">
        <v>69</v>
      </c>
      <c r="E543" s="12" t="s">
        <v>16</v>
      </c>
      <c r="F543" s="15">
        <v>5.5</v>
      </c>
      <c r="G543" s="15">
        <v>5.5</v>
      </c>
      <c r="H543" s="16">
        <v>0</v>
      </c>
      <c r="I543" s="12" t="s">
        <v>19</v>
      </c>
      <c r="J543" s="12" t="s">
        <v>19</v>
      </c>
      <c r="L543" s="52">
        <v>3.5</v>
      </c>
    </row>
    <row r="544" spans="1:12">
      <c r="A544" s="12">
        <v>3</v>
      </c>
      <c r="B544" s="13" t="s">
        <v>66</v>
      </c>
      <c r="C544" s="14" t="s">
        <v>259</v>
      </c>
      <c r="D544" s="13" t="s">
        <v>80</v>
      </c>
      <c r="E544" s="12" t="s">
        <v>16</v>
      </c>
      <c r="F544" s="15">
        <v>5.5</v>
      </c>
      <c r="G544" s="15">
        <v>5.5</v>
      </c>
      <c r="H544" s="16">
        <v>0</v>
      </c>
      <c r="I544" s="12" t="s">
        <v>19</v>
      </c>
      <c r="J544" s="12" t="s">
        <v>19</v>
      </c>
      <c r="L544" s="52">
        <v>10</v>
      </c>
    </row>
    <row r="545" spans="1:12">
      <c r="A545" s="12">
        <v>3</v>
      </c>
      <c r="B545" s="13" t="s">
        <v>66</v>
      </c>
      <c r="C545" s="14" t="s">
        <v>259</v>
      </c>
      <c r="D545" s="13" t="s">
        <v>82</v>
      </c>
      <c r="E545" s="12" t="s">
        <v>16</v>
      </c>
      <c r="F545" s="15">
        <v>6</v>
      </c>
      <c r="G545" s="15">
        <v>6</v>
      </c>
      <c r="H545" s="16">
        <v>0</v>
      </c>
      <c r="I545" s="12" t="s">
        <v>19</v>
      </c>
      <c r="J545" s="12" t="s">
        <v>19</v>
      </c>
      <c r="L545" s="52">
        <v>18</v>
      </c>
    </row>
    <row r="546" spans="1:12">
      <c r="A546" s="12">
        <v>3</v>
      </c>
      <c r="B546" s="13" t="s">
        <v>66</v>
      </c>
      <c r="C546" s="14" t="s">
        <v>259</v>
      </c>
      <c r="D546" s="13" t="s">
        <v>283</v>
      </c>
      <c r="E546" s="12" t="s">
        <v>16</v>
      </c>
      <c r="F546" s="15">
        <v>6</v>
      </c>
      <c r="G546" s="15">
        <v>6</v>
      </c>
      <c r="H546" s="16">
        <v>0</v>
      </c>
      <c r="I546" s="12" t="s">
        <v>19</v>
      </c>
      <c r="J546" s="12" t="s">
        <v>19</v>
      </c>
      <c r="L546" s="52">
        <v>7.5</v>
      </c>
    </row>
    <row r="547" spans="1:12">
      <c r="A547" s="12">
        <v>3</v>
      </c>
      <c r="B547" s="13" t="s">
        <v>66</v>
      </c>
      <c r="C547" s="14" t="s">
        <v>259</v>
      </c>
      <c r="D547" s="13" t="s">
        <v>83</v>
      </c>
      <c r="E547" s="12" t="s">
        <v>21</v>
      </c>
      <c r="F547" s="15">
        <v>7</v>
      </c>
      <c r="G547" s="15">
        <v>10</v>
      </c>
      <c r="H547" s="16">
        <v>3</v>
      </c>
      <c r="I547" s="12" t="s">
        <v>19</v>
      </c>
      <c r="J547" s="12" t="s">
        <v>19</v>
      </c>
      <c r="L547" s="52">
        <v>8</v>
      </c>
    </row>
    <row r="548" spans="1:12">
      <c r="A548" s="12">
        <v>3</v>
      </c>
      <c r="B548" s="13" t="s">
        <v>66</v>
      </c>
      <c r="C548" s="14" t="s">
        <v>259</v>
      </c>
      <c r="D548" s="13" t="s">
        <v>73</v>
      </c>
      <c r="E548" s="12" t="s">
        <v>21</v>
      </c>
      <c r="F548" s="15">
        <v>5.5</v>
      </c>
      <c r="G548" s="15">
        <v>5.5</v>
      </c>
      <c r="H548" s="16">
        <v>0</v>
      </c>
      <c r="I548" s="12" t="s">
        <v>19</v>
      </c>
      <c r="J548" s="12" t="s">
        <v>19</v>
      </c>
      <c r="L548" s="52">
        <v>16</v>
      </c>
    </row>
    <row r="549" spans="1:12">
      <c r="A549" s="12">
        <v>3</v>
      </c>
      <c r="B549" s="13" t="s">
        <v>66</v>
      </c>
      <c r="C549" s="14" t="s">
        <v>259</v>
      </c>
      <c r="D549" s="13" t="s">
        <v>86</v>
      </c>
      <c r="E549" s="12" t="s">
        <v>21</v>
      </c>
      <c r="F549" s="15"/>
      <c r="G549" s="15"/>
      <c r="H549" s="16"/>
      <c r="I549" s="12" t="s">
        <v>19</v>
      </c>
      <c r="J549" s="12" t="s">
        <v>19</v>
      </c>
      <c r="L549" s="52">
        <v>3</v>
      </c>
    </row>
    <row r="550" spans="1:12">
      <c r="A550" s="12">
        <v>3</v>
      </c>
      <c r="B550" s="13" t="s">
        <v>66</v>
      </c>
      <c r="C550" s="14" t="s">
        <v>259</v>
      </c>
      <c r="D550" s="13" t="s">
        <v>71</v>
      </c>
      <c r="E550" s="12" t="s">
        <v>21</v>
      </c>
      <c r="F550" s="15">
        <v>5.5</v>
      </c>
      <c r="G550" s="15">
        <v>5.5</v>
      </c>
      <c r="H550" s="16">
        <v>0</v>
      </c>
      <c r="I550" s="12" t="s">
        <v>19</v>
      </c>
      <c r="J550" s="12" t="s">
        <v>19</v>
      </c>
      <c r="L550" s="52">
        <v>15</v>
      </c>
    </row>
    <row r="551" spans="1:12">
      <c r="A551" s="12">
        <v>3</v>
      </c>
      <c r="B551" s="13" t="s">
        <v>66</v>
      </c>
      <c r="C551" s="14" t="s">
        <v>259</v>
      </c>
      <c r="D551" s="13" t="s">
        <v>75</v>
      </c>
      <c r="E551" s="12" t="s">
        <v>27</v>
      </c>
      <c r="F551" s="15">
        <v>7</v>
      </c>
      <c r="G551" s="15">
        <v>9.5</v>
      </c>
      <c r="H551" s="16">
        <v>2.5</v>
      </c>
      <c r="I551" s="12" t="s">
        <v>19</v>
      </c>
      <c r="J551" s="12" t="s">
        <v>19</v>
      </c>
      <c r="L551" s="52">
        <v>15</v>
      </c>
    </row>
    <row r="552" spans="1:12">
      <c r="A552" s="12">
        <v>3</v>
      </c>
      <c r="B552" s="13" t="s">
        <v>66</v>
      </c>
      <c r="C552" s="14" t="s">
        <v>259</v>
      </c>
      <c r="D552" s="13" t="s">
        <v>89</v>
      </c>
      <c r="E552" s="12" t="s">
        <v>27</v>
      </c>
      <c r="F552" s="15">
        <v>5.5</v>
      </c>
      <c r="G552" s="15">
        <v>5.5</v>
      </c>
      <c r="H552" s="16">
        <v>0</v>
      </c>
      <c r="I552" s="12" t="s">
        <v>19</v>
      </c>
      <c r="J552" s="12" t="s">
        <v>19</v>
      </c>
      <c r="L552" s="52">
        <v>7</v>
      </c>
    </row>
    <row r="553" spans="1:12">
      <c r="A553" s="12">
        <v>3</v>
      </c>
      <c r="B553" s="13" t="s">
        <v>66</v>
      </c>
      <c r="C553" s="14" t="s">
        <v>259</v>
      </c>
      <c r="D553" s="13" t="s">
        <v>87</v>
      </c>
      <c r="E553" s="12" t="s">
        <v>27</v>
      </c>
      <c r="F553" s="15"/>
      <c r="G553" s="15"/>
      <c r="H553" s="16"/>
      <c r="I553" s="12" t="s">
        <v>19</v>
      </c>
      <c r="J553" s="12" t="s">
        <v>19</v>
      </c>
      <c r="L553" s="52">
        <v>8</v>
      </c>
    </row>
    <row r="554" spans="1:12">
      <c r="A554" s="12">
        <v>3</v>
      </c>
      <c r="B554" s="13" t="s">
        <v>11</v>
      </c>
      <c r="C554" s="14" t="s">
        <v>259</v>
      </c>
      <c r="D554" s="13" t="s">
        <v>12</v>
      </c>
      <c r="E554" s="12" t="s">
        <v>13</v>
      </c>
      <c r="F554" s="15">
        <v>6</v>
      </c>
      <c r="G554" s="15">
        <v>5</v>
      </c>
      <c r="H554" s="16">
        <v>-1</v>
      </c>
      <c r="I554" s="12" t="s">
        <v>14</v>
      </c>
      <c r="J554" s="12" t="s">
        <v>14</v>
      </c>
      <c r="L554" s="52">
        <v>20</v>
      </c>
    </row>
    <row r="555" spans="1:12">
      <c r="A555" s="12">
        <v>3</v>
      </c>
      <c r="B555" s="13" t="s">
        <v>11</v>
      </c>
      <c r="C555" s="14" t="s">
        <v>259</v>
      </c>
      <c r="D555" s="13" t="s">
        <v>15</v>
      </c>
      <c r="E555" s="12" t="s">
        <v>16</v>
      </c>
      <c r="F555" s="15">
        <v>6</v>
      </c>
      <c r="G555" s="15">
        <v>6</v>
      </c>
      <c r="H555" s="16">
        <v>0</v>
      </c>
      <c r="I555" s="12" t="s">
        <v>14</v>
      </c>
      <c r="J555" s="12" t="s">
        <v>14</v>
      </c>
      <c r="L555" s="52">
        <v>35</v>
      </c>
    </row>
    <row r="556" spans="1:12">
      <c r="A556" s="12">
        <v>3</v>
      </c>
      <c r="B556" s="13" t="s">
        <v>11</v>
      </c>
      <c r="C556" s="14" t="s">
        <v>259</v>
      </c>
      <c r="D556" s="13" t="s">
        <v>276</v>
      </c>
      <c r="E556" s="12" t="s">
        <v>16</v>
      </c>
      <c r="F556" s="15">
        <v>6</v>
      </c>
      <c r="G556" s="15">
        <v>6</v>
      </c>
      <c r="H556" s="16">
        <v>0</v>
      </c>
      <c r="I556" s="12" t="s">
        <v>14</v>
      </c>
      <c r="J556" s="12" t="s">
        <v>14</v>
      </c>
      <c r="L556" s="52">
        <v>38</v>
      </c>
    </row>
    <row r="557" spans="1:12">
      <c r="A557" s="12">
        <v>3</v>
      </c>
      <c r="B557" s="13" t="s">
        <v>11</v>
      </c>
      <c r="C557" s="14" t="s">
        <v>259</v>
      </c>
      <c r="D557" s="13" t="s">
        <v>18</v>
      </c>
      <c r="E557" s="12" t="s">
        <v>16</v>
      </c>
      <c r="F557" s="15">
        <v>6</v>
      </c>
      <c r="G557" s="15">
        <v>6</v>
      </c>
      <c r="H557" s="16">
        <v>0</v>
      </c>
      <c r="I557" s="12" t="s">
        <v>14</v>
      </c>
      <c r="J557" s="12" t="s">
        <v>14</v>
      </c>
      <c r="L557" s="52">
        <v>15</v>
      </c>
    </row>
    <row r="558" spans="1:12">
      <c r="A558" s="12">
        <v>3</v>
      </c>
      <c r="B558" s="13" t="s">
        <v>11</v>
      </c>
      <c r="C558" s="14" t="s">
        <v>259</v>
      </c>
      <c r="D558" s="13" t="s">
        <v>24</v>
      </c>
      <c r="E558" s="12" t="s">
        <v>21</v>
      </c>
      <c r="F558" s="15">
        <v>6.5</v>
      </c>
      <c r="G558" s="15">
        <v>6.5</v>
      </c>
      <c r="H558" s="16">
        <v>0</v>
      </c>
      <c r="I558" s="12" t="s">
        <v>14</v>
      </c>
      <c r="J558" s="12" t="s">
        <v>14</v>
      </c>
      <c r="L558" s="52">
        <v>25</v>
      </c>
    </row>
    <row r="559" spans="1:12">
      <c r="A559" s="12">
        <v>3</v>
      </c>
      <c r="B559" s="13" t="s">
        <v>11</v>
      </c>
      <c r="C559" s="14" t="s">
        <v>259</v>
      </c>
      <c r="D559" s="13" t="s">
        <v>23</v>
      </c>
      <c r="E559" s="12" t="s">
        <v>21</v>
      </c>
      <c r="F559" s="15">
        <v>6</v>
      </c>
      <c r="G559" s="15">
        <v>6</v>
      </c>
      <c r="H559" s="16">
        <v>0</v>
      </c>
      <c r="I559" s="12" t="s">
        <v>14</v>
      </c>
      <c r="J559" s="12" t="s">
        <v>14</v>
      </c>
      <c r="L559" s="52">
        <v>3.5</v>
      </c>
    </row>
    <row r="560" spans="1:12">
      <c r="A560" s="12">
        <v>3</v>
      </c>
      <c r="B560" s="13" t="s">
        <v>11</v>
      </c>
      <c r="C560" s="14" t="s">
        <v>259</v>
      </c>
      <c r="D560" s="13" t="s">
        <v>35</v>
      </c>
      <c r="E560" s="12" t="s">
        <v>21</v>
      </c>
      <c r="F560" s="15">
        <v>5.5</v>
      </c>
      <c r="G560" s="15">
        <v>5.5</v>
      </c>
      <c r="H560" s="16">
        <v>0</v>
      </c>
      <c r="I560" s="12" t="s">
        <v>14</v>
      </c>
      <c r="J560" s="12" t="s">
        <v>14</v>
      </c>
      <c r="L560" s="52">
        <v>16</v>
      </c>
    </row>
    <row r="561" spans="1:12">
      <c r="A561" s="12">
        <v>3</v>
      </c>
      <c r="B561" s="13" t="s">
        <v>11</v>
      </c>
      <c r="C561" s="14" t="s">
        <v>259</v>
      </c>
      <c r="D561" s="13" t="s">
        <v>25</v>
      </c>
      <c r="E561" s="12" t="s">
        <v>21</v>
      </c>
      <c r="F561" s="15">
        <v>7</v>
      </c>
      <c r="G561" s="15">
        <v>10</v>
      </c>
      <c r="H561" s="16">
        <v>3</v>
      </c>
      <c r="I561" s="12" t="s">
        <v>14</v>
      </c>
      <c r="J561" s="12" t="s">
        <v>14</v>
      </c>
      <c r="L561" s="52">
        <v>80</v>
      </c>
    </row>
    <row r="562" spans="1:12">
      <c r="A562" s="12">
        <v>3</v>
      </c>
      <c r="B562" s="13" t="s">
        <v>11</v>
      </c>
      <c r="C562" s="14" t="s">
        <v>259</v>
      </c>
      <c r="D562" s="13" t="s">
        <v>26</v>
      </c>
      <c r="E562" s="12" t="s">
        <v>27</v>
      </c>
      <c r="F562" s="15">
        <v>6</v>
      </c>
      <c r="G562" s="15">
        <v>6</v>
      </c>
      <c r="H562" s="16">
        <v>0</v>
      </c>
      <c r="I562" s="12" t="s">
        <v>14</v>
      </c>
      <c r="J562" s="12" t="s">
        <v>14</v>
      </c>
      <c r="L562" s="52">
        <v>8</v>
      </c>
    </row>
    <row r="563" spans="1:12">
      <c r="A563" s="12">
        <v>3</v>
      </c>
      <c r="B563" s="13" t="s">
        <v>11</v>
      </c>
      <c r="C563" s="14" t="s">
        <v>259</v>
      </c>
      <c r="D563" s="13" t="s">
        <v>28</v>
      </c>
      <c r="E563" s="12" t="s">
        <v>27</v>
      </c>
      <c r="F563" s="15">
        <v>7</v>
      </c>
      <c r="G563" s="15">
        <v>8</v>
      </c>
      <c r="H563" s="16">
        <v>1</v>
      </c>
      <c r="I563" s="12" t="s">
        <v>14</v>
      </c>
      <c r="J563" s="12" t="s">
        <v>14</v>
      </c>
      <c r="L563" s="52">
        <v>5</v>
      </c>
    </row>
    <row r="564" spans="1:12">
      <c r="A564" s="12">
        <v>3</v>
      </c>
      <c r="B564" s="13" t="s">
        <v>11</v>
      </c>
      <c r="C564" s="14" t="s">
        <v>259</v>
      </c>
      <c r="D564" s="13" t="s">
        <v>277</v>
      </c>
      <c r="E564" s="12" t="s">
        <v>27</v>
      </c>
      <c r="F564" s="15">
        <v>6.5</v>
      </c>
      <c r="G564" s="15">
        <v>6.5</v>
      </c>
      <c r="H564" s="16">
        <v>0</v>
      </c>
      <c r="I564" s="12" t="s">
        <v>14</v>
      </c>
      <c r="J564" s="12" t="s">
        <v>14</v>
      </c>
      <c r="L564" s="52">
        <v>7</v>
      </c>
    </row>
    <row r="565" spans="1:12">
      <c r="A565" s="12">
        <v>3</v>
      </c>
      <c r="B565" s="13" t="s">
        <v>11</v>
      </c>
      <c r="C565" s="14" t="s">
        <v>259</v>
      </c>
      <c r="D565" s="13" t="s">
        <v>29</v>
      </c>
      <c r="E565" s="12" t="s">
        <v>13</v>
      </c>
      <c r="F565" s="15"/>
      <c r="G565" s="15"/>
      <c r="H565" s="16"/>
      <c r="I565" s="12" t="s">
        <v>19</v>
      </c>
      <c r="J565" s="12" t="s">
        <v>19</v>
      </c>
      <c r="L565" s="52">
        <v>0.9</v>
      </c>
    </row>
    <row r="566" spans="1:12">
      <c r="A566" s="12">
        <v>3</v>
      </c>
      <c r="B566" s="13" t="s">
        <v>11</v>
      </c>
      <c r="C566" s="14" t="s">
        <v>259</v>
      </c>
      <c r="D566" s="13" t="s">
        <v>30</v>
      </c>
      <c r="E566" s="12" t="s">
        <v>16</v>
      </c>
      <c r="F566" s="15"/>
      <c r="G566" s="15"/>
      <c r="H566" s="16"/>
      <c r="I566" s="12" t="s">
        <v>19</v>
      </c>
      <c r="J566" s="12" t="s">
        <v>19</v>
      </c>
      <c r="L566" s="52">
        <v>22</v>
      </c>
    </row>
    <row r="567" spans="1:12">
      <c r="A567" s="12">
        <v>3</v>
      </c>
      <c r="B567" s="13" t="s">
        <v>11</v>
      </c>
      <c r="C567" s="14" t="s">
        <v>259</v>
      </c>
      <c r="D567" s="13" t="s">
        <v>17</v>
      </c>
      <c r="E567" s="12" t="s">
        <v>16</v>
      </c>
      <c r="F567" s="15"/>
      <c r="G567" s="15"/>
      <c r="H567" s="16"/>
      <c r="I567" s="12" t="s">
        <v>19</v>
      </c>
      <c r="J567" s="12" t="s">
        <v>19</v>
      </c>
      <c r="L567" s="52">
        <v>12</v>
      </c>
    </row>
    <row r="568" spans="1:12">
      <c r="A568" s="12">
        <v>3</v>
      </c>
      <c r="B568" s="13" t="s">
        <v>11</v>
      </c>
      <c r="C568" s="14" t="s">
        <v>259</v>
      </c>
      <c r="D568" s="13" t="s">
        <v>31</v>
      </c>
      <c r="E568" s="12" t="s">
        <v>16</v>
      </c>
      <c r="F568" s="15"/>
      <c r="G568" s="15"/>
      <c r="H568" s="16"/>
      <c r="I568" s="12" t="s">
        <v>19</v>
      </c>
      <c r="J568" s="12" t="s">
        <v>19</v>
      </c>
      <c r="L568" s="52">
        <v>5</v>
      </c>
    </row>
    <row r="569" spans="1:12">
      <c r="A569" s="12">
        <v>3</v>
      </c>
      <c r="B569" s="13" t="s">
        <v>11</v>
      </c>
      <c r="C569" s="14" t="s">
        <v>259</v>
      </c>
      <c r="D569" s="13" t="s">
        <v>33</v>
      </c>
      <c r="E569" s="12" t="s">
        <v>16</v>
      </c>
      <c r="F569" s="15">
        <v>6</v>
      </c>
      <c r="G569" s="15">
        <v>6</v>
      </c>
      <c r="H569" s="16">
        <v>0</v>
      </c>
      <c r="I569" s="12" t="s">
        <v>19</v>
      </c>
      <c r="J569" s="12" t="s">
        <v>19</v>
      </c>
      <c r="L569" s="52">
        <v>4</v>
      </c>
    </row>
    <row r="570" spans="1:12">
      <c r="A570" s="12">
        <v>3</v>
      </c>
      <c r="B570" s="13" t="s">
        <v>11</v>
      </c>
      <c r="C570" s="14" t="s">
        <v>259</v>
      </c>
      <c r="D570" s="13" t="s">
        <v>37</v>
      </c>
      <c r="E570" s="12" t="s">
        <v>21</v>
      </c>
      <c r="F570" s="15"/>
      <c r="G570" s="15"/>
      <c r="H570" s="16"/>
      <c r="I570" s="12" t="s">
        <v>19</v>
      </c>
      <c r="J570" s="12" t="s">
        <v>19</v>
      </c>
      <c r="L570" s="52">
        <v>3</v>
      </c>
    </row>
    <row r="571" spans="1:12">
      <c r="A571" s="12">
        <v>3</v>
      </c>
      <c r="B571" s="13" t="s">
        <v>11</v>
      </c>
      <c r="C571" s="14" t="s">
        <v>259</v>
      </c>
      <c r="D571" s="13" t="s">
        <v>34</v>
      </c>
      <c r="E571" s="12" t="s">
        <v>21</v>
      </c>
      <c r="F571" s="15">
        <v>6</v>
      </c>
      <c r="G571" s="15">
        <v>6</v>
      </c>
      <c r="H571" s="16">
        <v>0</v>
      </c>
      <c r="I571" s="12" t="s">
        <v>19</v>
      </c>
      <c r="J571" s="12" t="s">
        <v>19</v>
      </c>
      <c r="L571" s="52">
        <v>25</v>
      </c>
    </row>
    <row r="572" spans="1:12">
      <c r="A572" s="12">
        <v>3</v>
      </c>
      <c r="B572" s="13" t="s">
        <v>11</v>
      </c>
      <c r="C572" s="14" t="s">
        <v>259</v>
      </c>
      <c r="D572" s="13" t="s">
        <v>20</v>
      </c>
      <c r="E572" s="12" t="s">
        <v>21</v>
      </c>
      <c r="F572" s="15"/>
      <c r="G572" s="15"/>
      <c r="H572" s="16"/>
      <c r="I572" s="12" t="s">
        <v>19</v>
      </c>
      <c r="J572" s="12" t="s">
        <v>19</v>
      </c>
      <c r="L572" s="52">
        <v>9</v>
      </c>
    </row>
    <row r="573" spans="1:12">
      <c r="A573" s="12">
        <v>3</v>
      </c>
      <c r="B573" s="13" t="s">
        <v>11</v>
      </c>
      <c r="C573" s="14" t="s">
        <v>259</v>
      </c>
      <c r="D573" s="13" t="s">
        <v>36</v>
      </c>
      <c r="E573" s="12" t="s">
        <v>21</v>
      </c>
      <c r="F573" s="15">
        <v>6</v>
      </c>
      <c r="G573" s="15">
        <v>6</v>
      </c>
      <c r="H573" s="16">
        <v>0</v>
      </c>
      <c r="I573" s="12" t="s">
        <v>19</v>
      </c>
      <c r="J573" s="12" t="s">
        <v>19</v>
      </c>
      <c r="L573" s="52">
        <v>28</v>
      </c>
    </row>
    <row r="574" spans="1:12">
      <c r="A574" s="12">
        <v>3</v>
      </c>
      <c r="B574" s="13" t="s">
        <v>11</v>
      </c>
      <c r="C574" s="14" t="s">
        <v>259</v>
      </c>
      <c r="D574" s="13" t="s">
        <v>39</v>
      </c>
      <c r="E574" s="12" t="s">
        <v>27</v>
      </c>
      <c r="F574" s="15"/>
      <c r="G574" s="15"/>
      <c r="H574" s="16"/>
      <c r="I574" s="12" t="s">
        <v>19</v>
      </c>
      <c r="J574" s="12" t="s">
        <v>19</v>
      </c>
      <c r="L574" s="52">
        <v>4</v>
      </c>
    </row>
    <row r="575" spans="1:12">
      <c r="A575" s="12">
        <v>3</v>
      </c>
      <c r="B575" s="13" t="s">
        <v>11</v>
      </c>
      <c r="C575" s="14" t="s">
        <v>259</v>
      </c>
      <c r="D575" s="13" t="s">
        <v>1622</v>
      </c>
      <c r="E575" s="12" t="s">
        <v>27</v>
      </c>
      <c r="F575" s="15"/>
      <c r="G575" s="15"/>
      <c r="H575" s="16"/>
      <c r="I575" s="12" t="s">
        <v>19</v>
      </c>
      <c r="J575" s="12" t="s">
        <v>19</v>
      </c>
      <c r="L575" s="52">
        <v>7</v>
      </c>
    </row>
    <row r="576" spans="1:12">
      <c r="A576" s="12">
        <v>3</v>
      </c>
      <c r="B576" s="13" t="s">
        <v>11</v>
      </c>
      <c r="C576" s="14" t="s">
        <v>259</v>
      </c>
      <c r="D576" s="13" t="s">
        <v>38</v>
      </c>
      <c r="E576" s="12" t="s">
        <v>27</v>
      </c>
      <c r="F576" s="15">
        <v>5.5</v>
      </c>
      <c r="G576" s="15">
        <v>5.5</v>
      </c>
      <c r="H576" s="16">
        <v>0</v>
      </c>
      <c r="I576" s="12" t="s">
        <v>19</v>
      </c>
      <c r="J576" s="12" t="s">
        <v>19</v>
      </c>
      <c r="L576" s="52">
        <v>8</v>
      </c>
    </row>
    <row r="577" spans="1:12">
      <c r="A577" s="12">
        <v>3</v>
      </c>
      <c r="B577" s="13" t="s">
        <v>41</v>
      </c>
      <c r="C577" s="14" t="s">
        <v>259</v>
      </c>
      <c r="D577" s="13" t="s">
        <v>42</v>
      </c>
      <c r="E577" s="12" t="s">
        <v>13</v>
      </c>
      <c r="F577" s="15">
        <v>6</v>
      </c>
      <c r="G577" s="15">
        <v>4</v>
      </c>
      <c r="H577" s="16">
        <v>-2</v>
      </c>
      <c r="I577" s="12" t="s">
        <v>14</v>
      </c>
      <c r="J577" s="12" t="s">
        <v>14</v>
      </c>
      <c r="L577" s="52">
        <v>3.5</v>
      </c>
    </row>
    <row r="578" spans="1:12">
      <c r="A578" s="12">
        <v>3</v>
      </c>
      <c r="B578" s="13" t="s">
        <v>41</v>
      </c>
      <c r="C578" s="14" t="s">
        <v>259</v>
      </c>
      <c r="D578" s="13" t="s">
        <v>54</v>
      </c>
      <c r="E578" s="12" t="s">
        <v>16</v>
      </c>
      <c r="F578" s="15">
        <v>6</v>
      </c>
      <c r="G578" s="15">
        <v>6</v>
      </c>
      <c r="H578" s="16">
        <v>0</v>
      </c>
      <c r="I578" s="12" t="s">
        <v>14</v>
      </c>
      <c r="J578" s="12" t="s">
        <v>14</v>
      </c>
      <c r="L578" s="52">
        <v>3</v>
      </c>
    </row>
    <row r="579" spans="1:12">
      <c r="A579" s="12">
        <v>3</v>
      </c>
      <c r="B579" s="13" t="s">
        <v>41</v>
      </c>
      <c r="C579" s="14" t="s">
        <v>259</v>
      </c>
      <c r="D579" s="13" t="s">
        <v>44</v>
      </c>
      <c r="E579" s="12" t="s">
        <v>16</v>
      </c>
      <c r="F579" s="15">
        <v>6</v>
      </c>
      <c r="G579" s="15">
        <v>6</v>
      </c>
      <c r="H579" s="16">
        <v>0</v>
      </c>
      <c r="I579" s="12" t="s">
        <v>14</v>
      </c>
      <c r="J579" s="12" t="s">
        <v>14</v>
      </c>
      <c r="L579" s="52">
        <v>23</v>
      </c>
    </row>
    <row r="580" spans="1:12">
      <c r="A580" s="12">
        <v>3</v>
      </c>
      <c r="B580" s="13" t="s">
        <v>41</v>
      </c>
      <c r="C580" s="14" t="s">
        <v>259</v>
      </c>
      <c r="D580" s="13" t="s">
        <v>45</v>
      </c>
      <c r="E580" s="12" t="s">
        <v>16</v>
      </c>
      <c r="F580" s="15">
        <v>6</v>
      </c>
      <c r="G580" s="15">
        <v>7</v>
      </c>
      <c r="H580" s="16">
        <v>1</v>
      </c>
      <c r="I580" s="12" t="s">
        <v>14</v>
      </c>
      <c r="J580" s="12" t="s">
        <v>14</v>
      </c>
      <c r="L580" s="52">
        <v>7.5</v>
      </c>
    </row>
    <row r="581" spans="1:12">
      <c r="A581" s="12">
        <v>3</v>
      </c>
      <c r="B581" s="13" t="s">
        <v>41</v>
      </c>
      <c r="C581" s="14" t="s">
        <v>259</v>
      </c>
      <c r="D581" s="13" t="s">
        <v>46</v>
      </c>
      <c r="E581" s="12" t="s">
        <v>21</v>
      </c>
      <c r="F581" s="15">
        <v>6.5</v>
      </c>
      <c r="G581" s="15">
        <v>6.5</v>
      </c>
      <c r="H581" s="16">
        <v>0</v>
      </c>
      <c r="I581" s="12" t="s">
        <v>14</v>
      </c>
      <c r="J581" s="12" t="s">
        <v>14</v>
      </c>
      <c r="L581" s="52">
        <v>2.5</v>
      </c>
    </row>
    <row r="582" spans="1:12">
      <c r="A582" s="12">
        <v>3</v>
      </c>
      <c r="B582" s="13" t="s">
        <v>41</v>
      </c>
      <c r="C582" s="14" t="s">
        <v>259</v>
      </c>
      <c r="D582" s="13" t="s">
        <v>47</v>
      </c>
      <c r="E582" s="12" t="s">
        <v>21</v>
      </c>
      <c r="F582" s="15">
        <v>5.5</v>
      </c>
      <c r="G582" s="15">
        <v>4.5</v>
      </c>
      <c r="H582" s="16">
        <v>-1</v>
      </c>
      <c r="I582" s="12" t="s">
        <v>14</v>
      </c>
      <c r="J582" s="12" t="s">
        <v>14</v>
      </c>
      <c r="L582" s="52">
        <v>6.5</v>
      </c>
    </row>
    <row r="583" spans="1:12">
      <c r="A583" s="12">
        <v>3</v>
      </c>
      <c r="B583" s="13" t="s">
        <v>41</v>
      </c>
      <c r="C583" s="14" t="s">
        <v>259</v>
      </c>
      <c r="D583" s="13" t="s">
        <v>48</v>
      </c>
      <c r="E583" s="12" t="s">
        <v>21</v>
      </c>
      <c r="F583" s="15">
        <v>5</v>
      </c>
      <c r="G583" s="15">
        <v>5</v>
      </c>
      <c r="H583" s="16">
        <v>0</v>
      </c>
      <c r="I583" s="12" t="s">
        <v>14</v>
      </c>
      <c r="J583" s="12" t="s">
        <v>14</v>
      </c>
      <c r="L583" s="52">
        <v>18</v>
      </c>
    </row>
    <row r="584" spans="1:12">
      <c r="A584" s="12">
        <v>3</v>
      </c>
      <c r="B584" s="13" t="s">
        <v>41</v>
      </c>
      <c r="C584" s="14" t="s">
        <v>259</v>
      </c>
      <c r="D584" s="13" t="s">
        <v>49</v>
      </c>
      <c r="E584" s="12" t="s">
        <v>21</v>
      </c>
      <c r="F584" s="15">
        <v>6</v>
      </c>
      <c r="G584" s="15">
        <v>6</v>
      </c>
      <c r="H584" s="16">
        <v>0</v>
      </c>
      <c r="I584" s="12" t="s">
        <v>14</v>
      </c>
      <c r="J584" s="12" t="s">
        <v>14</v>
      </c>
      <c r="L584" s="52">
        <v>16</v>
      </c>
    </row>
    <row r="585" spans="1:12">
      <c r="A585" s="12">
        <v>3</v>
      </c>
      <c r="B585" s="13" t="s">
        <v>41</v>
      </c>
      <c r="C585" s="14" t="s">
        <v>259</v>
      </c>
      <c r="D585" s="13" t="s">
        <v>64</v>
      </c>
      <c r="E585" s="12" t="s">
        <v>27</v>
      </c>
      <c r="F585" s="15">
        <v>6</v>
      </c>
      <c r="G585" s="15">
        <v>6</v>
      </c>
      <c r="H585" s="16">
        <v>0</v>
      </c>
      <c r="I585" s="12" t="s">
        <v>14</v>
      </c>
      <c r="J585" s="12" t="s">
        <v>14</v>
      </c>
      <c r="L585" s="52">
        <v>7.5</v>
      </c>
    </row>
    <row r="586" spans="1:12">
      <c r="A586" s="12">
        <v>3</v>
      </c>
      <c r="B586" s="13" t="s">
        <v>41</v>
      </c>
      <c r="C586" s="14" t="s">
        <v>259</v>
      </c>
      <c r="D586" s="13" t="s">
        <v>52</v>
      </c>
      <c r="E586" s="12" t="s">
        <v>27</v>
      </c>
      <c r="F586" s="15">
        <v>7</v>
      </c>
      <c r="G586" s="15">
        <v>10</v>
      </c>
      <c r="H586" s="16">
        <v>3</v>
      </c>
      <c r="I586" s="12" t="s">
        <v>14</v>
      </c>
      <c r="J586" s="12" t="s">
        <v>14</v>
      </c>
      <c r="L586" s="52">
        <v>60</v>
      </c>
    </row>
    <row r="587" spans="1:12">
      <c r="A587" s="12">
        <v>3</v>
      </c>
      <c r="B587" s="13" t="s">
        <v>41</v>
      </c>
      <c r="C587" s="14" t="s">
        <v>259</v>
      </c>
      <c r="D587" s="13" t="s">
        <v>279</v>
      </c>
      <c r="E587" s="12" t="s">
        <v>27</v>
      </c>
      <c r="F587" s="15">
        <v>6.5</v>
      </c>
      <c r="G587" s="15">
        <v>7.5</v>
      </c>
      <c r="H587" s="16">
        <v>1</v>
      </c>
      <c r="I587" s="12" t="s">
        <v>14</v>
      </c>
      <c r="J587" s="12" t="s">
        <v>14</v>
      </c>
      <c r="L587" s="52">
        <v>10</v>
      </c>
    </row>
    <row r="588" spans="1:12">
      <c r="A588" s="12">
        <v>3</v>
      </c>
      <c r="B588" s="13" t="s">
        <v>41</v>
      </c>
      <c r="C588" s="14" t="s">
        <v>259</v>
      </c>
      <c r="D588" s="13" t="s">
        <v>53</v>
      </c>
      <c r="E588" s="12" t="s">
        <v>13</v>
      </c>
      <c r="F588" s="15"/>
      <c r="G588" s="15"/>
      <c r="H588" s="16"/>
      <c r="I588" s="12" t="s">
        <v>19</v>
      </c>
      <c r="J588" s="12" t="s">
        <v>19</v>
      </c>
      <c r="L588" s="52">
        <v>1.4</v>
      </c>
    </row>
    <row r="589" spans="1:12">
      <c r="A589" s="12">
        <v>3</v>
      </c>
      <c r="B589" s="13" t="s">
        <v>41</v>
      </c>
      <c r="C589" s="14" t="s">
        <v>259</v>
      </c>
      <c r="D589" s="13" t="s">
        <v>55</v>
      </c>
      <c r="E589" s="12" t="s">
        <v>16</v>
      </c>
      <c r="F589" s="15">
        <v>6</v>
      </c>
      <c r="G589" s="15">
        <v>6</v>
      </c>
      <c r="H589" s="16">
        <v>0</v>
      </c>
      <c r="I589" s="12" t="s">
        <v>19</v>
      </c>
      <c r="J589" s="12" t="s">
        <v>19</v>
      </c>
      <c r="L589" s="52">
        <v>14</v>
      </c>
    </row>
    <row r="590" spans="1:12">
      <c r="A590" s="12">
        <v>3</v>
      </c>
      <c r="B590" s="13" t="s">
        <v>41</v>
      </c>
      <c r="C590" s="14" t="s">
        <v>259</v>
      </c>
      <c r="D590" s="13" t="s">
        <v>1618</v>
      </c>
      <c r="E590" s="12" t="s">
        <v>16</v>
      </c>
      <c r="F590" s="15">
        <v>5.5</v>
      </c>
      <c r="G590" s="15">
        <v>5.5</v>
      </c>
      <c r="H590" s="16">
        <v>0</v>
      </c>
      <c r="I590" s="12" t="s">
        <v>19</v>
      </c>
      <c r="J590" s="12" t="s">
        <v>19</v>
      </c>
      <c r="L590" s="52">
        <v>0.7</v>
      </c>
    </row>
    <row r="591" spans="1:12">
      <c r="A591" s="12">
        <v>3</v>
      </c>
      <c r="B591" s="13" t="s">
        <v>41</v>
      </c>
      <c r="C591" s="14" t="s">
        <v>259</v>
      </c>
      <c r="D591" s="13" t="s">
        <v>57</v>
      </c>
      <c r="E591" s="12" t="s">
        <v>16</v>
      </c>
      <c r="F591" s="15">
        <v>6.5</v>
      </c>
      <c r="G591" s="15">
        <v>6.5</v>
      </c>
      <c r="H591" s="16">
        <v>0</v>
      </c>
      <c r="I591" s="12" t="s">
        <v>19</v>
      </c>
      <c r="J591" s="12" t="s">
        <v>19</v>
      </c>
      <c r="L591" s="52">
        <v>7</v>
      </c>
    </row>
    <row r="592" spans="1:12">
      <c r="A592" s="12">
        <v>3</v>
      </c>
      <c r="B592" s="13" t="s">
        <v>41</v>
      </c>
      <c r="C592" s="14" t="s">
        <v>259</v>
      </c>
      <c r="D592" s="13" t="s">
        <v>56</v>
      </c>
      <c r="E592" s="12" t="s">
        <v>16</v>
      </c>
      <c r="F592" s="15">
        <v>5</v>
      </c>
      <c r="G592" s="15">
        <v>4.5</v>
      </c>
      <c r="H592" s="16">
        <v>-0.5</v>
      </c>
      <c r="I592" s="12" t="s">
        <v>19</v>
      </c>
      <c r="J592" s="12" t="s">
        <v>19</v>
      </c>
      <c r="L592" s="52">
        <v>3</v>
      </c>
    </row>
    <row r="593" spans="1:12">
      <c r="A593" s="12">
        <v>3</v>
      </c>
      <c r="B593" s="13" t="s">
        <v>41</v>
      </c>
      <c r="C593" s="14" t="s">
        <v>259</v>
      </c>
      <c r="D593" s="13" t="s">
        <v>58</v>
      </c>
      <c r="E593" s="12" t="s">
        <v>21</v>
      </c>
      <c r="F593" s="15">
        <v>5.5</v>
      </c>
      <c r="G593" s="15">
        <v>5.5</v>
      </c>
      <c r="H593" s="16">
        <v>0</v>
      </c>
      <c r="I593" s="12" t="s">
        <v>19</v>
      </c>
      <c r="J593" s="12" t="s">
        <v>19</v>
      </c>
      <c r="L593" s="52">
        <v>20</v>
      </c>
    </row>
    <row r="594" spans="1:12">
      <c r="A594" s="12">
        <v>3</v>
      </c>
      <c r="B594" s="13" t="s">
        <v>41</v>
      </c>
      <c r="C594" s="14" t="s">
        <v>259</v>
      </c>
      <c r="D594" s="13" t="s">
        <v>60</v>
      </c>
      <c r="E594" s="12" t="s">
        <v>21</v>
      </c>
      <c r="F594" s="15">
        <v>5.5</v>
      </c>
      <c r="G594" s="15">
        <v>5.5</v>
      </c>
      <c r="H594" s="16">
        <v>0</v>
      </c>
      <c r="I594" s="12" t="s">
        <v>19</v>
      </c>
      <c r="J594" s="12" t="s">
        <v>19</v>
      </c>
      <c r="L594" s="52">
        <v>15</v>
      </c>
    </row>
    <row r="595" spans="1:12">
      <c r="A595" s="12">
        <v>3</v>
      </c>
      <c r="B595" s="13" t="s">
        <v>41</v>
      </c>
      <c r="C595" s="14" t="s">
        <v>259</v>
      </c>
      <c r="D595" s="13" t="s">
        <v>59</v>
      </c>
      <c r="E595" s="12" t="s">
        <v>21</v>
      </c>
      <c r="F595" s="15">
        <v>6.5</v>
      </c>
      <c r="G595" s="15">
        <v>6.5</v>
      </c>
      <c r="H595" s="16">
        <v>0</v>
      </c>
      <c r="I595" s="12" t="s">
        <v>19</v>
      </c>
      <c r="J595" s="12" t="s">
        <v>19</v>
      </c>
      <c r="L595" s="52">
        <v>10</v>
      </c>
    </row>
    <row r="596" spans="1:12">
      <c r="A596" s="12">
        <v>3</v>
      </c>
      <c r="B596" s="13" t="s">
        <v>41</v>
      </c>
      <c r="C596" s="14" t="s">
        <v>259</v>
      </c>
      <c r="D596" s="13" t="s">
        <v>50</v>
      </c>
      <c r="E596" s="12" t="s">
        <v>21</v>
      </c>
      <c r="F596" s="15"/>
      <c r="G596" s="15"/>
      <c r="H596" s="16"/>
      <c r="I596" s="12" t="s">
        <v>19</v>
      </c>
      <c r="J596" s="12" t="s">
        <v>19</v>
      </c>
      <c r="L596" s="52">
        <v>8</v>
      </c>
    </row>
    <row r="597" spans="1:12">
      <c r="A597" s="12">
        <v>3</v>
      </c>
      <c r="B597" s="13" t="s">
        <v>41</v>
      </c>
      <c r="C597" s="14" t="s">
        <v>259</v>
      </c>
      <c r="D597" s="13" t="s">
        <v>1617</v>
      </c>
      <c r="E597" s="12" t="s">
        <v>27</v>
      </c>
      <c r="F597" s="15">
        <v>5.5</v>
      </c>
      <c r="G597" s="15">
        <v>5.5</v>
      </c>
      <c r="H597" s="16">
        <v>0</v>
      </c>
      <c r="I597" s="12" t="s">
        <v>19</v>
      </c>
      <c r="J597" s="12" t="s">
        <v>19</v>
      </c>
      <c r="L597" s="52">
        <v>16</v>
      </c>
    </row>
    <row r="598" spans="1:12">
      <c r="A598" s="12">
        <v>3</v>
      </c>
      <c r="B598" s="13" t="s">
        <v>41</v>
      </c>
      <c r="C598" s="14" t="s">
        <v>259</v>
      </c>
      <c r="D598" s="13" t="s">
        <v>278</v>
      </c>
      <c r="E598" s="12" t="s">
        <v>27</v>
      </c>
      <c r="F598" s="15">
        <v>7</v>
      </c>
      <c r="G598" s="15">
        <v>10</v>
      </c>
      <c r="H598" s="16">
        <v>3</v>
      </c>
      <c r="I598" s="12" t="s">
        <v>19</v>
      </c>
      <c r="J598" s="12" t="s">
        <v>19</v>
      </c>
      <c r="L598" s="52">
        <v>5</v>
      </c>
    </row>
    <row r="599" spans="1:12">
      <c r="A599" s="12">
        <v>3</v>
      </c>
      <c r="B599" s="13" t="s">
        <v>41</v>
      </c>
      <c r="C599" s="14" t="s">
        <v>259</v>
      </c>
      <c r="D599" s="13" t="s">
        <v>63</v>
      </c>
      <c r="E599" s="12" t="s">
        <v>27</v>
      </c>
      <c r="F599" s="15">
        <v>6</v>
      </c>
      <c r="G599" s="15">
        <v>6</v>
      </c>
      <c r="H599" s="16">
        <v>0</v>
      </c>
      <c r="I599" s="12" t="s">
        <v>19</v>
      </c>
      <c r="J599" s="12" t="s">
        <v>19</v>
      </c>
      <c r="L599" s="52">
        <v>8</v>
      </c>
    </row>
    <row r="600" spans="1:12">
      <c r="A600" s="12">
        <v>3</v>
      </c>
      <c r="B600" s="13" t="s">
        <v>138</v>
      </c>
      <c r="C600" s="14" t="s">
        <v>259</v>
      </c>
      <c r="D600" s="13" t="s">
        <v>139</v>
      </c>
      <c r="E600" s="12" t="s">
        <v>13</v>
      </c>
      <c r="F600" s="15">
        <v>6</v>
      </c>
      <c r="G600" s="15">
        <v>4</v>
      </c>
      <c r="H600" s="16">
        <v>-2</v>
      </c>
      <c r="I600" s="12" t="s">
        <v>14</v>
      </c>
      <c r="J600" s="12" t="s">
        <v>14</v>
      </c>
      <c r="L600" s="52">
        <v>2</v>
      </c>
    </row>
    <row r="601" spans="1:12">
      <c r="A601" s="12">
        <v>3</v>
      </c>
      <c r="B601" s="13" t="s">
        <v>138</v>
      </c>
      <c r="C601" s="14" t="s">
        <v>259</v>
      </c>
      <c r="D601" s="13" t="s">
        <v>154</v>
      </c>
      <c r="E601" s="12" t="s">
        <v>16</v>
      </c>
      <c r="F601" s="15">
        <v>7</v>
      </c>
      <c r="G601" s="15">
        <v>7.5</v>
      </c>
      <c r="H601" s="16">
        <v>0.5</v>
      </c>
      <c r="I601" s="12" t="s">
        <v>14</v>
      </c>
      <c r="J601" s="12" t="s">
        <v>14</v>
      </c>
      <c r="L601" s="52">
        <v>1.5</v>
      </c>
    </row>
    <row r="602" spans="1:12">
      <c r="A602" s="12">
        <v>3</v>
      </c>
      <c r="B602" s="13" t="s">
        <v>138</v>
      </c>
      <c r="C602" s="14" t="s">
        <v>259</v>
      </c>
      <c r="D602" s="13" t="s">
        <v>141</v>
      </c>
      <c r="E602" s="12" t="s">
        <v>16</v>
      </c>
      <c r="F602" s="15">
        <v>5</v>
      </c>
      <c r="G602" s="15">
        <v>5</v>
      </c>
      <c r="H602" s="16">
        <v>0</v>
      </c>
      <c r="I602" s="12" t="s">
        <v>14</v>
      </c>
      <c r="J602" s="12" t="s">
        <v>14</v>
      </c>
      <c r="L602" s="52">
        <v>15</v>
      </c>
    </row>
    <row r="603" spans="1:12">
      <c r="A603" s="12">
        <v>3</v>
      </c>
      <c r="B603" s="13" t="s">
        <v>138</v>
      </c>
      <c r="C603" s="14" t="s">
        <v>259</v>
      </c>
      <c r="D603" s="13" t="s">
        <v>1087</v>
      </c>
      <c r="E603" s="12" t="s">
        <v>16</v>
      </c>
      <c r="F603" s="15">
        <v>5.5</v>
      </c>
      <c r="G603" s="15">
        <v>5.5</v>
      </c>
      <c r="H603" s="16">
        <v>0</v>
      </c>
      <c r="I603" s="12" t="s">
        <v>14</v>
      </c>
      <c r="J603" s="12" t="s">
        <v>14</v>
      </c>
      <c r="L603" s="52">
        <v>5</v>
      </c>
    </row>
    <row r="604" spans="1:12">
      <c r="A604" s="12">
        <v>3</v>
      </c>
      <c r="B604" s="13" t="s">
        <v>138</v>
      </c>
      <c r="C604" s="14" t="s">
        <v>259</v>
      </c>
      <c r="D604" s="13" t="s">
        <v>143</v>
      </c>
      <c r="E604" s="12" t="s">
        <v>21</v>
      </c>
      <c r="F604" s="15">
        <v>7</v>
      </c>
      <c r="G604" s="15">
        <v>9.5</v>
      </c>
      <c r="H604" s="16">
        <v>2.5</v>
      </c>
      <c r="I604" s="12" t="s">
        <v>14</v>
      </c>
      <c r="J604" s="12" t="s">
        <v>14</v>
      </c>
      <c r="L604" s="52">
        <v>45</v>
      </c>
    </row>
    <row r="605" spans="1:12">
      <c r="A605" s="12">
        <v>3</v>
      </c>
      <c r="B605" s="13" t="s">
        <v>138</v>
      </c>
      <c r="C605" s="14" t="s">
        <v>259</v>
      </c>
      <c r="D605" s="13" t="s">
        <v>155</v>
      </c>
      <c r="E605" s="12" t="s">
        <v>21</v>
      </c>
      <c r="F605" s="15">
        <v>5.5</v>
      </c>
      <c r="G605" s="15">
        <v>5.5</v>
      </c>
      <c r="H605" s="16">
        <v>0</v>
      </c>
      <c r="I605" s="12" t="s">
        <v>14</v>
      </c>
      <c r="J605" s="12" t="s">
        <v>14</v>
      </c>
      <c r="L605" s="52">
        <v>45</v>
      </c>
    </row>
    <row r="606" spans="1:12">
      <c r="A606" s="12">
        <v>3</v>
      </c>
      <c r="B606" s="13" t="s">
        <v>138</v>
      </c>
      <c r="C606" s="14" t="s">
        <v>259</v>
      </c>
      <c r="D606" s="13" t="s">
        <v>145</v>
      </c>
      <c r="E606" s="12" t="s">
        <v>21</v>
      </c>
      <c r="F606" s="15">
        <v>5.5</v>
      </c>
      <c r="G606" s="15">
        <v>5.5</v>
      </c>
      <c r="H606" s="16">
        <v>0</v>
      </c>
      <c r="I606" s="12" t="s">
        <v>14</v>
      </c>
      <c r="J606" s="12" t="s">
        <v>14</v>
      </c>
      <c r="L606" s="52">
        <v>25</v>
      </c>
    </row>
    <row r="607" spans="1:12">
      <c r="A607" s="12">
        <v>3</v>
      </c>
      <c r="B607" s="13" t="s">
        <v>138</v>
      </c>
      <c r="C607" s="14" t="s">
        <v>259</v>
      </c>
      <c r="D607" s="13" t="s">
        <v>144</v>
      </c>
      <c r="E607" s="12" t="s">
        <v>21</v>
      </c>
      <c r="F607" s="15">
        <v>6</v>
      </c>
      <c r="G607" s="15">
        <v>9</v>
      </c>
      <c r="H607" s="16">
        <v>3</v>
      </c>
      <c r="I607" s="12" t="s">
        <v>14</v>
      </c>
      <c r="J607" s="12" t="s">
        <v>14</v>
      </c>
      <c r="L607" s="52">
        <v>5</v>
      </c>
    </row>
    <row r="608" spans="1:12">
      <c r="A608" s="12">
        <v>3</v>
      </c>
      <c r="B608" s="13" t="s">
        <v>138</v>
      </c>
      <c r="C608" s="14" t="s">
        <v>259</v>
      </c>
      <c r="D608" s="13" t="s">
        <v>147</v>
      </c>
      <c r="E608" s="12" t="s">
        <v>27</v>
      </c>
      <c r="F608" s="15">
        <v>5</v>
      </c>
      <c r="G608" s="15">
        <v>5</v>
      </c>
      <c r="H608" s="16">
        <v>0</v>
      </c>
      <c r="I608" s="12" t="s">
        <v>14</v>
      </c>
      <c r="J608" s="12" t="s">
        <v>14</v>
      </c>
      <c r="L608" s="52">
        <v>20</v>
      </c>
    </row>
    <row r="609" spans="1:12">
      <c r="A609" s="12">
        <v>3</v>
      </c>
      <c r="B609" s="13" t="s">
        <v>138</v>
      </c>
      <c r="C609" s="14" t="s">
        <v>259</v>
      </c>
      <c r="D609" s="13" t="s">
        <v>148</v>
      </c>
      <c r="E609" s="12" t="s">
        <v>27</v>
      </c>
      <c r="F609" s="15">
        <v>5.5</v>
      </c>
      <c r="G609" s="15">
        <v>5.5</v>
      </c>
      <c r="H609" s="16">
        <v>0</v>
      </c>
      <c r="I609" s="12" t="s">
        <v>14</v>
      </c>
      <c r="J609" s="12" t="s">
        <v>14</v>
      </c>
      <c r="L609" s="52">
        <v>25</v>
      </c>
    </row>
    <row r="610" spans="1:12">
      <c r="A610" s="12">
        <v>3</v>
      </c>
      <c r="B610" s="13" t="s">
        <v>138</v>
      </c>
      <c r="C610" s="14" t="s">
        <v>259</v>
      </c>
      <c r="D610" s="13" t="s">
        <v>161</v>
      </c>
      <c r="E610" s="12" t="s">
        <v>27</v>
      </c>
      <c r="F610" s="15">
        <v>6</v>
      </c>
      <c r="G610" s="15">
        <v>6</v>
      </c>
      <c r="H610" s="16">
        <v>0</v>
      </c>
      <c r="I610" s="12" t="s">
        <v>14</v>
      </c>
      <c r="J610" s="12" t="s">
        <v>14</v>
      </c>
      <c r="L610" s="52">
        <v>35</v>
      </c>
    </row>
    <row r="611" spans="1:12">
      <c r="A611" s="12">
        <v>3</v>
      </c>
      <c r="B611" s="13" t="s">
        <v>138</v>
      </c>
      <c r="C611" s="14" t="s">
        <v>259</v>
      </c>
      <c r="D611" s="13" t="s">
        <v>150</v>
      </c>
      <c r="E611" s="12" t="s">
        <v>13</v>
      </c>
      <c r="F611" s="15">
        <v>5</v>
      </c>
      <c r="G611" s="15">
        <v>1</v>
      </c>
      <c r="H611" s="16">
        <v>-4</v>
      </c>
      <c r="I611" s="12" t="s">
        <v>19</v>
      </c>
      <c r="J611" s="12" t="s">
        <v>19</v>
      </c>
      <c r="L611" s="52">
        <v>4</v>
      </c>
    </row>
    <row r="612" spans="1:12">
      <c r="A612" s="12">
        <v>3</v>
      </c>
      <c r="B612" s="13" t="s">
        <v>138</v>
      </c>
      <c r="C612" s="14" t="s">
        <v>259</v>
      </c>
      <c r="D612" s="13" t="s">
        <v>288</v>
      </c>
      <c r="E612" s="12" t="s">
        <v>16</v>
      </c>
      <c r="F612" s="15">
        <v>6.5</v>
      </c>
      <c r="G612" s="15">
        <v>6.5</v>
      </c>
      <c r="H612" s="16">
        <v>0</v>
      </c>
      <c r="I612" s="12" t="s">
        <v>19</v>
      </c>
      <c r="J612" s="12" t="s">
        <v>19</v>
      </c>
      <c r="L612" s="52">
        <v>10</v>
      </c>
    </row>
    <row r="613" spans="1:12">
      <c r="A613" s="12">
        <v>3</v>
      </c>
      <c r="B613" s="13" t="s">
        <v>138</v>
      </c>
      <c r="C613" s="14" t="s">
        <v>259</v>
      </c>
      <c r="D613" s="13" t="s">
        <v>142</v>
      </c>
      <c r="E613" s="12" t="s">
        <v>16</v>
      </c>
      <c r="F613" s="15">
        <v>6</v>
      </c>
      <c r="G613" s="15">
        <v>6</v>
      </c>
      <c r="H613" s="16">
        <v>0</v>
      </c>
      <c r="I613" s="12" t="s">
        <v>19</v>
      </c>
      <c r="J613" s="12" t="s">
        <v>19</v>
      </c>
      <c r="L613" s="52">
        <v>7</v>
      </c>
    </row>
    <row r="614" spans="1:12">
      <c r="A614" s="12">
        <v>3</v>
      </c>
      <c r="B614" s="13" t="s">
        <v>138</v>
      </c>
      <c r="C614" s="14" t="s">
        <v>259</v>
      </c>
      <c r="D614" s="13" t="s">
        <v>153</v>
      </c>
      <c r="E614" s="12" t="s">
        <v>16</v>
      </c>
      <c r="F614" s="15">
        <v>6</v>
      </c>
      <c r="G614" s="15">
        <v>6</v>
      </c>
      <c r="H614" s="16">
        <v>0</v>
      </c>
      <c r="I614" s="12" t="s">
        <v>19</v>
      </c>
      <c r="J614" s="12" t="s">
        <v>19</v>
      </c>
      <c r="L614" s="52">
        <v>2.5</v>
      </c>
    </row>
    <row r="615" spans="1:12">
      <c r="A615" s="12">
        <v>3</v>
      </c>
      <c r="B615" s="13" t="s">
        <v>138</v>
      </c>
      <c r="C615" s="14" t="s">
        <v>259</v>
      </c>
      <c r="D615" s="13" t="s">
        <v>151</v>
      </c>
      <c r="E615" s="12" t="s">
        <v>16</v>
      </c>
      <c r="F615" s="15">
        <v>5.5</v>
      </c>
      <c r="G615" s="15">
        <v>5.5</v>
      </c>
      <c r="H615" s="16">
        <v>0</v>
      </c>
      <c r="I615" s="12" t="s">
        <v>19</v>
      </c>
      <c r="J615" s="12" t="s">
        <v>19</v>
      </c>
      <c r="L615" s="52">
        <v>2.5</v>
      </c>
    </row>
    <row r="616" spans="1:12">
      <c r="A616" s="12">
        <v>3</v>
      </c>
      <c r="B616" s="13" t="s">
        <v>138</v>
      </c>
      <c r="C616" s="14" t="s">
        <v>259</v>
      </c>
      <c r="D616" s="13" t="s">
        <v>146</v>
      </c>
      <c r="E616" s="12" t="s">
        <v>21</v>
      </c>
      <c r="F616" s="15">
        <v>5</v>
      </c>
      <c r="G616" s="15">
        <v>5</v>
      </c>
      <c r="H616" s="16">
        <v>0</v>
      </c>
      <c r="I616" s="12" t="s">
        <v>19</v>
      </c>
      <c r="J616" s="12" t="s">
        <v>19</v>
      </c>
      <c r="L616" s="52">
        <v>8.5</v>
      </c>
    </row>
    <row r="617" spans="1:12">
      <c r="A617" s="12">
        <v>3</v>
      </c>
      <c r="B617" s="13" t="s">
        <v>138</v>
      </c>
      <c r="C617" s="14" t="s">
        <v>259</v>
      </c>
      <c r="D617" s="13" t="s">
        <v>157</v>
      </c>
      <c r="E617" s="12" t="s">
        <v>21</v>
      </c>
      <c r="F617" s="15">
        <v>6.5</v>
      </c>
      <c r="G617" s="15">
        <v>9</v>
      </c>
      <c r="H617" s="16">
        <v>2.5</v>
      </c>
      <c r="I617" s="12" t="s">
        <v>19</v>
      </c>
      <c r="J617" s="12" t="s">
        <v>19</v>
      </c>
      <c r="L617" s="52">
        <v>4</v>
      </c>
    </row>
    <row r="618" spans="1:12">
      <c r="A618" s="12">
        <v>3</v>
      </c>
      <c r="B618" s="13" t="s">
        <v>138</v>
      </c>
      <c r="C618" s="14" t="s">
        <v>259</v>
      </c>
      <c r="D618" s="13" t="s">
        <v>156</v>
      </c>
      <c r="E618" s="12" t="s">
        <v>21</v>
      </c>
      <c r="F618" s="15">
        <v>6.5</v>
      </c>
      <c r="G618" s="15">
        <v>6.5</v>
      </c>
      <c r="H618" s="16">
        <v>0</v>
      </c>
      <c r="I618" s="12" t="s">
        <v>19</v>
      </c>
      <c r="J618" s="12" t="s">
        <v>19</v>
      </c>
      <c r="L618" s="52">
        <v>3</v>
      </c>
    </row>
    <row r="619" spans="1:12">
      <c r="A619" s="12">
        <v>3</v>
      </c>
      <c r="B619" s="13" t="s">
        <v>138</v>
      </c>
      <c r="C619" s="14" t="s">
        <v>259</v>
      </c>
      <c r="D619" s="13" t="s">
        <v>1624</v>
      </c>
      <c r="E619" s="12" t="s">
        <v>21</v>
      </c>
      <c r="F619" s="15"/>
      <c r="G619" s="15"/>
      <c r="H619" s="16"/>
      <c r="I619" s="12" t="s">
        <v>19</v>
      </c>
      <c r="J619" s="12" t="s">
        <v>19</v>
      </c>
      <c r="L619" s="52">
        <v>23</v>
      </c>
    </row>
    <row r="620" spans="1:12">
      <c r="A620" s="12">
        <v>3</v>
      </c>
      <c r="B620" s="13" t="s">
        <v>138</v>
      </c>
      <c r="C620" s="14" t="s">
        <v>259</v>
      </c>
      <c r="D620" s="13" t="s">
        <v>159</v>
      </c>
      <c r="E620" s="12" t="s">
        <v>27</v>
      </c>
      <c r="F620" s="15">
        <v>5</v>
      </c>
      <c r="G620" s="15">
        <v>5</v>
      </c>
      <c r="H620" s="16">
        <v>0</v>
      </c>
      <c r="I620" s="12" t="s">
        <v>19</v>
      </c>
      <c r="J620" s="12" t="s">
        <v>19</v>
      </c>
      <c r="L620" s="52">
        <v>5</v>
      </c>
    </row>
    <row r="621" spans="1:12">
      <c r="A621" s="12">
        <v>3</v>
      </c>
      <c r="B621" s="13" t="s">
        <v>138</v>
      </c>
      <c r="C621" s="14" t="s">
        <v>259</v>
      </c>
      <c r="D621" s="13" t="s">
        <v>149</v>
      </c>
      <c r="E621" s="12" t="s">
        <v>27</v>
      </c>
      <c r="F621" s="15"/>
      <c r="G621" s="15"/>
      <c r="H621" s="16"/>
      <c r="I621" s="12" t="s">
        <v>19</v>
      </c>
      <c r="J621" s="12" t="s">
        <v>19</v>
      </c>
      <c r="L621" s="52">
        <v>22</v>
      </c>
    </row>
    <row r="622" spans="1:12">
      <c r="A622" s="12">
        <v>3</v>
      </c>
      <c r="B622" s="13" t="s">
        <v>138</v>
      </c>
      <c r="C622" s="14" t="s">
        <v>259</v>
      </c>
      <c r="D622" s="13" t="s">
        <v>1623</v>
      </c>
      <c r="E622" s="12" t="s">
        <v>27</v>
      </c>
      <c r="F622" s="15">
        <v>6.5</v>
      </c>
      <c r="G622" s="15">
        <v>9.5</v>
      </c>
      <c r="H622" s="16">
        <v>3</v>
      </c>
      <c r="I622" s="12" t="s">
        <v>19</v>
      </c>
      <c r="J622" s="12" t="s">
        <v>19</v>
      </c>
      <c r="L622" s="52">
        <v>3</v>
      </c>
    </row>
    <row r="623" spans="1:12">
      <c r="A623" s="12">
        <v>3</v>
      </c>
      <c r="B623" s="13" t="s">
        <v>162</v>
      </c>
      <c r="C623" s="14" t="s">
        <v>259</v>
      </c>
      <c r="D623" s="13" t="s">
        <v>1613</v>
      </c>
      <c r="E623" s="12" t="s">
        <v>13</v>
      </c>
      <c r="F623" s="15">
        <v>7</v>
      </c>
      <c r="G623" s="15">
        <v>6</v>
      </c>
      <c r="H623" s="16">
        <v>-1</v>
      </c>
      <c r="I623" s="12" t="s">
        <v>14</v>
      </c>
      <c r="J623" s="12" t="s">
        <v>14</v>
      </c>
      <c r="L623" s="52">
        <v>1.5</v>
      </c>
    </row>
    <row r="624" spans="1:12">
      <c r="A624" s="12">
        <v>3</v>
      </c>
      <c r="B624" s="13" t="s">
        <v>162</v>
      </c>
      <c r="C624" s="14" t="s">
        <v>259</v>
      </c>
      <c r="D624" s="13" t="s">
        <v>177</v>
      </c>
      <c r="E624" s="12" t="s">
        <v>16</v>
      </c>
      <c r="F624" s="15">
        <v>6.5</v>
      </c>
      <c r="G624" s="15">
        <v>6.5</v>
      </c>
      <c r="H624" s="16">
        <v>0</v>
      </c>
      <c r="I624" s="12" t="s">
        <v>14</v>
      </c>
      <c r="J624" s="12" t="s">
        <v>14</v>
      </c>
      <c r="L624" s="52">
        <v>3</v>
      </c>
    </row>
    <row r="625" spans="1:12">
      <c r="A625" s="12">
        <v>3</v>
      </c>
      <c r="B625" s="13" t="s">
        <v>162</v>
      </c>
      <c r="C625" s="14" t="s">
        <v>259</v>
      </c>
      <c r="D625" s="13" t="s">
        <v>176</v>
      </c>
      <c r="E625" s="12" t="s">
        <v>16</v>
      </c>
      <c r="F625" s="15">
        <v>5</v>
      </c>
      <c r="G625" s="15">
        <v>5</v>
      </c>
      <c r="H625" s="16">
        <v>0</v>
      </c>
      <c r="I625" s="12" t="s">
        <v>14</v>
      </c>
      <c r="J625" s="12" t="s">
        <v>14</v>
      </c>
      <c r="L625" s="52">
        <v>5</v>
      </c>
    </row>
    <row r="626" spans="1:12">
      <c r="A626" s="12">
        <v>3</v>
      </c>
      <c r="B626" s="13" t="s">
        <v>162</v>
      </c>
      <c r="C626" s="14" t="s">
        <v>259</v>
      </c>
      <c r="D626" s="13" t="s">
        <v>165</v>
      </c>
      <c r="E626" s="12" t="s">
        <v>16</v>
      </c>
      <c r="F626" s="15">
        <v>6.5</v>
      </c>
      <c r="G626" s="15">
        <v>7.5</v>
      </c>
      <c r="H626" s="16">
        <v>1</v>
      </c>
      <c r="I626" s="12" t="s">
        <v>14</v>
      </c>
      <c r="J626" s="12" t="s">
        <v>14</v>
      </c>
      <c r="L626" s="52">
        <v>17</v>
      </c>
    </row>
    <row r="627" spans="1:12">
      <c r="A627" s="12">
        <v>3</v>
      </c>
      <c r="B627" s="13" t="s">
        <v>162</v>
      </c>
      <c r="C627" s="14" t="s">
        <v>259</v>
      </c>
      <c r="D627" s="13" t="s">
        <v>170</v>
      </c>
      <c r="E627" s="12" t="s">
        <v>21</v>
      </c>
      <c r="F627" s="15">
        <v>6.5</v>
      </c>
      <c r="G627" s="15">
        <v>6.5</v>
      </c>
      <c r="H627" s="16">
        <v>0</v>
      </c>
      <c r="I627" s="12" t="s">
        <v>14</v>
      </c>
      <c r="J627" s="12" t="s">
        <v>14</v>
      </c>
      <c r="L627" s="52">
        <v>20</v>
      </c>
    </row>
    <row r="628" spans="1:12">
      <c r="A628" s="12">
        <v>3</v>
      </c>
      <c r="B628" s="13" t="s">
        <v>162</v>
      </c>
      <c r="C628" s="14" t="s">
        <v>259</v>
      </c>
      <c r="D628" s="13" t="s">
        <v>169</v>
      </c>
      <c r="E628" s="12" t="s">
        <v>21</v>
      </c>
      <c r="F628" s="15">
        <v>6</v>
      </c>
      <c r="G628" s="15">
        <v>6</v>
      </c>
      <c r="H628" s="16">
        <v>0</v>
      </c>
      <c r="I628" s="12" t="s">
        <v>14</v>
      </c>
      <c r="J628" s="12" t="s">
        <v>14</v>
      </c>
      <c r="L628" s="52">
        <v>10</v>
      </c>
    </row>
    <row r="629" spans="1:12">
      <c r="A629" s="12">
        <v>3</v>
      </c>
      <c r="B629" s="13" t="s">
        <v>162</v>
      </c>
      <c r="C629" s="14" t="s">
        <v>259</v>
      </c>
      <c r="D629" s="13" t="s">
        <v>168</v>
      </c>
      <c r="E629" s="12" t="s">
        <v>21</v>
      </c>
      <c r="F629" s="15">
        <v>6.5</v>
      </c>
      <c r="G629" s="15">
        <v>7.5</v>
      </c>
      <c r="H629" s="16">
        <v>1</v>
      </c>
      <c r="I629" s="12" t="s">
        <v>14</v>
      </c>
      <c r="J629" s="12" t="s">
        <v>14</v>
      </c>
      <c r="L629" s="52">
        <v>7.5</v>
      </c>
    </row>
    <row r="630" spans="1:12">
      <c r="A630" s="12">
        <v>3</v>
      </c>
      <c r="B630" s="13" t="s">
        <v>162</v>
      </c>
      <c r="C630" s="14" t="s">
        <v>259</v>
      </c>
      <c r="D630" s="13" t="s">
        <v>181</v>
      </c>
      <c r="E630" s="12" t="s">
        <v>21</v>
      </c>
      <c r="F630" s="15">
        <v>5.5</v>
      </c>
      <c r="G630" s="15">
        <v>5.5</v>
      </c>
      <c r="H630" s="16">
        <v>0</v>
      </c>
      <c r="I630" s="12" t="s">
        <v>14</v>
      </c>
      <c r="J630" s="12" t="s">
        <v>14</v>
      </c>
      <c r="L630" s="52">
        <v>10</v>
      </c>
    </row>
    <row r="631" spans="1:12">
      <c r="A631" s="12">
        <v>3</v>
      </c>
      <c r="B631" s="13" t="s">
        <v>162</v>
      </c>
      <c r="C631" s="14" t="s">
        <v>259</v>
      </c>
      <c r="D631" s="13" t="s">
        <v>1611</v>
      </c>
      <c r="E631" s="12" t="s">
        <v>27</v>
      </c>
      <c r="F631" s="15"/>
      <c r="G631" s="15"/>
      <c r="H631" s="16"/>
      <c r="I631" s="12" t="s">
        <v>14</v>
      </c>
      <c r="J631" s="12" t="s">
        <v>19</v>
      </c>
      <c r="L631" s="52">
        <v>8</v>
      </c>
    </row>
    <row r="632" spans="1:12">
      <c r="A632" s="12">
        <v>3</v>
      </c>
      <c r="B632" s="13" t="s">
        <v>162</v>
      </c>
      <c r="C632" s="14" t="s">
        <v>259</v>
      </c>
      <c r="D632" s="13" t="s">
        <v>171</v>
      </c>
      <c r="E632" s="12" t="s">
        <v>27</v>
      </c>
      <c r="F632" s="15">
        <v>5.5</v>
      </c>
      <c r="G632" s="15">
        <v>5.5</v>
      </c>
      <c r="H632" s="16">
        <v>0</v>
      </c>
      <c r="I632" s="12" t="s">
        <v>14</v>
      </c>
      <c r="J632" s="12" t="s">
        <v>14</v>
      </c>
      <c r="L632" s="52">
        <v>13</v>
      </c>
    </row>
    <row r="633" spans="1:12">
      <c r="A633" s="12">
        <v>3</v>
      </c>
      <c r="B633" s="13" t="s">
        <v>162</v>
      </c>
      <c r="C633" s="14" t="s">
        <v>259</v>
      </c>
      <c r="D633" s="13" t="s">
        <v>173</v>
      </c>
      <c r="E633" s="12" t="s">
        <v>27</v>
      </c>
      <c r="F633" s="15">
        <v>6</v>
      </c>
      <c r="G633" s="15">
        <v>6</v>
      </c>
      <c r="H633" s="16">
        <v>0</v>
      </c>
      <c r="I633" s="12" t="s">
        <v>14</v>
      </c>
      <c r="J633" s="12" t="s">
        <v>14</v>
      </c>
      <c r="L633" s="52">
        <v>45</v>
      </c>
    </row>
    <row r="634" spans="1:12">
      <c r="A634" s="12">
        <v>3</v>
      </c>
      <c r="B634" s="13" t="s">
        <v>162</v>
      </c>
      <c r="C634" s="14" t="s">
        <v>259</v>
      </c>
      <c r="D634" s="13" t="s">
        <v>174</v>
      </c>
      <c r="E634" s="12" t="s">
        <v>13</v>
      </c>
      <c r="F634" s="15">
        <v>6</v>
      </c>
      <c r="G634" s="15">
        <v>4</v>
      </c>
      <c r="H634" s="16">
        <v>-2</v>
      </c>
      <c r="I634" s="12" t="s">
        <v>19</v>
      </c>
      <c r="J634" s="12" t="s">
        <v>19</v>
      </c>
      <c r="L634" s="52">
        <v>10</v>
      </c>
    </row>
    <row r="635" spans="1:12">
      <c r="A635" s="12">
        <v>3</v>
      </c>
      <c r="B635" s="13" t="s">
        <v>162</v>
      </c>
      <c r="C635" s="14" t="s">
        <v>259</v>
      </c>
      <c r="D635" s="13" t="s">
        <v>291</v>
      </c>
      <c r="E635" s="12" t="s">
        <v>16</v>
      </c>
      <c r="F635" s="15">
        <v>7</v>
      </c>
      <c r="G635" s="15">
        <v>8</v>
      </c>
      <c r="H635" s="16">
        <v>1</v>
      </c>
      <c r="I635" s="12" t="s">
        <v>19</v>
      </c>
      <c r="J635" s="12" t="s">
        <v>19</v>
      </c>
      <c r="L635" s="52">
        <v>12</v>
      </c>
    </row>
    <row r="636" spans="1:12">
      <c r="A636" s="12">
        <v>3</v>
      </c>
      <c r="B636" s="13" t="s">
        <v>162</v>
      </c>
      <c r="C636" s="14" t="s">
        <v>259</v>
      </c>
      <c r="D636" s="13" t="s">
        <v>1626</v>
      </c>
      <c r="E636" s="12" t="s">
        <v>16</v>
      </c>
      <c r="F636" s="15">
        <v>6.5</v>
      </c>
      <c r="G636" s="15">
        <v>6.5</v>
      </c>
      <c r="H636" s="16">
        <v>0</v>
      </c>
      <c r="I636" s="12" t="s">
        <v>19</v>
      </c>
      <c r="J636" s="12" t="s">
        <v>19</v>
      </c>
      <c r="L636" s="52">
        <v>12</v>
      </c>
    </row>
    <row r="637" spans="1:12">
      <c r="A637" s="12">
        <v>3</v>
      </c>
      <c r="B637" s="13" t="s">
        <v>162</v>
      </c>
      <c r="C637" s="14" t="s">
        <v>259</v>
      </c>
      <c r="D637" s="13" t="s">
        <v>175</v>
      </c>
      <c r="E637" s="12" t="s">
        <v>16</v>
      </c>
      <c r="F637" s="15">
        <v>6</v>
      </c>
      <c r="G637" s="15">
        <v>7</v>
      </c>
      <c r="H637" s="16">
        <v>1</v>
      </c>
      <c r="I637" s="12" t="s">
        <v>19</v>
      </c>
      <c r="J637" s="12" t="s">
        <v>19</v>
      </c>
      <c r="L637" s="52">
        <v>15</v>
      </c>
    </row>
    <row r="638" spans="1:12">
      <c r="A638" s="12">
        <v>3</v>
      </c>
      <c r="B638" s="13" t="s">
        <v>162</v>
      </c>
      <c r="C638" s="14" t="s">
        <v>259</v>
      </c>
      <c r="D638" s="13" t="s">
        <v>164</v>
      </c>
      <c r="E638" s="12" t="s">
        <v>16</v>
      </c>
      <c r="F638" s="15"/>
      <c r="G638" s="15"/>
      <c r="H638" s="16"/>
      <c r="I638" s="12" t="s">
        <v>19</v>
      </c>
      <c r="J638" s="12" t="s">
        <v>19</v>
      </c>
      <c r="L638" s="52">
        <v>20</v>
      </c>
    </row>
    <row r="639" spans="1:12">
      <c r="A639" s="12">
        <v>3</v>
      </c>
      <c r="B639" s="13" t="s">
        <v>162</v>
      </c>
      <c r="C639" s="14" t="s">
        <v>259</v>
      </c>
      <c r="D639" s="13" t="s">
        <v>292</v>
      </c>
      <c r="E639" s="12" t="s">
        <v>21</v>
      </c>
      <c r="F639" s="15">
        <v>6</v>
      </c>
      <c r="G639" s="15">
        <v>6</v>
      </c>
      <c r="H639" s="16">
        <v>0</v>
      </c>
      <c r="I639" s="12" t="s">
        <v>19</v>
      </c>
      <c r="J639" s="12" t="s">
        <v>19</v>
      </c>
      <c r="L639" s="52">
        <v>12</v>
      </c>
    </row>
    <row r="640" spans="1:12">
      <c r="A640" s="12">
        <v>3</v>
      </c>
      <c r="B640" s="13" t="s">
        <v>162</v>
      </c>
      <c r="C640" s="14" t="s">
        <v>259</v>
      </c>
      <c r="D640" s="13" t="s">
        <v>167</v>
      </c>
      <c r="E640" s="12" t="s">
        <v>21</v>
      </c>
      <c r="F640" s="15">
        <v>6.5</v>
      </c>
      <c r="G640" s="15">
        <v>6.5</v>
      </c>
      <c r="H640" s="16">
        <v>0</v>
      </c>
      <c r="I640" s="12" t="s">
        <v>19</v>
      </c>
      <c r="J640" s="12" t="s">
        <v>19</v>
      </c>
      <c r="L640" s="52">
        <v>50</v>
      </c>
    </row>
    <row r="641" spans="1:12">
      <c r="A641" s="12">
        <v>3</v>
      </c>
      <c r="B641" s="13" t="s">
        <v>162</v>
      </c>
      <c r="C641" s="14" t="s">
        <v>259</v>
      </c>
      <c r="D641" s="13" t="s">
        <v>179</v>
      </c>
      <c r="E641" s="12" t="s">
        <v>21</v>
      </c>
      <c r="F641" s="15"/>
      <c r="G641" s="15"/>
      <c r="H641" s="16"/>
      <c r="I641" s="12" t="s">
        <v>19</v>
      </c>
      <c r="J641" s="12" t="s">
        <v>19</v>
      </c>
      <c r="L641" s="52">
        <v>8.5</v>
      </c>
    </row>
    <row r="642" spans="1:12">
      <c r="A642" s="12">
        <v>3</v>
      </c>
      <c r="B642" s="13" t="s">
        <v>162</v>
      </c>
      <c r="C642" s="14" t="s">
        <v>259</v>
      </c>
      <c r="D642" s="13" t="s">
        <v>180</v>
      </c>
      <c r="E642" s="12" t="s">
        <v>21</v>
      </c>
      <c r="F642" s="15">
        <v>6.5</v>
      </c>
      <c r="G642" s="15">
        <v>6.5</v>
      </c>
      <c r="H642" s="16">
        <v>0</v>
      </c>
      <c r="I642" s="12" t="s">
        <v>19</v>
      </c>
      <c r="J642" s="12" t="s">
        <v>19</v>
      </c>
      <c r="L642" s="52">
        <v>35</v>
      </c>
    </row>
    <row r="643" spans="1:12">
      <c r="A643" s="12">
        <v>3</v>
      </c>
      <c r="B643" s="13" t="s">
        <v>162</v>
      </c>
      <c r="C643" s="14" t="s">
        <v>259</v>
      </c>
      <c r="D643" s="13" t="s">
        <v>293</v>
      </c>
      <c r="E643" s="12" t="s">
        <v>27</v>
      </c>
      <c r="F643" s="15"/>
      <c r="G643" s="15"/>
      <c r="H643" s="16"/>
      <c r="I643" s="12" t="s">
        <v>19</v>
      </c>
      <c r="J643" s="12" t="s">
        <v>19</v>
      </c>
      <c r="L643" s="52">
        <v>4.5</v>
      </c>
    </row>
    <row r="644" spans="1:12">
      <c r="A644" s="12">
        <v>3</v>
      </c>
      <c r="B644" s="13" t="s">
        <v>162</v>
      </c>
      <c r="C644" s="14" t="s">
        <v>259</v>
      </c>
      <c r="D644" s="13" t="s">
        <v>172</v>
      </c>
      <c r="E644" s="12" t="s">
        <v>27</v>
      </c>
      <c r="F644" s="15">
        <v>6</v>
      </c>
      <c r="G644" s="15">
        <v>6</v>
      </c>
      <c r="H644" s="16">
        <v>0</v>
      </c>
      <c r="I644" s="12" t="s">
        <v>19</v>
      </c>
      <c r="J644" s="12" t="s">
        <v>14</v>
      </c>
      <c r="K644" s="13" t="s">
        <v>1611</v>
      </c>
      <c r="L644" s="52">
        <v>28</v>
      </c>
    </row>
    <row r="645" spans="1:12">
      <c r="A645" s="12">
        <v>3</v>
      </c>
      <c r="B645" s="13" t="s">
        <v>162</v>
      </c>
      <c r="C645" s="14" t="s">
        <v>259</v>
      </c>
      <c r="D645" s="13" t="s">
        <v>183</v>
      </c>
      <c r="E645" s="12" t="s">
        <v>27</v>
      </c>
      <c r="F645" s="15"/>
      <c r="G645" s="15"/>
      <c r="H645" s="16"/>
      <c r="I645" s="12" t="s">
        <v>19</v>
      </c>
      <c r="J645" s="12" t="s">
        <v>19</v>
      </c>
      <c r="L645" s="52">
        <v>5</v>
      </c>
    </row>
    <row r="646" spans="1:12">
      <c r="A646" s="12">
        <v>3</v>
      </c>
      <c r="B646" s="13" t="s">
        <v>114</v>
      </c>
      <c r="C646" s="14" t="s">
        <v>1629</v>
      </c>
      <c r="D646" s="13" t="s">
        <v>115</v>
      </c>
      <c r="E646" s="12" t="s">
        <v>13</v>
      </c>
      <c r="F646" s="15">
        <v>6</v>
      </c>
      <c r="G646" s="15">
        <v>4</v>
      </c>
      <c r="H646" s="16">
        <v>-2</v>
      </c>
      <c r="I646" s="12" t="s">
        <v>14</v>
      </c>
      <c r="J646" s="12" t="s">
        <v>14</v>
      </c>
      <c r="L646" s="52">
        <v>4</v>
      </c>
    </row>
    <row r="647" spans="1:12">
      <c r="A647" s="12">
        <v>3</v>
      </c>
      <c r="B647" s="13" t="s">
        <v>114</v>
      </c>
      <c r="C647" s="14" t="s">
        <v>1629</v>
      </c>
      <c r="D647" s="13" t="s">
        <v>116</v>
      </c>
      <c r="E647" s="12" t="s">
        <v>16</v>
      </c>
      <c r="F647" s="15">
        <v>7</v>
      </c>
      <c r="G647" s="15">
        <v>7</v>
      </c>
      <c r="H647" s="16">
        <v>0</v>
      </c>
      <c r="I647" s="12" t="s">
        <v>14</v>
      </c>
      <c r="J647" s="12" t="s">
        <v>14</v>
      </c>
      <c r="L647" s="52">
        <v>50</v>
      </c>
    </row>
    <row r="648" spans="1:12">
      <c r="A648" s="12">
        <v>3</v>
      </c>
      <c r="B648" s="13" t="s">
        <v>114</v>
      </c>
      <c r="C648" s="14" t="s">
        <v>1629</v>
      </c>
      <c r="D648" s="13" t="s">
        <v>127</v>
      </c>
      <c r="E648" s="12" t="s">
        <v>16</v>
      </c>
      <c r="F648" s="15">
        <v>6</v>
      </c>
      <c r="G648" s="15">
        <v>6</v>
      </c>
      <c r="H648" s="16">
        <v>0</v>
      </c>
      <c r="I648" s="12" t="s">
        <v>14</v>
      </c>
      <c r="J648" s="12" t="s">
        <v>14</v>
      </c>
      <c r="L648" s="52">
        <v>30</v>
      </c>
    </row>
    <row r="649" spans="1:12">
      <c r="A649" s="12">
        <v>3</v>
      </c>
      <c r="B649" s="13" t="s">
        <v>114</v>
      </c>
      <c r="C649" s="14" t="s">
        <v>1629</v>
      </c>
      <c r="D649" s="13" t="s">
        <v>117</v>
      </c>
      <c r="E649" s="12" t="s">
        <v>16</v>
      </c>
      <c r="F649" s="15">
        <v>5</v>
      </c>
      <c r="G649" s="15">
        <v>5</v>
      </c>
      <c r="H649" s="16">
        <v>0</v>
      </c>
      <c r="I649" s="12" t="s">
        <v>14</v>
      </c>
      <c r="J649" s="12" t="s">
        <v>14</v>
      </c>
      <c r="L649" s="52">
        <v>15</v>
      </c>
    </row>
    <row r="650" spans="1:12">
      <c r="A650" s="12">
        <v>3</v>
      </c>
      <c r="B650" s="13" t="s">
        <v>114</v>
      </c>
      <c r="C650" s="14" t="s">
        <v>1629</v>
      </c>
      <c r="D650" s="13" t="s">
        <v>1610</v>
      </c>
      <c r="E650" s="12" t="s">
        <v>16</v>
      </c>
      <c r="F650" s="15">
        <v>6</v>
      </c>
      <c r="G650" s="15">
        <v>5.5</v>
      </c>
      <c r="H650" s="16">
        <v>-0.5</v>
      </c>
      <c r="I650" s="12" t="s">
        <v>14</v>
      </c>
      <c r="J650" s="12" t="s">
        <v>14</v>
      </c>
      <c r="L650" s="52">
        <v>15</v>
      </c>
    </row>
    <row r="651" spans="1:12">
      <c r="A651" s="12">
        <v>3</v>
      </c>
      <c r="B651" s="13" t="s">
        <v>114</v>
      </c>
      <c r="C651" s="14" t="s">
        <v>1629</v>
      </c>
      <c r="D651" s="13" t="s">
        <v>133</v>
      </c>
      <c r="E651" s="12" t="s">
        <v>21</v>
      </c>
      <c r="F651" s="15">
        <v>6</v>
      </c>
      <c r="G651" s="15">
        <v>5.5</v>
      </c>
      <c r="H651" s="16">
        <v>-0.5</v>
      </c>
      <c r="I651" s="12" t="s">
        <v>14</v>
      </c>
      <c r="J651" s="12" t="s">
        <v>14</v>
      </c>
      <c r="L651" s="52">
        <v>15</v>
      </c>
    </row>
    <row r="652" spans="1:12">
      <c r="A652" s="12">
        <v>3</v>
      </c>
      <c r="B652" s="13" t="s">
        <v>114</v>
      </c>
      <c r="C652" s="14" t="s">
        <v>1629</v>
      </c>
      <c r="D652" s="13" t="s">
        <v>132</v>
      </c>
      <c r="E652" s="12" t="s">
        <v>21</v>
      </c>
      <c r="F652" s="15">
        <v>6.5</v>
      </c>
      <c r="G652" s="15">
        <v>6.5</v>
      </c>
      <c r="H652" s="16">
        <v>0</v>
      </c>
      <c r="I652" s="12" t="s">
        <v>14</v>
      </c>
      <c r="J652" s="12" t="s">
        <v>14</v>
      </c>
      <c r="L652" s="52">
        <v>7</v>
      </c>
    </row>
    <row r="653" spans="1:12">
      <c r="A653" s="12">
        <v>3</v>
      </c>
      <c r="B653" s="13" t="s">
        <v>114</v>
      </c>
      <c r="C653" s="14" t="s">
        <v>1629</v>
      </c>
      <c r="D653" s="13" t="s">
        <v>119</v>
      </c>
      <c r="E653" s="12" t="s">
        <v>21</v>
      </c>
      <c r="F653" s="15">
        <v>6</v>
      </c>
      <c r="G653" s="15">
        <v>6</v>
      </c>
      <c r="H653" s="16">
        <v>0</v>
      </c>
      <c r="I653" s="12" t="s">
        <v>14</v>
      </c>
      <c r="J653" s="12" t="s">
        <v>14</v>
      </c>
      <c r="L653" s="52">
        <v>14</v>
      </c>
    </row>
    <row r="654" spans="1:12">
      <c r="A654" s="12">
        <v>3</v>
      </c>
      <c r="B654" s="13" t="s">
        <v>114</v>
      </c>
      <c r="C654" s="14" t="s">
        <v>1629</v>
      </c>
      <c r="D654" s="13" t="s">
        <v>122</v>
      </c>
      <c r="E654" s="12" t="s">
        <v>21</v>
      </c>
      <c r="F654" s="15">
        <v>5</v>
      </c>
      <c r="G654" s="15">
        <v>5</v>
      </c>
      <c r="H654" s="16">
        <v>0</v>
      </c>
      <c r="I654" s="12" t="s">
        <v>14</v>
      </c>
      <c r="J654" s="12" t="s">
        <v>14</v>
      </c>
      <c r="L654" s="52">
        <v>45</v>
      </c>
    </row>
    <row r="655" spans="1:12">
      <c r="A655" s="12">
        <v>3</v>
      </c>
      <c r="B655" s="13" t="s">
        <v>114</v>
      </c>
      <c r="C655" s="14" t="s">
        <v>1629</v>
      </c>
      <c r="D655" s="13" t="s">
        <v>124</v>
      </c>
      <c r="E655" s="12" t="s">
        <v>27</v>
      </c>
      <c r="F655" s="15">
        <v>5.5</v>
      </c>
      <c r="G655" s="15">
        <v>5.5</v>
      </c>
      <c r="H655" s="16">
        <v>0</v>
      </c>
      <c r="I655" s="12" t="s">
        <v>14</v>
      </c>
      <c r="J655" s="12" t="s">
        <v>14</v>
      </c>
      <c r="L655" s="52">
        <v>45</v>
      </c>
    </row>
    <row r="656" spans="1:12">
      <c r="A656" s="12">
        <v>3</v>
      </c>
      <c r="B656" s="13" t="s">
        <v>114</v>
      </c>
      <c r="C656" s="14" t="s">
        <v>1629</v>
      </c>
      <c r="D656" s="13" t="s">
        <v>136</v>
      </c>
      <c r="E656" s="12" t="s">
        <v>27</v>
      </c>
      <c r="F656" s="15">
        <v>6.5</v>
      </c>
      <c r="G656" s="15">
        <v>9.5</v>
      </c>
      <c r="H656" s="16">
        <v>3</v>
      </c>
      <c r="I656" s="12" t="s">
        <v>14</v>
      </c>
      <c r="J656" s="12" t="s">
        <v>14</v>
      </c>
      <c r="L656" s="52">
        <v>15</v>
      </c>
    </row>
    <row r="657" spans="1:12">
      <c r="A657" s="12">
        <v>3</v>
      </c>
      <c r="B657" s="13" t="s">
        <v>114</v>
      </c>
      <c r="C657" s="14" t="s">
        <v>1629</v>
      </c>
      <c r="D657" s="13" t="s">
        <v>1614</v>
      </c>
      <c r="E657" s="12" t="s">
        <v>13</v>
      </c>
      <c r="F657" s="15"/>
      <c r="G657" s="15"/>
      <c r="H657" s="16"/>
      <c r="I657" s="12" t="s">
        <v>19</v>
      </c>
      <c r="J657" s="12" t="s">
        <v>19</v>
      </c>
      <c r="L657" s="52">
        <v>1</v>
      </c>
    </row>
    <row r="658" spans="1:12">
      <c r="A658" s="12">
        <v>3</v>
      </c>
      <c r="B658" s="13" t="s">
        <v>114</v>
      </c>
      <c r="C658" s="14" t="s">
        <v>1629</v>
      </c>
      <c r="D658" s="13" t="s">
        <v>129</v>
      </c>
      <c r="E658" s="12" t="s">
        <v>16</v>
      </c>
      <c r="F658" s="15">
        <v>6.5</v>
      </c>
      <c r="G658" s="15">
        <v>6</v>
      </c>
      <c r="H658" s="16">
        <v>-0.5</v>
      </c>
      <c r="I658" s="12" t="s">
        <v>19</v>
      </c>
      <c r="J658" s="12" t="s">
        <v>19</v>
      </c>
      <c r="L658" s="52">
        <v>23</v>
      </c>
    </row>
    <row r="659" spans="1:12">
      <c r="A659" s="12">
        <v>3</v>
      </c>
      <c r="B659" s="13" t="s">
        <v>114</v>
      </c>
      <c r="C659" s="14" t="s">
        <v>1629</v>
      </c>
      <c r="D659" s="13" t="s">
        <v>128</v>
      </c>
      <c r="E659" s="12" t="s">
        <v>16</v>
      </c>
      <c r="F659" s="15">
        <v>5.5</v>
      </c>
      <c r="G659" s="15">
        <v>5.5</v>
      </c>
      <c r="H659" s="16">
        <v>0</v>
      </c>
      <c r="I659" s="12" t="s">
        <v>19</v>
      </c>
      <c r="J659" s="12" t="s">
        <v>19</v>
      </c>
      <c r="L659" s="52">
        <v>3.5</v>
      </c>
    </row>
    <row r="660" spans="1:12">
      <c r="A660" s="12">
        <v>3</v>
      </c>
      <c r="B660" s="13" t="s">
        <v>114</v>
      </c>
      <c r="C660" s="14" t="s">
        <v>1629</v>
      </c>
      <c r="D660" s="13" t="s">
        <v>130</v>
      </c>
      <c r="E660" s="12" t="s">
        <v>16</v>
      </c>
      <c r="F660" s="15">
        <v>4.5</v>
      </c>
      <c r="G660" s="15">
        <v>4.5</v>
      </c>
      <c r="H660" s="16">
        <v>0</v>
      </c>
      <c r="I660" s="12" t="s">
        <v>19</v>
      </c>
      <c r="J660" s="12" t="s">
        <v>19</v>
      </c>
      <c r="L660" s="52">
        <v>14</v>
      </c>
    </row>
    <row r="661" spans="1:12">
      <c r="A661" s="12">
        <v>3</v>
      </c>
      <c r="B661" s="13" t="s">
        <v>114</v>
      </c>
      <c r="C661" s="14" t="s">
        <v>1629</v>
      </c>
      <c r="D661" s="13" t="s">
        <v>1615</v>
      </c>
      <c r="E661" s="12" t="s">
        <v>16</v>
      </c>
      <c r="F661" s="15"/>
      <c r="G661" s="15"/>
      <c r="H661" s="16"/>
      <c r="I661" s="12" t="s">
        <v>19</v>
      </c>
      <c r="J661" s="12" t="s">
        <v>19</v>
      </c>
      <c r="L661" s="52">
        <v>16</v>
      </c>
    </row>
    <row r="662" spans="1:12">
      <c r="A662" s="12">
        <v>3</v>
      </c>
      <c r="B662" s="13" t="s">
        <v>114</v>
      </c>
      <c r="C662" s="14" t="s">
        <v>1629</v>
      </c>
      <c r="D662" s="13" t="s">
        <v>286</v>
      </c>
      <c r="E662" s="12" t="s">
        <v>21</v>
      </c>
      <c r="F662" s="15">
        <v>7.5</v>
      </c>
      <c r="G662" s="15">
        <v>10.5</v>
      </c>
      <c r="H662" s="16">
        <v>3</v>
      </c>
      <c r="I662" s="12" t="s">
        <v>19</v>
      </c>
      <c r="J662" s="12" t="s">
        <v>19</v>
      </c>
      <c r="L662" s="52">
        <v>9</v>
      </c>
    </row>
    <row r="663" spans="1:12">
      <c r="A663" s="12">
        <v>3</v>
      </c>
      <c r="B663" s="13" t="s">
        <v>114</v>
      </c>
      <c r="C663" s="14" t="s">
        <v>1629</v>
      </c>
      <c r="D663" s="13" t="s">
        <v>131</v>
      </c>
      <c r="E663" s="12" t="s">
        <v>21</v>
      </c>
      <c r="F663" s="15"/>
      <c r="G663" s="15"/>
      <c r="H663" s="16"/>
      <c r="I663" s="12" t="s">
        <v>19</v>
      </c>
      <c r="J663" s="12" t="s">
        <v>19</v>
      </c>
      <c r="L663" s="52">
        <v>15</v>
      </c>
    </row>
    <row r="664" spans="1:12">
      <c r="A664" s="12">
        <v>3</v>
      </c>
      <c r="B664" s="13" t="s">
        <v>114</v>
      </c>
      <c r="C664" s="14" t="s">
        <v>1629</v>
      </c>
      <c r="D664" s="13" t="s">
        <v>134</v>
      </c>
      <c r="E664" s="12" t="s">
        <v>21</v>
      </c>
      <c r="F664" s="15">
        <v>6</v>
      </c>
      <c r="G664" s="15">
        <v>6</v>
      </c>
      <c r="H664" s="16">
        <v>0</v>
      </c>
      <c r="I664" s="12" t="s">
        <v>19</v>
      </c>
      <c r="J664" s="12" t="s">
        <v>19</v>
      </c>
      <c r="L664" s="52">
        <v>10</v>
      </c>
    </row>
    <row r="665" spans="1:12">
      <c r="A665" s="12">
        <v>3</v>
      </c>
      <c r="B665" s="13" t="s">
        <v>114</v>
      </c>
      <c r="C665" s="14" t="s">
        <v>1629</v>
      </c>
      <c r="D665" s="13" t="s">
        <v>120</v>
      </c>
      <c r="E665" s="12" t="s">
        <v>21</v>
      </c>
      <c r="F665" s="15">
        <v>6.5</v>
      </c>
      <c r="G665" s="15">
        <v>9.5</v>
      </c>
      <c r="H665" s="16">
        <v>3</v>
      </c>
      <c r="I665" s="12" t="s">
        <v>19</v>
      </c>
      <c r="J665" s="12" t="s">
        <v>19</v>
      </c>
      <c r="L665" s="52">
        <v>45</v>
      </c>
    </row>
    <row r="666" spans="1:12">
      <c r="A666" s="12">
        <v>3</v>
      </c>
      <c r="B666" s="13" t="s">
        <v>114</v>
      </c>
      <c r="C666" s="14" t="s">
        <v>1629</v>
      </c>
      <c r="D666" s="13" t="s">
        <v>123</v>
      </c>
      <c r="E666" s="12" t="s">
        <v>27</v>
      </c>
      <c r="F666" s="15">
        <v>5.5</v>
      </c>
      <c r="G666" s="15">
        <v>5.5</v>
      </c>
      <c r="H666" s="16">
        <v>0</v>
      </c>
      <c r="I666" s="12" t="s">
        <v>19</v>
      </c>
      <c r="J666" s="12" t="s">
        <v>19</v>
      </c>
      <c r="L666" s="52">
        <v>30</v>
      </c>
    </row>
    <row r="667" spans="1:12">
      <c r="A667" s="12">
        <v>3</v>
      </c>
      <c r="B667" s="13" t="s">
        <v>114</v>
      </c>
      <c r="C667" s="14" t="s">
        <v>1629</v>
      </c>
      <c r="D667" s="13" t="s">
        <v>135</v>
      </c>
      <c r="E667" s="12" t="s">
        <v>27</v>
      </c>
      <c r="F667" s="15">
        <v>6</v>
      </c>
      <c r="G667" s="15">
        <v>7</v>
      </c>
      <c r="H667" s="16">
        <v>1</v>
      </c>
      <c r="I667" s="12" t="s">
        <v>19</v>
      </c>
      <c r="J667" s="12" t="s">
        <v>19</v>
      </c>
      <c r="L667" s="52">
        <v>10</v>
      </c>
    </row>
    <row r="668" spans="1:12">
      <c r="A668" s="12">
        <v>3</v>
      </c>
      <c r="B668" s="13" t="s">
        <v>114</v>
      </c>
      <c r="C668" s="14" t="s">
        <v>1629</v>
      </c>
      <c r="D668" s="13" t="s">
        <v>287</v>
      </c>
      <c r="E668" s="12" t="s">
        <v>27</v>
      </c>
      <c r="F668" s="15">
        <v>6</v>
      </c>
      <c r="G668" s="15">
        <v>6</v>
      </c>
      <c r="H668" s="16">
        <v>0</v>
      </c>
      <c r="I668" s="12" t="s">
        <v>19</v>
      </c>
      <c r="J668" s="12" t="s">
        <v>19</v>
      </c>
      <c r="L668" s="52">
        <v>2.8</v>
      </c>
    </row>
    <row r="669" spans="1:12">
      <c r="A669" s="12">
        <v>3</v>
      </c>
      <c r="B669" s="13" t="s">
        <v>186</v>
      </c>
      <c r="C669" s="14" t="s">
        <v>260</v>
      </c>
      <c r="D669" s="13" t="s">
        <v>187</v>
      </c>
      <c r="E669" s="12" t="s">
        <v>13</v>
      </c>
      <c r="F669" s="15">
        <v>6.5</v>
      </c>
      <c r="G669" s="15">
        <v>4.5</v>
      </c>
      <c r="H669" s="16">
        <v>-2</v>
      </c>
      <c r="I669" s="12" t="s">
        <v>14</v>
      </c>
      <c r="J669" s="12" t="s">
        <v>14</v>
      </c>
      <c r="L669" s="52">
        <v>10</v>
      </c>
    </row>
    <row r="670" spans="1:12">
      <c r="A670" s="12">
        <v>3</v>
      </c>
      <c r="B670" s="13" t="s">
        <v>186</v>
      </c>
      <c r="C670" s="14" t="s">
        <v>260</v>
      </c>
      <c r="D670" s="13" t="s">
        <v>189</v>
      </c>
      <c r="E670" s="12" t="s">
        <v>16</v>
      </c>
      <c r="F670" s="15">
        <v>6.5</v>
      </c>
      <c r="G670" s="15">
        <v>7.5</v>
      </c>
      <c r="H670" s="16">
        <v>1</v>
      </c>
      <c r="I670" s="12" t="s">
        <v>14</v>
      </c>
      <c r="J670" s="12" t="s">
        <v>14</v>
      </c>
      <c r="L670" s="52">
        <v>13</v>
      </c>
    </row>
    <row r="671" spans="1:12">
      <c r="A671" s="12">
        <v>3</v>
      </c>
      <c r="B671" s="13" t="s">
        <v>186</v>
      </c>
      <c r="C671" s="14" t="s">
        <v>260</v>
      </c>
      <c r="D671" s="13" t="s">
        <v>190</v>
      </c>
      <c r="E671" s="12" t="s">
        <v>16</v>
      </c>
      <c r="F671" s="15">
        <v>7</v>
      </c>
      <c r="G671" s="15">
        <v>7</v>
      </c>
      <c r="H671" s="16">
        <v>0</v>
      </c>
      <c r="I671" s="12" t="s">
        <v>14</v>
      </c>
      <c r="J671" s="12" t="s">
        <v>14</v>
      </c>
      <c r="L671" s="52">
        <v>30</v>
      </c>
    </row>
    <row r="672" spans="1:12">
      <c r="A672" s="12">
        <v>3</v>
      </c>
      <c r="B672" s="13" t="s">
        <v>186</v>
      </c>
      <c r="C672" s="14" t="s">
        <v>260</v>
      </c>
      <c r="D672" s="13" t="s">
        <v>199</v>
      </c>
      <c r="E672" s="12" t="s">
        <v>16</v>
      </c>
      <c r="F672" s="15">
        <v>6</v>
      </c>
      <c r="G672" s="15">
        <v>7</v>
      </c>
      <c r="H672" s="16">
        <v>1</v>
      </c>
      <c r="I672" s="12" t="s">
        <v>14</v>
      </c>
      <c r="J672" s="12" t="s">
        <v>14</v>
      </c>
      <c r="L672" s="52">
        <v>0.4</v>
      </c>
    </row>
    <row r="673" spans="1:12">
      <c r="A673" s="12">
        <v>3</v>
      </c>
      <c r="B673" s="13" t="s">
        <v>186</v>
      </c>
      <c r="C673" s="14" t="s">
        <v>260</v>
      </c>
      <c r="D673" s="13" t="s">
        <v>202</v>
      </c>
      <c r="E673" s="12" t="s">
        <v>16</v>
      </c>
      <c r="F673" s="15"/>
      <c r="G673" s="15"/>
      <c r="H673" s="16"/>
      <c r="I673" s="12" t="s">
        <v>14</v>
      </c>
      <c r="J673" s="12" t="s">
        <v>19</v>
      </c>
      <c r="L673" s="52">
        <v>22</v>
      </c>
    </row>
    <row r="674" spans="1:12">
      <c r="A674" s="12">
        <v>3</v>
      </c>
      <c r="B674" s="13" t="s">
        <v>186</v>
      </c>
      <c r="C674" s="14" t="s">
        <v>260</v>
      </c>
      <c r="D674" s="13" t="s">
        <v>206</v>
      </c>
      <c r="E674" s="12" t="s">
        <v>21</v>
      </c>
      <c r="F674" s="15"/>
      <c r="G674" s="15"/>
      <c r="H674" s="16"/>
      <c r="I674" s="12" t="s">
        <v>14</v>
      </c>
      <c r="J674" s="12" t="s">
        <v>19</v>
      </c>
      <c r="L674" s="52">
        <v>40</v>
      </c>
    </row>
    <row r="675" spans="1:12">
      <c r="A675" s="12">
        <v>3</v>
      </c>
      <c r="B675" s="13" t="s">
        <v>186</v>
      </c>
      <c r="C675" s="14" t="s">
        <v>260</v>
      </c>
      <c r="D675" s="13" t="s">
        <v>203</v>
      </c>
      <c r="E675" s="12" t="s">
        <v>21</v>
      </c>
      <c r="F675" s="15"/>
      <c r="G675" s="15"/>
      <c r="H675" s="16"/>
      <c r="I675" s="12" t="s">
        <v>14</v>
      </c>
      <c r="J675" s="12" t="s">
        <v>19</v>
      </c>
      <c r="L675" s="52">
        <v>25</v>
      </c>
    </row>
    <row r="676" spans="1:12">
      <c r="A676" s="12">
        <v>3</v>
      </c>
      <c r="B676" s="13" t="s">
        <v>186</v>
      </c>
      <c r="C676" s="14" t="s">
        <v>260</v>
      </c>
      <c r="D676" s="13" t="s">
        <v>192</v>
      </c>
      <c r="E676" s="12" t="s">
        <v>21</v>
      </c>
      <c r="F676" s="15">
        <v>6</v>
      </c>
      <c r="G676" s="15">
        <v>6</v>
      </c>
      <c r="H676" s="16">
        <v>0</v>
      </c>
      <c r="I676" s="12" t="s">
        <v>14</v>
      </c>
      <c r="J676" s="12" t="s">
        <v>14</v>
      </c>
      <c r="L676" s="52">
        <v>7</v>
      </c>
    </row>
    <row r="677" spans="1:12">
      <c r="A677" s="12">
        <v>3</v>
      </c>
      <c r="B677" s="13" t="s">
        <v>186</v>
      </c>
      <c r="C677" s="14" t="s">
        <v>260</v>
      </c>
      <c r="D677" s="13" t="s">
        <v>196</v>
      </c>
      <c r="E677" s="12" t="s">
        <v>27</v>
      </c>
      <c r="F677" s="15">
        <v>7</v>
      </c>
      <c r="G677" s="15">
        <v>10</v>
      </c>
      <c r="H677" s="16">
        <v>3</v>
      </c>
      <c r="I677" s="12" t="s">
        <v>14</v>
      </c>
      <c r="J677" s="12" t="s">
        <v>14</v>
      </c>
      <c r="L677" s="52">
        <v>5.5</v>
      </c>
    </row>
    <row r="678" spans="1:12">
      <c r="A678" s="12">
        <v>3</v>
      </c>
      <c r="B678" s="13" t="s">
        <v>186</v>
      </c>
      <c r="C678" s="14" t="s">
        <v>260</v>
      </c>
      <c r="D678" s="13" t="s">
        <v>197</v>
      </c>
      <c r="E678" s="12" t="s">
        <v>27</v>
      </c>
      <c r="F678" s="15">
        <v>6.5</v>
      </c>
      <c r="G678" s="15">
        <v>7.5</v>
      </c>
      <c r="H678" s="16">
        <v>1</v>
      </c>
      <c r="I678" s="12" t="s">
        <v>14</v>
      </c>
      <c r="J678" s="12" t="s">
        <v>14</v>
      </c>
      <c r="L678" s="52">
        <v>32</v>
      </c>
    </row>
    <row r="679" spans="1:12">
      <c r="A679" s="12">
        <v>3</v>
      </c>
      <c r="B679" s="13" t="s">
        <v>186</v>
      </c>
      <c r="C679" s="14" t="s">
        <v>260</v>
      </c>
      <c r="D679" s="13" t="s">
        <v>208</v>
      </c>
      <c r="E679" s="12" t="s">
        <v>27</v>
      </c>
      <c r="F679" s="15">
        <v>5</v>
      </c>
      <c r="G679" s="15">
        <v>5</v>
      </c>
      <c r="H679" s="16">
        <v>0</v>
      </c>
      <c r="I679" s="12" t="s">
        <v>14</v>
      </c>
      <c r="J679" s="12" t="s">
        <v>14</v>
      </c>
      <c r="L679" s="52">
        <v>15</v>
      </c>
    </row>
    <row r="680" spans="1:12">
      <c r="A680" s="12">
        <v>3</v>
      </c>
      <c r="B680" s="13" t="s">
        <v>186</v>
      </c>
      <c r="C680" s="14" t="s">
        <v>260</v>
      </c>
      <c r="D680" s="13" t="s">
        <v>198</v>
      </c>
      <c r="E680" s="12" t="s">
        <v>13</v>
      </c>
      <c r="F680" s="15">
        <v>6.5</v>
      </c>
      <c r="G680" s="15">
        <v>5</v>
      </c>
      <c r="H680" s="16">
        <v>-1.5</v>
      </c>
      <c r="I680" s="12" t="s">
        <v>19</v>
      </c>
      <c r="J680" s="12" t="s">
        <v>19</v>
      </c>
      <c r="L680" s="52">
        <v>3.5</v>
      </c>
    </row>
    <row r="681" spans="1:12">
      <c r="A681" s="12">
        <v>3</v>
      </c>
      <c r="B681" s="13" t="s">
        <v>186</v>
      </c>
      <c r="C681" s="14" t="s">
        <v>260</v>
      </c>
      <c r="D681" s="13" t="s">
        <v>188</v>
      </c>
      <c r="E681" s="12" t="s">
        <v>16</v>
      </c>
      <c r="F681" s="15"/>
      <c r="G681" s="15"/>
      <c r="H681" s="16"/>
      <c r="I681" s="12" t="s">
        <v>19</v>
      </c>
      <c r="J681" s="12" t="s">
        <v>19</v>
      </c>
      <c r="L681" s="52">
        <v>7</v>
      </c>
    </row>
    <row r="682" spans="1:12">
      <c r="A682" s="12">
        <v>3</v>
      </c>
      <c r="B682" s="13" t="s">
        <v>186</v>
      </c>
      <c r="C682" s="14" t="s">
        <v>260</v>
      </c>
      <c r="D682" s="13" t="s">
        <v>294</v>
      </c>
      <c r="E682" s="12" t="s">
        <v>16</v>
      </c>
      <c r="F682" s="15"/>
      <c r="G682" s="15"/>
      <c r="H682" s="16"/>
      <c r="I682" s="12" t="s">
        <v>19</v>
      </c>
      <c r="J682" s="12" t="s">
        <v>19</v>
      </c>
      <c r="L682" s="52">
        <v>8</v>
      </c>
    </row>
    <row r="683" spans="1:12">
      <c r="A683" s="12">
        <v>3</v>
      </c>
      <c r="B683" s="13" t="s">
        <v>186</v>
      </c>
      <c r="C683" s="14" t="s">
        <v>260</v>
      </c>
      <c r="D683" s="13" t="s">
        <v>191</v>
      </c>
      <c r="E683" s="12" t="s">
        <v>16</v>
      </c>
      <c r="F683" s="15">
        <v>5.5</v>
      </c>
      <c r="G683" s="15">
        <v>6.5</v>
      </c>
      <c r="H683" s="16">
        <v>1</v>
      </c>
      <c r="I683" s="12" t="s">
        <v>19</v>
      </c>
      <c r="J683" s="12" t="s">
        <v>14</v>
      </c>
      <c r="K683" s="13" t="s">
        <v>202</v>
      </c>
      <c r="L683" s="52">
        <v>16</v>
      </c>
    </row>
    <row r="684" spans="1:12">
      <c r="A684" s="12">
        <v>3</v>
      </c>
      <c r="B684" s="13" t="s">
        <v>186</v>
      </c>
      <c r="C684" s="14" t="s">
        <v>260</v>
      </c>
      <c r="D684" s="13" t="s">
        <v>201</v>
      </c>
      <c r="E684" s="12" t="s">
        <v>16</v>
      </c>
      <c r="F684" s="15"/>
      <c r="G684" s="15"/>
      <c r="H684" s="16"/>
      <c r="I684" s="12" t="s">
        <v>19</v>
      </c>
      <c r="J684" s="12" t="s">
        <v>19</v>
      </c>
      <c r="L684" s="52">
        <v>25</v>
      </c>
    </row>
    <row r="685" spans="1:12">
      <c r="A685" s="12">
        <v>3</v>
      </c>
      <c r="B685" s="13" t="s">
        <v>186</v>
      </c>
      <c r="C685" s="14" t="s">
        <v>260</v>
      </c>
      <c r="D685" s="13" t="s">
        <v>295</v>
      </c>
      <c r="E685" s="12" t="s">
        <v>21</v>
      </c>
      <c r="F685" s="15"/>
      <c r="G685" s="15"/>
      <c r="H685" s="16"/>
      <c r="I685" s="12" t="s">
        <v>19</v>
      </c>
      <c r="J685" s="12" t="s">
        <v>19</v>
      </c>
      <c r="L685" s="52">
        <v>5</v>
      </c>
    </row>
    <row r="686" spans="1:12">
      <c r="A686" s="12">
        <v>3</v>
      </c>
      <c r="B686" s="13" t="s">
        <v>186</v>
      </c>
      <c r="C686" s="14" t="s">
        <v>260</v>
      </c>
      <c r="D686" s="13" t="s">
        <v>205</v>
      </c>
      <c r="E686" s="12" t="s">
        <v>21</v>
      </c>
      <c r="F686" s="15"/>
      <c r="G686" s="15"/>
      <c r="H686" s="16"/>
      <c r="I686" s="12" t="s">
        <v>19</v>
      </c>
      <c r="J686" s="12" t="s">
        <v>19</v>
      </c>
      <c r="L686" s="52">
        <v>3</v>
      </c>
    </row>
    <row r="687" spans="1:12">
      <c r="A687" s="12">
        <v>3</v>
      </c>
      <c r="B687" s="13" t="s">
        <v>186</v>
      </c>
      <c r="C687" s="14" t="s">
        <v>260</v>
      </c>
      <c r="D687" s="13" t="s">
        <v>204</v>
      </c>
      <c r="E687" s="12" t="s">
        <v>21</v>
      </c>
      <c r="F687" s="15"/>
      <c r="G687" s="15"/>
      <c r="H687" s="16"/>
      <c r="I687" s="12" t="s">
        <v>19</v>
      </c>
      <c r="J687" s="12" t="s">
        <v>19</v>
      </c>
      <c r="L687" s="52">
        <v>2.5</v>
      </c>
    </row>
    <row r="688" spans="1:12">
      <c r="A688" s="12">
        <v>3</v>
      </c>
      <c r="B688" s="13" t="s">
        <v>186</v>
      </c>
      <c r="C688" s="14" t="s">
        <v>260</v>
      </c>
      <c r="D688" s="13" t="s">
        <v>1628</v>
      </c>
      <c r="E688" s="12" t="s">
        <v>21</v>
      </c>
      <c r="F688" s="15"/>
      <c r="G688" s="15"/>
      <c r="H688" s="16"/>
      <c r="I688" s="12" t="s">
        <v>19</v>
      </c>
      <c r="J688" s="12" t="s">
        <v>19</v>
      </c>
      <c r="L688" s="52">
        <v>15</v>
      </c>
    </row>
    <row r="689" spans="1:12">
      <c r="A689" s="12">
        <v>3</v>
      </c>
      <c r="B689" s="13" t="s">
        <v>186</v>
      </c>
      <c r="C689" s="14" t="s">
        <v>260</v>
      </c>
      <c r="D689" s="13" t="s">
        <v>1616</v>
      </c>
      <c r="E689" s="12" t="s">
        <v>27</v>
      </c>
      <c r="F689" s="15"/>
      <c r="G689" s="15"/>
      <c r="H689" s="16"/>
      <c r="I689" s="12" t="s">
        <v>19</v>
      </c>
      <c r="J689" s="12" t="s">
        <v>19</v>
      </c>
      <c r="L689" s="52">
        <v>15</v>
      </c>
    </row>
    <row r="690" spans="1:12">
      <c r="A690" s="12">
        <v>3</v>
      </c>
      <c r="B690" s="13" t="s">
        <v>186</v>
      </c>
      <c r="C690" s="14" t="s">
        <v>260</v>
      </c>
      <c r="D690" s="13" t="s">
        <v>195</v>
      </c>
      <c r="E690" s="12" t="s">
        <v>27</v>
      </c>
      <c r="F690" s="15"/>
      <c r="G690" s="15"/>
      <c r="H690" s="16"/>
      <c r="I690" s="12" t="s">
        <v>19</v>
      </c>
      <c r="J690" s="12" t="s">
        <v>19</v>
      </c>
      <c r="L690" s="52">
        <v>4</v>
      </c>
    </row>
    <row r="691" spans="1:12">
      <c r="A691" s="12">
        <v>3</v>
      </c>
      <c r="B691" s="13" t="s">
        <v>186</v>
      </c>
      <c r="C691" s="14" t="s">
        <v>260</v>
      </c>
      <c r="D691" s="13" t="s">
        <v>207</v>
      </c>
      <c r="E691" s="12" t="s">
        <v>27</v>
      </c>
      <c r="F691" s="15">
        <v>6</v>
      </c>
      <c r="G691" s="15">
        <v>6</v>
      </c>
      <c r="H691" s="16">
        <v>0</v>
      </c>
      <c r="I691" s="12" t="s">
        <v>19</v>
      </c>
      <c r="J691" s="12" t="s">
        <v>19</v>
      </c>
      <c r="L691" s="52">
        <v>1.5</v>
      </c>
    </row>
    <row r="692" spans="1:12">
      <c r="A692" s="12">
        <v>4</v>
      </c>
      <c r="B692" s="13" t="s">
        <v>114</v>
      </c>
      <c r="C692" s="14" t="s">
        <v>260</v>
      </c>
      <c r="D692" s="13" t="s">
        <v>115</v>
      </c>
      <c r="E692" s="12" t="s">
        <v>13</v>
      </c>
      <c r="F692" s="15">
        <v>6.5</v>
      </c>
      <c r="G692" s="15">
        <v>5.5</v>
      </c>
      <c r="H692" s="16">
        <v>-1</v>
      </c>
      <c r="I692" s="12" t="s">
        <v>14</v>
      </c>
      <c r="J692" s="12" t="s">
        <v>14</v>
      </c>
      <c r="L692" s="52">
        <v>4</v>
      </c>
    </row>
    <row r="693" spans="1:12">
      <c r="A693" s="12">
        <v>4</v>
      </c>
      <c r="B693" s="13" t="s">
        <v>114</v>
      </c>
      <c r="C693" s="14" t="s">
        <v>260</v>
      </c>
      <c r="D693" s="13" t="s">
        <v>127</v>
      </c>
      <c r="E693" s="12" t="s">
        <v>16</v>
      </c>
      <c r="F693" s="15">
        <v>7</v>
      </c>
      <c r="G693" s="15">
        <v>10</v>
      </c>
      <c r="H693" s="16">
        <v>3</v>
      </c>
      <c r="I693" s="12" t="s">
        <v>14</v>
      </c>
      <c r="J693" s="12" t="s">
        <v>14</v>
      </c>
      <c r="L693" s="52">
        <v>30</v>
      </c>
    </row>
    <row r="694" spans="1:12">
      <c r="A694" s="12">
        <v>4</v>
      </c>
      <c r="B694" s="13" t="s">
        <v>114</v>
      </c>
      <c r="C694" s="14" t="s">
        <v>260</v>
      </c>
      <c r="D694" s="13" t="s">
        <v>117</v>
      </c>
      <c r="E694" s="12" t="s">
        <v>16</v>
      </c>
      <c r="F694" s="15">
        <v>7</v>
      </c>
      <c r="G694" s="15">
        <v>7</v>
      </c>
      <c r="H694" s="16">
        <v>0</v>
      </c>
      <c r="I694" s="12" t="s">
        <v>14</v>
      </c>
      <c r="J694" s="12" t="s">
        <v>14</v>
      </c>
      <c r="L694" s="52">
        <v>15</v>
      </c>
    </row>
    <row r="695" spans="1:12">
      <c r="A695" s="12">
        <v>4</v>
      </c>
      <c r="B695" s="13" t="s">
        <v>114</v>
      </c>
      <c r="C695" s="14" t="s">
        <v>260</v>
      </c>
      <c r="D695" s="13" t="s">
        <v>116</v>
      </c>
      <c r="E695" s="12" t="s">
        <v>16</v>
      </c>
      <c r="F695" s="15"/>
      <c r="G695" s="15"/>
      <c r="H695" s="16"/>
      <c r="I695" s="12" t="s">
        <v>14</v>
      </c>
      <c r="J695" s="12" t="s">
        <v>19</v>
      </c>
      <c r="L695" s="52">
        <v>50</v>
      </c>
    </row>
    <row r="696" spans="1:12">
      <c r="A696" s="12">
        <v>4</v>
      </c>
      <c r="B696" s="13" t="s">
        <v>114</v>
      </c>
      <c r="C696" s="14" t="s">
        <v>260</v>
      </c>
      <c r="D696" s="13" t="s">
        <v>128</v>
      </c>
      <c r="E696" s="12" t="s">
        <v>16</v>
      </c>
      <c r="F696" s="15"/>
      <c r="G696" s="15"/>
      <c r="H696" s="16"/>
      <c r="I696" s="12" t="s">
        <v>14</v>
      </c>
      <c r="J696" s="12" t="s">
        <v>19</v>
      </c>
      <c r="L696" s="52">
        <v>3.5</v>
      </c>
    </row>
    <row r="697" spans="1:12">
      <c r="A697" s="12">
        <v>4</v>
      </c>
      <c r="B697" s="13" t="s">
        <v>114</v>
      </c>
      <c r="C697" s="14" t="s">
        <v>260</v>
      </c>
      <c r="D697" s="13" t="s">
        <v>286</v>
      </c>
      <c r="E697" s="12" t="s">
        <v>21</v>
      </c>
      <c r="F697" s="15">
        <v>6.5</v>
      </c>
      <c r="G697" s="15">
        <v>6.5</v>
      </c>
      <c r="H697" s="16">
        <v>0</v>
      </c>
      <c r="I697" s="12" t="s">
        <v>14</v>
      </c>
      <c r="J697" s="12" t="s">
        <v>14</v>
      </c>
      <c r="L697" s="52">
        <v>9</v>
      </c>
    </row>
    <row r="698" spans="1:12">
      <c r="A698" s="12">
        <v>4</v>
      </c>
      <c r="B698" s="13" t="s">
        <v>114</v>
      </c>
      <c r="C698" s="14" t="s">
        <v>260</v>
      </c>
      <c r="D698" s="13" t="s">
        <v>120</v>
      </c>
      <c r="E698" s="12" t="s">
        <v>21</v>
      </c>
      <c r="F698" s="15">
        <v>5.5</v>
      </c>
      <c r="G698" s="15">
        <v>5.5</v>
      </c>
      <c r="H698" s="16">
        <v>0</v>
      </c>
      <c r="I698" s="12" t="s">
        <v>14</v>
      </c>
      <c r="J698" s="12" t="s">
        <v>14</v>
      </c>
      <c r="L698" s="52">
        <v>45</v>
      </c>
    </row>
    <row r="699" spans="1:12">
      <c r="A699" s="12">
        <v>4</v>
      </c>
      <c r="B699" s="13" t="s">
        <v>114</v>
      </c>
      <c r="C699" s="14" t="s">
        <v>260</v>
      </c>
      <c r="D699" s="13" t="s">
        <v>122</v>
      </c>
      <c r="E699" s="12" t="s">
        <v>21</v>
      </c>
      <c r="F699" s="15">
        <v>8.5</v>
      </c>
      <c r="G699" s="15">
        <v>17.5</v>
      </c>
      <c r="H699" s="16">
        <v>9</v>
      </c>
      <c r="I699" s="12" t="s">
        <v>14</v>
      </c>
      <c r="J699" s="12" t="s">
        <v>14</v>
      </c>
      <c r="L699" s="52">
        <v>45</v>
      </c>
    </row>
    <row r="700" spans="1:12">
      <c r="A700" s="12">
        <v>4</v>
      </c>
      <c r="B700" s="13" t="s">
        <v>114</v>
      </c>
      <c r="C700" s="14" t="s">
        <v>260</v>
      </c>
      <c r="D700" s="13" t="s">
        <v>135</v>
      </c>
      <c r="E700" s="12" t="s">
        <v>27</v>
      </c>
      <c r="F700" s="15">
        <v>5</v>
      </c>
      <c r="G700" s="15">
        <v>2</v>
      </c>
      <c r="H700" s="16">
        <v>-3</v>
      </c>
      <c r="I700" s="12" t="s">
        <v>14</v>
      </c>
      <c r="J700" s="12" t="s">
        <v>14</v>
      </c>
      <c r="L700" s="52">
        <v>10</v>
      </c>
    </row>
    <row r="701" spans="1:12">
      <c r="A701" s="12">
        <v>4</v>
      </c>
      <c r="B701" s="13" t="s">
        <v>114</v>
      </c>
      <c r="C701" s="14" t="s">
        <v>260</v>
      </c>
      <c r="D701" s="13" t="s">
        <v>123</v>
      </c>
      <c r="E701" s="12" t="s">
        <v>27</v>
      </c>
      <c r="F701" s="15">
        <v>5.5</v>
      </c>
      <c r="G701" s="15">
        <v>5.5</v>
      </c>
      <c r="H701" s="16">
        <v>0</v>
      </c>
      <c r="I701" s="12" t="s">
        <v>14</v>
      </c>
      <c r="J701" s="12" t="s">
        <v>14</v>
      </c>
      <c r="L701" s="52">
        <v>30</v>
      </c>
    </row>
    <row r="702" spans="1:12">
      <c r="A702" s="12">
        <v>4</v>
      </c>
      <c r="B702" s="13" t="s">
        <v>114</v>
      </c>
      <c r="C702" s="14" t="s">
        <v>260</v>
      </c>
      <c r="D702" s="13" t="s">
        <v>124</v>
      </c>
      <c r="E702" s="12" t="s">
        <v>27</v>
      </c>
      <c r="F702" s="15">
        <v>7</v>
      </c>
      <c r="G702" s="15">
        <v>10</v>
      </c>
      <c r="H702" s="16">
        <v>3</v>
      </c>
      <c r="I702" s="12" t="s">
        <v>14</v>
      </c>
      <c r="J702" s="12" t="s">
        <v>14</v>
      </c>
      <c r="L702" s="52">
        <v>45</v>
      </c>
    </row>
    <row r="703" spans="1:12">
      <c r="A703" s="12">
        <v>4</v>
      </c>
      <c r="B703" s="13" t="s">
        <v>114</v>
      </c>
      <c r="C703" s="14" t="s">
        <v>260</v>
      </c>
      <c r="D703" s="13" t="s">
        <v>1614</v>
      </c>
      <c r="E703" s="12" t="s">
        <v>13</v>
      </c>
      <c r="F703" s="15"/>
      <c r="G703" s="15"/>
      <c r="H703" s="16"/>
      <c r="I703" s="12" t="s">
        <v>19</v>
      </c>
      <c r="J703" s="12" t="s">
        <v>19</v>
      </c>
      <c r="L703" s="52">
        <v>1</v>
      </c>
    </row>
    <row r="704" spans="1:12">
      <c r="A704" s="12">
        <v>4</v>
      </c>
      <c r="B704" s="13" t="s">
        <v>114</v>
      </c>
      <c r="C704" s="14" t="s">
        <v>260</v>
      </c>
      <c r="D704" s="13" t="s">
        <v>1610</v>
      </c>
      <c r="E704" s="12" t="s">
        <v>16</v>
      </c>
      <c r="F704" s="15">
        <v>6</v>
      </c>
      <c r="G704" s="15">
        <v>6</v>
      </c>
      <c r="H704" s="16">
        <v>0</v>
      </c>
      <c r="I704" s="12" t="s">
        <v>19</v>
      </c>
      <c r="J704" s="12" t="s">
        <v>14</v>
      </c>
      <c r="K704" s="13" t="s">
        <v>116</v>
      </c>
      <c r="L704" s="52">
        <v>15</v>
      </c>
    </row>
    <row r="705" spans="1:12">
      <c r="A705" s="12">
        <v>4</v>
      </c>
      <c r="B705" s="13" t="s">
        <v>114</v>
      </c>
      <c r="C705" s="14" t="s">
        <v>260</v>
      </c>
      <c r="D705" s="13" t="s">
        <v>130</v>
      </c>
      <c r="E705" s="12" t="s">
        <v>16</v>
      </c>
      <c r="F705" s="15">
        <v>6</v>
      </c>
      <c r="G705" s="15">
        <v>8</v>
      </c>
      <c r="H705" s="16">
        <v>2</v>
      </c>
      <c r="I705" s="12" t="s">
        <v>19</v>
      </c>
      <c r="J705" s="12" t="s">
        <v>14</v>
      </c>
      <c r="K705" s="13" t="s">
        <v>128</v>
      </c>
      <c r="L705" s="52">
        <v>14</v>
      </c>
    </row>
    <row r="706" spans="1:12">
      <c r="A706" s="12">
        <v>4</v>
      </c>
      <c r="B706" s="13" t="s">
        <v>114</v>
      </c>
      <c r="C706" s="14" t="s">
        <v>260</v>
      </c>
      <c r="D706" s="13" t="s">
        <v>1615</v>
      </c>
      <c r="E706" s="12" t="s">
        <v>16</v>
      </c>
      <c r="F706" s="15"/>
      <c r="G706" s="15"/>
      <c r="H706" s="16"/>
      <c r="I706" s="12" t="s">
        <v>19</v>
      </c>
      <c r="J706" s="12" t="s">
        <v>19</v>
      </c>
      <c r="L706" s="52">
        <v>16</v>
      </c>
    </row>
    <row r="707" spans="1:12">
      <c r="A707" s="12">
        <v>4</v>
      </c>
      <c r="B707" s="13" t="s">
        <v>114</v>
      </c>
      <c r="C707" s="14" t="s">
        <v>260</v>
      </c>
      <c r="D707" s="13" t="s">
        <v>129</v>
      </c>
      <c r="E707" s="12" t="s">
        <v>16</v>
      </c>
      <c r="F707" s="15">
        <v>5.5</v>
      </c>
      <c r="G707" s="15">
        <v>5.5</v>
      </c>
      <c r="H707" s="16">
        <v>0</v>
      </c>
      <c r="I707" s="12" t="s">
        <v>19</v>
      </c>
      <c r="J707" s="12" t="s">
        <v>19</v>
      </c>
      <c r="L707" s="52">
        <v>23</v>
      </c>
    </row>
    <row r="708" spans="1:12">
      <c r="A708" s="12">
        <v>4</v>
      </c>
      <c r="B708" s="13" t="s">
        <v>114</v>
      </c>
      <c r="C708" s="14" t="s">
        <v>260</v>
      </c>
      <c r="D708" s="13" t="s">
        <v>132</v>
      </c>
      <c r="E708" s="12" t="s">
        <v>21</v>
      </c>
      <c r="F708" s="15">
        <v>6</v>
      </c>
      <c r="G708" s="15">
        <v>6</v>
      </c>
      <c r="H708" s="16">
        <v>0</v>
      </c>
      <c r="I708" s="12" t="s">
        <v>19</v>
      </c>
      <c r="J708" s="12" t="s">
        <v>19</v>
      </c>
      <c r="L708" s="52">
        <v>7</v>
      </c>
    </row>
    <row r="709" spans="1:12">
      <c r="A709" s="12">
        <v>4</v>
      </c>
      <c r="B709" s="13" t="s">
        <v>114</v>
      </c>
      <c r="C709" s="14" t="s">
        <v>260</v>
      </c>
      <c r="D709" s="13" t="s">
        <v>133</v>
      </c>
      <c r="E709" s="12" t="s">
        <v>21</v>
      </c>
      <c r="F709" s="15">
        <v>7</v>
      </c>
      <c r="G709" s="15">
        <v>8</v>
      </c>
      <c r="H709" s="16">
        <v>1</v>
      </c>
      <c r="I709" s="12" t="s">
        <v>19</v>
      </c>
      <c r="J709" s="12" t="s">
        <v>19</v>
      </c>
      <c r="L709" s="52">
        <v>15</v>
      </c>
    </row>
    <row r="710" spans="1:12">
      <c r="A710" s="12">
        <v>4</v>
      </c>
      <c r="B710" s="13" t="s">
        <v>114</v>
      </c>
      <c r="C710" s="14" t="s">
        <v>260</v>
      </c>
      <c r="D710" s="13" t="s">
        <v>119</v>
      </c>
      <c r="E710" s="12" t="s">
        <v>21</v>
      </c>
      <c r="F710" s="15">
        <v>6.5</v>
      </c>
      <c r="G710" s="15">
        <v>6.5</v>
      </c>
      <c r="H710" s="16">
        <v>0</v>
      </c>
      <c r="I710" s="12" t="s">
        <v>19</v>
      </c>
      <c r="J710" s="12" t="s">
        <v>19</v>
      </c>
      <c r="L710" s="52">
        <v>14</v>
      </c>
    </row>
    <row r="711" spans="1:12">
      <c r="A711" s="12">
        <v>4</v>
      </c>
      <c r="B711" s="13" t="s">
        <v>114</v>
      </c>
      <c r="C711" s="14" t="s">
        <v>260</v>
      </c>
      <c r="D711" s="13" t="s">
        <v>134</v>
      </c>
      <c r="E711" s="12" t="s">
        <v>21</v>
      </c>
      <c r="F711" s="15"/>
      <c r="G711" s="15"/>
      <c r="H711" s="16"/>
      <c r="I711" s="12" t="s">
        <v>19</v>
      </c>
      <c r="J711" s="12" t="s">
        <v>19</v>
      </c>
      <c r="L711" s="52">
        <v>10</v>
      </c>
    </row>
    <row r="712" spans="1:12">
      <c r="A712" s="12">
        <v>4</v>
      </c>
      <c r="B712" s="13" t="s">
        <v>114</v>
      </c>
      <c r="C712" s="14" t="s">
        <v>260</v>
      </c>
      <c r="D712" s="13" t="s">
        <v>136</v>
      </c>
      <c r="E712" s="12" t="s">
        <v>27</v>
      </c>
      <c r="F712" s="15">
        <v>7</v>
      </c>
      <c r="G712" s="15">
        <v>10</v>
      </c>
      <c r="H712" s="16">
        <v>3</v>
      </c>
      <c r="I712" s="12" t="s">
        <v>19</v>
      </c>
      <c r="J712" s="12" t="s">
        <v>19</v>
      </c>
      <c r="L712" s="52">
        <v>15</v>
      </c>
    </row>
    <row r="713" spans="1:12">
      <c r="A713" s="12">
        <v>4</v>
      </c>
      <c r="B713" s="13" t="s">
        <v>114</v>
      </c>
      <c r="C713" s="14" t="s">
        <v>260</v>
      </c>
      <c r="D713" s="13" t="s">
        <v>287</v>
      </c>
      <c r="E713" s="12" t="s">
        <v>27</v>
      </c>
      <c r="F713" s="15"/>
      <c r="G713" s="15"/>
      <c r="H713" s="16"/>
      <c r="I713" s="12" t="s">
        <v>19</v>
      </c>
      <c r="J713" s="12" t="s">
        <v>19</v>
      </c>
      <c r="L713" s="52">
        <v>2.8</v>
      </c>
    </row>
    <row r="714" spans="1:12">
      <c r="A714" s="12">
        <v>4</v>
      </c>
      <c r="B714" s="13" t="s">
        <v>114</v>
      </c>
      <c r="C714" s="14" t="s">
        <v>260</v>
      </c>
      <c r="D714" s="13" t="s">
        <v>137</v>
      </c>
      <c r="E714" s="12" t="s">
        <v>27</v>
      </c>
      <c r="F714" s="15">
        <v>6.5</v>
      </c>
      <c r="G714" s="15">
        <v>6.5</v>
      </c>
      <c r="H714" s="16">
        <v>0</v>
      </c>
      <c r="I714" s="12" t="s">
        <v>19</v>
      </c>
      <c r="J714" s="12" t="s">
        <v>19</v>
      </c>
      <c r="L714" s="52">
        <v>8</v>
      </c>
    </row>
    <row r="715" spans="1:12">
      <c r="A715" s="12">
        <v>4</v>
      </c>
      <c r="B715" s="13" t="s">
        <v>162</v>
      </c>
      <c r="C715" s="14" t="s">
        <v>258</v>
      </c>
      <c r="D715" s="13" t="s">
        <v>163</v>
      </c>
      <c r="E715" s="12" t="s">
        <v>13</v>
      </c>
      <c r="F715" s="15">
        <v>6</v>
      </c>
      <c r="G715" s="15">
        <v>4</v>
      </c>
      <c r="H715" s="16">
        <v>-2</v>
      </c>
      <c r="I715" s="12" t="s">
        <v>14</v>
      </c>
      <c r="J715" s="12" t="s">
        <v>14</v>
      </c>
      <c r="L715" s="52">
        <v>8</v>
      </c>
    </row>
    <row r="716" spans="1:12">
      <c r="A716" s="12">
        <v>4</v>
      </c>
      <c r="B716" s="13" t="s">
        <v>162</v>
      </c>
      <c r="C716" s="14" t="s">
        <v>258</v>
      </c>
      <c r="D716" s="13" t="s">
        <v>291</v>
      </c>
      <c r="E716" s="12" t="s">
        <v>16</v>
      </c>
      <c r="F716" s="15"/>
      <c r="G716" s="15"/>
      <c r="H716" s="16"/>
      <c r="I716" s="12" t="s">
        <v>14</v>
      </c>
      <c r="J716" s="12" t="s">
        <v>19</v>
      </c>
      <c r="L716" s="52">
        <v>12</v>
      </c>
    </row>
    <row r="717" spans="1:12">
      <c r="A717" s="12">
        <v>4</v>
      </c>
      <c r="B717" s="13" t="s">
        <v>162</v>
      </c>
      <c r="C717" s="14" t="s">
        <v>258</v>
      </c>
      <c r="D717" s="13" t="s">
        <v>166</v>
      </c>
      <c r="E717" s="12" t="s">
        <v>16</v>
      </c>
      <c r="F717" s="15">
        <v>7</v>
      </c>
      <c r="G717" s="15">
        <v>10</v>
      </c>
      <c r="H717" s="16">
        <v>3</v>
      </c>
      <c r="I717" s="12" t="s">
        <v>14</v>
      </c>
      <c r="J717" s="12" t="s">
        <v>14</v>
      </c>
      <c r="L717" s="52">
        <v>14</v>
      </c>
    </row>
    <row r="718" spans="1:12">
      <c r="A718" s="12">
        <v>4</v>
      </c>
      <c r="B718" s="13" t="s">
        <v>162</v>
      </c>
      <c r="C718" s="14" t="s">
        <v>258</v>
      </c>
      <c r="D718" s="13" t="s">
        <v>165</v>
      </c>
      <c r="E718" s="12" t="s">
        <v>16</v>
      </c>
      <c r="F718" s="15">
        <v>6</v>
      </c>
      <c r="G718" s="15">
        <v>6</v>
      </c>
      <c r="H718" s="16">
        <v>0</v>
      </c>
      <c r="I718" s="12" t="s">
        <v>14</v>
      </c>
      <c r="J718" s="12" t="s">
        <v>14</v>
      </c>
      <c r="L718" s="52">
        <v>17</v>
      </c>
    </row>
    <row r="719" spans="1:12">
      <c r="A719" s="12">
        <v>4</v>
      </c>
      <c r="B719" s="13" t="s">
        <v>162</v>
      </c>
      <c r="C719" s="14" t="s">
        <v>258</v>
      </c>
      <c r="D719" s="13" t="s">
        <v>180</v>
      </c>
      <c r="E719" s="12" t="s">
        <v>21</v>
      </c>
      <c r="F719" s="15">
        <v>6.5</v>
      </c>
      <c r="G719" s="15">
        <v>6.5</v>
      </c>
      <c r="H719" s="16">
        <v>0</v>
      </c>
      <c r="I719" s="12" t="s">
        <v>14</v>
      </c>
      <c r="J719" s="12" t="s">
        <v>14</v>
      </c>
      <c r="L719" s="52">
        <v>35</v>
      </c>
    </row>
    <row r="720" spans="1:12">
      <c r="A720" s="12">
        <v>4</v>
      </c>
      <c r="B720" s="13" t="s">
        <v>162</v>
      </c>
      <c r="C720" s="14" t="s">
        <v>258</v>
      </c>
      <c r="D720" s="13" t="s">
        <v>169</v>
      </c>
      <c r="E720" s="12" t="s">
        <v>21</v>
      </c>
      <c r="F720" s="15">
        <v>6.5</v>
      </c>
      <c r="G720" s="15">
        <v>7.5</v>
      </c>
      <c r="H720" s="16">
        <v>1</v>
      </c>
      <c r="I720" s="12" t="s">
        <v>14</v>
      </c>
      <c r="J720" s="12" t="s">
        <v>14</v>
      </c>
      <c r="L720" s="52">
        <v>10</v>
      </c>
    </row>
    <row r="721" spans="1:12">
      <c r="A721" s="12">
        <v>4</v>
      </c>
      <c r="B721" s="13" t="s">
        <v>162</v>
      </c>
      <c r="C721" s="14" t="s">
        <v>258</v>
      </c>
      <c r="D721" s="13" t="s">
        <v>168</v>
      </c>
      <c r="E721" s="12" t="s">
        <v>21</v>
      </c>
      <c r="F721" s="15">
        <v>6.5</v>
      </c>
      <c r="G721" s="15">
        <v>7</v>
      </c>
      <c r="H721" s="16">
        <v>0.5</v>
      </c>
      <c r="I721" s="12" t="s">
        <v>14</v>
      </c>
      <c r="J721" s="12" t="s">
        <v>14</v>
      </c>
      <c r="L721" s="52">
        <v>7.5</v>
      </c>
    </row>
    <row r="722" spans="1:12">
      <c r="A722" s="12">
        <v>4</v>
      </c>
      <c r="B722" s="13" t="s">
        <v>162</v>
      </c>
      <c r="C722" s="14" t="s">
        <v>258</v>
      </c>
      <c r="D722" s="13" t="s">
        <v>170</v>
      </c>
      <c r="E722" s="12" t="s">
        <v>21</v>
      </c>
      <c r="F722" s="15">
        <v>6.5</v>
      </c>
      <c r="G722" s="15">
        <v>7.5</v>
      </c>
      <c r="H722" s="16">
        <v>1</v>
      </c>
      <c r="I722" s="12" t="s">
        <v>14</v>
      </c>
      <c r="J722" s="12" t="s">
        <v>14</v>
      </c>
      <c r="L722" s="52">
        <v>20</v>
      </c>
    </row>
    <row r="723" spans="1:12">
      <c r="A723" s="12">
        <v>4</v>
      </c>
      <c r="B723" s="13" t="s">
        <v>162</v>
      </c>
      <c r="C723" s="14" t="s">
        <v>258</v>
      </c>
      <c r="D723" s="13" t="s">
        <v>179</v>
      </c>
      <c r="E723" s="12" t="s">
        <v>21</v>
      </c>
      <c r="F723" s="15"/>
      <c r="G723" s="15"/>
      <c r="H723" s="16"/>
      <c r="I723" s="12" t="s">
        <v>14</v>
      </c>
      <c r="J723" s="12" t="s">
        <v>19</v>
      </c>
      <c r="L723" s="52">
        <v>8.5</v>
      </c>
    </row>
    <row r="724" spans="1:12">
      <c r="A724" s="12">
        <v>4</v>
      </c>
      <c r="B724" s="13" t="s">
        <v>162</v>
      </c>
      <c r="C724" s="14" t="s">
        <v>258</v>
      </c>
      <c r="D724" s="13" t="s">
        <v>293</v>
      </c>
      <c r="E724" s="12" t="s">
        <v>27</v>
      </c>
      <c r="F724" s="15"/>
      <c r="G724" s="15"/>
      <c r="H724" s="16"/>
      <c r="I724" s="12" t="s">
        <v>14</v>
      </c>
      <c r="J724" s="12" t="s">
        <v>19</v>
      </c>
      <c r="L724" s="52">
        <v>4.5</v>
      </c>
    </row>
    <row r="725" spans="1:12">
      <c r="A725" s="12">
        <v>4</v>
      </c>
      <c r="B725" s="13" t="s">
        <v>162</v>
      </c>
      <c r="C725" s="14" t="s">
        <v>258</v>
      </c>
      <c r="D725" s="13" t="s">
        <v>173</v>
      </c>
      <c r="E725" s="12" t="s">
        <v>27</v>
      </c>
      <c r="F725" s="15">
        <v>7</v>
      </c>
      <c r="G725" s="15">
        <v>10</v>
      </c>
      <c r="H725" s="16">
        <v>3</v>
      </c>
      <c r="I725" s="12" t="s">
        <v>14</v>
      </c>
      <c r="J725" s="12" t="s">
        <v>14</v>
      </c>
      <c r="L725" s="52">
        <v>45</v>
      </c>
    </row>
    <row r="726" spans="1:12">
      <c r="A726" s="12">
        <v>4</v>
      </c>
      <c r="B726" s="13" t="s">
        <v>162</v>
      </c>
      <c r="C726" s="14" t="s">
        <v>258</v>
      </c>
      <c r="D726" s="13" t="s">
        <v>174</v>
      </c>
      <c r="E726" s="12" t="s">
        <v>13</v>
      </c>
      <c r="F726" s="15">
        <v>6.5</v>
      </c>
      <c r="G726" s="15">
        <v>1.5</v>
      </c>
      <c r="H726" s="16">
        <v>-5</v>
      </c>
      <c r="I726" s="12" t="s">
        <v>19</v>
      </c>
      <c r="J726" s="12" t="s">
        <v>19</v>
      </c>
      <c r="L726" s="52">
        <v>10</v>
      </c>
    </row>
    <row r="727" spans="1:12">
      <c r="A727" s="12">
        <v>4</v>
      </c>
      <c r="B727" s="13" t="s">
        <v>162</v>
      </c>
      <c r="C727" s="14" t="s">
        <v>258</v>
      </c>
      <c r="D727" s="13" t="s">
        <v>164</v>
      </c>
      <c r="E727" s="12" t="s">
        <v>16</v>
      </c>
      <c r="F727" s="15">
        <v>6</v>
      </c>
      <c r="G727" s="15">
        <v>6</v>
      </c>
      <c r="H727" s="16">
        <v>0</v>
      </c>
      <c r="I727" s="12" t="s">
        <v>19</v>
      </c>
      <c r="J727" s="12" t="s">
        <v>14</v>
      </c>
      <c r="K727" s="13" t="s">
        <v>291</v>
      </c>
      <c r="L727" s="52">
        <v>20</v>
      </c>
    </row>
    <row r="728" spans="1:12">
      <c r="A728" s="12">
        <v>4</v>
      </c>
      <c r="B728" s="13" t="s">
        <v>162</v>
      </c>
      <c r="C728" s="14" t="s">
        <v>258</v>
      </c>
      <c r="D728" s="13" t="s">
        <v>176</v>
      </c>
      <c r="E728" s="12" t="s">
        <v>16</v>
      </c>
      <c r="F728" s="15"/>
      <c r="G728" s="15"/>
      <c r="H728" s="16"/>
      <c r="I728" s="12" t="s">
        <v>19</v>
      </c>
      <c r="J728" s="12" t="s">
        <v>19</v>
      </c>
      <c r="L728" s="52">
        <v>5</v>
      </c>
    </row>
    <row r="729" spans="1:12">
      <c r="A729" s="12">
        <v>4</v>
      </c>
      <c r="B729" s="13" t="s">
        <v>162</v>
      </c>
      <c r="C729" s="14" t="s">
        <v>258</v>
      </c>
      <c r="D729" s="13" t="s">
        <v>1626</v>
      </c>
      <c r="E729" s="12" t="s">
        <v>16</v>
      </c>
      <c r="F729" s="15">
        <v>6.5</v>
      </c>
      <c r="G729" s="15">
        <v>6.5</v>
      </c>
      <c r="H729" s="16">
        <v>0</v>
      </c>
      <c r="I729" s="12" t="s">
        <v>19</v>
      </c>
      <c r="J729" s="12" t="s">
        <v>19</v>
      </c>
      <c r="L729" s="52">
        <v>12</v>
      </c>
    </row>
    <row r="730" spans="1:12">
      <c r="A730" s="12">
        <v>4</v>
      </c>
      <c r="B730" s="13" t="s">
        <v>162</v>
      </c>
      <c r="C730" s="14" t="s">
        <v>258</v>
      </c>
      <c r="D730" s="13" t="s">
        <v>177</v>
      </c>
      <c r="E730" s="12" t="s">
        <v>16</v>
      </c>
      <c r="F730" s="15">
        <v>5</v>
      </c>
      <c r="G730" s="15">
        <v>5</v>
      </c>
      <c r="H730" s="16">
        <v>0</v>
      </c>
      <c r="I730" s="12" t="s">
        <v>19</v>
      </c>
      <c r="J730" s="12" t="s">
        <v>19</v>
      </c>
      <c r="L730" s="52">
        <v>3</v>
      </c>
    </row>
    <row r="731" spans="1:12">
      <c r="A731" s="12">
        <v>4</v>
      </c>
      <c r="B731" s="13" t="s">
        <v>162</v>
      </c>
      <c r="C731" s="14" t="s">
        <v>258</v>
      </c>
      <c r="D731" s="13" t="s">
        <v>181</v>
      </c>
      <c r="E731" s="12" t="s">
        <v>21</v>
      </c>
      <c r="F731" s="15">
        <v>6.5</v>
      </c>
      <c r="G731" s="15">
        <v>9.5</v>
      </c>
      <c r="H731" s="16">
        <v>3</v>
      </c>
      <c r="I731" s="12" t="s">
        <v>19</v>
      </c>
      <c r="J731" s="12" t="s">
        <v>14</v>
      </c>
      <c r="K731" s="13" t="s">
        <v>179</v>
      </c>
      <c r="L731" s="52">
        <v>10</v>
      </c>
    </row>
    <row r="732" spans="1:12">
      <c r="A732" s="12">
        <v>4</v>
      </c>
      <c r="B732" s="13" t="s">
        <v>162</v>
      </c>
      <c r="C732" s="14" t="s">
        <v>258</v>
      </c>
      <c r="D732" s="13" t="s">
        <v>292</v>
      </c>
      <c r="E732" s="12" t="s">
        <v>21</v>
      </c>
      <c r="F732" s="15">
        <v>6</v>
      </c>
      <c r="G732" s="15">
        <v>6</v>
      </c>
      <c r="H732" s="16">
        <v>0</v>
      </c>
      <c r="I732" s="12" t="s">
        <v>19</v>
      </c>
      <c r="J732" s="12" t="s">
        <v>19</v>
      </c>
      <c r="L732" s="52">
        <v>12</v>
      </c>
    </row>
    <row r="733" spans="1:12">
      <c r="A733" s="12">
        <v>4</v>
      </c>
      <c r="B733" s="13" t="s">
        <v>162</v>
      </c>
      <c r="C733" s="14" t="s">
        <v>258</v>
      </c>
      <c r="D733" s="13" t="s">
        <v>167</v>
      </c>
      <c r="E733" s="12" t="s">
        <v>21</v>
      </c>
      <c r="F733" s="15">
        <v>6</v>
      </c>
      <c r="G733" s="15">
        <v>6</v>
      </c>
      <c r="H733" s="16">
        <v>0</v>
      </c>
      <c r="I733" s="12" t="s">
        <v>19</v>
      </c>
      <c r="J733" s="12" t="s">
        <v>19</v>
      </c>
      <c r="L733" s="52">
        <v>50</v>
      </c>
    </row>
    <row r="734" spans="1:12">
      <c r="A734" s="12">
        <v>4</v>
      </c>
      <c r="B734" s="13" t="s">
        <v>162</v>
      </c>
      <c r="C734" s="14" t="s">
        <v>258</v>
      </c>
      <c r="D734" s="13" t="s">
        <v>182</v>
      </c>
      <c r="E734" s="12" t="s">
        <v>21</v>
      </c>
      <c r="F734" s="15">
        <v>7.5</v>
      </c>
      <c r="G734" s="15">
        <v>13.5</v>
      </c>
      <c r="H734" s="16">
        <v>6</v>
      </c>
      <c r="I734" s="12" t="s">
        <v>19</v>
      </c>
      <c r="J734" s="12" t="s">
        <v>19</v>
      </c>
      <c r="L734" s="52">
        <v>10</v>
      </c>
    </row>
    <row r="735" spans="1:12">
      <c r="A735" s="12">
        <v>4</v>
      </c>
      <c r="B735" s="13" t="s">
        <v>162</v>
      </c>
      <c r="C735" s="14" t="s">
        <v>258</v>
      </c>
      <c r="D735" s="13" t="s">
        <v>1611</v>
      </c>
      <c r="E735" s="12" t="s">
        <v>27</v>
      </c>
      <c r="F735" s="15">
        <v>6</v>
      </c>
      <c r="G735" s="15">
        <v>6</v>
      </c>
      <c r="H735" s="16">
        <v>0</v>
      </c>
      <c r="I735" s="12" t="s">
        <v>19</v>
      </c>
      <c r="J735" s="12" t="s">
        <v>14</v>
      </c>
      <c r="K735" s="13" t="s">
        <v>293</v>
      </c>
      <c r="L735" s="52">
        <v>8</v>
      </c>
    </row>
    <row r="736" spans="1:12">
      <c r="A736" s="12">
        <v>4</v>
      </c>
      <c r="B736" s="13" t="s">
        <v>162</v>
      </c>
      <c r="C736" s="14" t="s">
        <v>258</v>
      </c>
      <c r="D736" s="13" t="s">
        <v>171</v>
      </c>
      <c r="E736" s="12" t="s">
        <v>27</v>
      </c>
      <c r="F736" s="15">
        <v>5</v>
      </c>
      <c r="G736" s="15">
        <v>5</v>
      </c>
      <c r="H736" s="16">
        <v>0</v>
      </c>
      <c r="I736" s="12" t="s">
        <v>19</v>
      </c>
      <c r="J736" s="12" t="s">
        <v>19</v>
      </c>
      <c r="L736" s="52">
        <v>13</v>
      </c>
    </row>
    <row r="737" spans="1:12">
      <c r="A737" s="12">
        <v>4</v>
      </c>
      <c r="B737" s="13" t="s">
        <v>162</v>
      </c>
      <c r="C737" s="14" t="s">
        <v>258</v>
      </c>
      <c r="D737" s="13" t="s">
        <v>183</v>
      </c>
      <c r="E737" s="12" t="s">
        <v>27</v>
      </c>
      <c r="F737" s="15"/>
      <c r="G737" s="15"/>
      <c r="H737" s="16"/>
      <c r="I737" s="12" t="s">
        <v>19</v>
      </c>
      <c r="J737" s="12" t="s">
        <v>19</v>
      </c>
      <c r="L737" s="52">
        <v>5</v>
      </c>
    </row>
    <row r="738" spans="1:12">
      <c r="A738" s="12">
        <v>4</v>
      </c>
      <c r="B738" s="13" t="s">
        <v>90</v>
      </c>
      <c r="C738" s="14" t="s">
        <v>259</v>
      </c>
      <c r="D738" s="13" t="s">
        <v>91</v>
      </c>
      <c r="E738" s="12" t="s">
        <v>13</v>
      </c>
      <c r="F738" s="15">
        <v>6.5</v>
      </c>
      <c r="G738" s="15">
        <v>7</v>
      </c>
      <c r="H738" s="16">
        <v>0.5</v>
      </c>
      <c r="I738" s="12" t="s">
        <v>14</v>
      </c>
      <c r="J738" s="12" t="s">
        <v>14</v>
      </c>
      <c r="L738" s="52">
        <v>35</v>
      </c>
    </row>
    <row r="739" spans="1:12">
      <c r="A739" s="12">
        <v>4</v>
      </c>
      <c r="B739" s="13" t="s">
        <v>90</v>
      </c>
      <c r="C739" s="14" t="s">
        <v>259</v>
      </c>
      <c r="D739" s="13" t="s">
        <v>94</v>
      </c>
      <c r="E739" s="12" t="s">
        <v>16</v>
      </c>
      <c r="F739" s="15"/>
      <c r="G739" s="15"/>
      <c r="H739" s="16"/>
      <c r="I739" s="12" t="s">
        <v>14</v>
      </c>
      <c r="J739" s="12" t="s">
        <v>19</v>
      </c>
      <c r="L739" s="52">
        <v>35</v>
      </c>
    </row>
    <row r="740" spans="1:12">
      <c r="A740" s="12">
        <v>4</v>
      </c>
      <c r="B740" s="13" t="s">
        <v>90</v>
      </c>
      <c r="C740" s="14" t="s">
        <v>259</v>
      </c>
      <c r="D740" s="13" t="s">
        <v>93</v>
      </c>
      <c r="E740" s="12" t="s">
        <v>16</v>
      </c>
      <c r="F740" s="15">
        <v>5</v>
      </c>
      <c r="G740" s="15">
        <v>5</v>
      </c>
      <c r="H740" s="16">
        <v>0</v>
      </c>
      <c r="I740" s="12" t="s">
        <v>14</v>
      </c>
      <c r="J740" s="12" t="s">
        <v>14</v>
      </c>
      <c r="L740" s="52">
        <v>32</v>
      </c>
    </row>
    <row r="741" spans="1:12">
      <c r="A741" s="12">
        <v>4</v>
      </c>
      <c r="B741" s="13" t="s">
        <v>90</v>
      </c>
      <c r="C741" s="14" t="s">
        <v>259</v>
      </c>
      <c r="D741" s="13" t="s">
        <v>92</v>
      </c>
      <c r="E741" s="12" t="s">
        <v>16</v>
      </c>
      <c r="F741" s="15">
        <v>6.5</v>
      </c>
      <c r="G741" s="15">
        <v>6</v>
      </c>
      <c r="H741" s="16">
        <v>-0.5</v>
      </c>
      <c r="I741" s="12" t="s">
        <v>14</v>
      </c>
      <c r="J741" s="12" t="s">
        <v>14</v>
      </c>
      <c r="L741" s="52">
        <v>7</v>
      </c>
    </row>
    <row r="742" spans="1:12">
      <c r="A742" s="12">
        <v>4</v>
      </c>
      <c r="B742" s="13" t="s">
        <v>90</v>
      </c>
      <c r="C742" s="14" t="s">
        <v>259</v>
      </c>
      <c r="D742" s="13" t="s">
        <v>284</v>
      </c>
      <c r="E742" s="12" t="s">
        <v>21</v>
      </c>
      <c r="F742" s="15">
        <v>7</v>
      </c>
      <c r="G742" s="15">
        <v>9.5</v>
      </c>
      <c r="H742" s="16">
        <v>2.5</v>
      </c>
      <c r="I742" s="12" t="s">
        <v>14</v>
      </c>
      <c r="J742" s="12" t="s">
        <v>14</v>
      </c>
      <c r="L742" s="52">
        <v>30</v>
      </c>
    </row>
    <row r="743" spans="1:12">
      <c r="A743" s="12">
        <v>4</v>
      </c>
      <c r="B743" s="13" t="s">
        <v>90</v>
      </c>
      <c r="C743" s="14" t="s">
        <v>259</v>
      </c>
      <c r="D743" s="13" t="s">
        <v>95</v>
      </c>
      <c r="E743" s="12" t="s">
        <v>21</v>
      </c>
      <c r="F743" s="15">
        <v>5.5</v>
      </c>
      <c r="G743" s="15">
        <v>5.5</v>
      </c>
      <c r="H743" s="16">
        <v>0</v>
      </c>
      <c r="I743" s="12" t="s">
        <v>14</v>
      </c>
      <c r="J743" s="12" t="s">
        <v>14</v>
      </c>
      <c r="L743" s="52">
        <v>10</v>
      </c>
    </row>
    <row r="744" spans="1:12">
      <c r="A744" s="12">
        <v>4</v>
      </c>
      <c r="B744" s="13" t="s">
        <v>90</v>
      </c>
      <c r="C744" s="14" t="s">
        <v>259</v>
      </c>
      <c r="D744" s="13" t="s">
        <v>96</v>
      </c>
      <c r="E744" s="12" t="s">
        <v>21</v>
      </c>
      <c r="F744" s="15">
        <v>6.5</v>
      </c>
      <c r="G744" s="15">
        <v>6.5</v>
      </c>
      <c r="H744" s="16">
        <v>0</v>
      </c>
      <c r="I744" s="12" t="s">
        <v>14</v>
      </c>
      <c r="J744" s="12" t="s">
        <v>14</v>
      </c>
      <c r="L744" s="52">
        <v>8</v>
      </c>
    </row>
    <row r="745" spans="1:12">
      <c r="A745" s="12">
        <v>4</v>
      </c>
      <c r="B745" s="13" t="s">
        <v>90</v>
      </c>
      <c r="C745" s="14" t="s">
        <v>259</v>
      </c>
      <c r="D745" s="13" t="s">
        <v>98</v>
      </c>
      <c r="E745" s="12" t="s">
        <v>21</v>
      </c>
      <c r="F745" s="15">
        <v>7.5</v>
      </c>
      <c r="G745" s="15">
        <v>10.5</v>
      </c>
      <c r="H745" s="16">
        <v>3</v>
      </c>
      <c r="I745" s="12" t="s">
        <v>14</v>
      </c>
      <c r="J745" s="12" t="s">
        <v>14</v>
      </c>
      <c r="L745" s="52">
        <v>50</v>
      </c>
    </row>
    <row r="746" spans="1:12">
      <c r="A746" s="12">
        <v>4</v>
      </c>
      <c r="B746" s="13" t="s">
        <v>90</v>
      </c>
      <c r="C746" s="14" t="s">
        <v>259</v>
      </c>
      <c r="D746" s="13" t="s">
        <v>111</v>
      </c>
      <c r="E746" s="12" t="s">
        <v>27</v>
      </c>
      <c r="F746" s="15">
        <v>6.5</v>
      </c>
      <c r="G746" s="15">
        <v>7.5</v>
      </c>
      <c r="H746" s="16">
        <v>1</v>
      </c>
      <c r="I746" s="12" t="s">
        <v>14</v>
      </c>
      <c r="J746" s="12" t="s">
        <v>14</v>
      </c>
      <c r="L746" s="52">
        <v>19</v>
      </c>
    </row>
    <row r="747" spans="1:12">
      <c r="A747" s="12">
        <v>4</v>
      </c>
      <c r="B747" s="13" t="s">
        <v>90</v>
      </c>
      <c r="C747" s="14" t="s">
        <v>259</v>
      </c>
      <c r="D747" s="13" t="s">
        <v>100</v>
      </c>
      <c r="E747" s="12" t="s">
        <v>27</v>
      </c>
      <c r="F747" s="15"/>
      <c r="G747" s="15"/>
      <c r="H747" s="16"/>
      <c r="I747" s="12" t="s">
        <v>14</v>
      </c>
      <c r="J747" s="12" t="s">
        <v>19</v>
      </c>
      <c r="L747" s="52">
        <v>85</v>
      </c>
    </row>
    <row r="748" spans="1:12">
      <c r="A748" s="12">
        <v>4</v>
      </c>
      <c r="B748" s="13" t="s">
        <v>90</v>
      </c>
      <c r="C748" s="14" t="s">
        <v>259</v>
      </c>
      <c r="D748" s="13" t="s">
        <v>101</v>
      </c>
      <c r="E748" s="12" t="s">
        <v>27</v>
      </c>
      <c r="F748" s="15">
        <v>6.5</v>
      </c>
      <c r="G748" s="15">
        <v>6.5</v>
      </c>
      <c r="H748" s="16">
        <v>0</v>
      </c>
      <c r="I748" s="12" t="s">
        <v>14</v>
      </c>
      <c r="J748" s="12" t="s">
        <v>14</v>
      </c>
      <c r="L748" s="52">
        <v>30</v>
      </c>
    </row>
    <row r="749" spans="1:12">
      <c r="A749" s="12">
        <v>4</v>
      </c>
      <c r="B749" s="13" t="s">
        <v>90</v>
      </c>
      <c r="C749" s="14" t="s">
        <v>259</v>
      </c>
      <c r="D749" s="13" t="s">
        <v>102</v>
      </c>
      <c r="E749" s="12" t="s">
        <v>13</v>
      </c>
      <c r="F749" s="15"/>
      <c r="G749" s="15"/>
      <c r="H749" s="16"/>
      <c r="I749" s="12" t="s">
        <v>19</v>
      </c>
      <c r="J749" s="12" t="s">
        <v>19</v>
      </c>
      <c r="L749" s="52">
        <v>0.8</v>
      </c>
    </row>
    <row r="750" spans="1:12">
      <c r="A750" s="12">
        <v>4</v>
      </c>
      <c r="B750" s="13" t="s">
        <v>90</v>
      </c>
      <c r="C750" s="14" t="s">
        <v>259</v>
      </c>
      <c r="D750" s="13" t="s">
        <v>105</v>
      </c>
      <c r="E750" s="12" t="s">
        <v>16</v>
      </c>
      <c r="F750" s="15">
        <v>6</v>
      </c>
      <c r="G750" s="15">
        <v>6</v>
      </c>
      <c r="H750" s="16">
        <v>0</v>
      </c>
      <c r="I750" s="12" t="s">
        <v>19</v>
      </c>
      <c r="J750" s="12" t="s">
        <v>14</v>
      </c>
      <c r="K750" s="13" t="s">
        <v>94</v>
      </c>
      <c r="L750" s="52">
        <v>13</v>
      </c>
    </row>
    <row r="751" spans="1:12">
      <c r="A751" s="12">
        <v>4</v>
      </c>
      <c r="B751" s="13" t="s">
        <v>90</v>
      </c>
      <c r="C751" s="14" t="s">
        <v>259</v>
      </c>
      <c r="D751" s="13" t="s">
        <v>1612</v>
      </c>
      <c r="E751" s="12" t="s">
        <v>16</v>
      </c>
      <c r="F751" s="15">
        <v>6</v>
      </c>
      <c r="G751" s="15">
        <v>5.5</v>
      </c>
      <c r="H751" s="16">
        <v>-0.5</v>
      </c>
      <c r="I751" s="12" t="s">
        <v>19</v>
      </c>
      <c r="J751" s="12" t="s">
        <v>19</v>
      </c>
      <c r="L751" s="52">
        <v>3.5</v>
      </c>
    </row>
    <row r="752" spans="1:12">
      <c r="A752" s="12">
        <v>4</v>
      </c>
      <c r="B752" s="13" t="s">
        <v>90</v>
      </c>
      <c r="C752" s="14" t="s">
        <v>259</v>
      </c>
      <c r="D752" s="13" t="s">
        <v>104</v>
      </c>
      <c r="E752" s="12" t="s">
        <v>16</v>
      </c>
      <c r="F752" s="15">
        <v>6</v>
      </c>
      <c r="G752" s="15">
        <v>6</v>
      </c>
      <c r="H752" s="16">
        <v>0</v>
      </c>
      <c r="I752" s="12" t="s">
        <v>19</v>
      </c>
      <c r="J752" s="12" t="s">
        <v>19</v>
      </c>
      <c r="L752" s="52">
        <v>6</v>
      </c>
    </row>
    <row r="753" spans="1:12">
      <c r="A753" s="12">
        <v>4</v>
      </c>
      <c r="B753" s="13" t="s">
        <v>90</v>
      </c>
      <c r="C753" s="14" t="s">
        <v>259</v>
      </c>
      <c r="D753" s="13" t="s">
        <v>106</v>
      </c>
      <c r="E753" s="12" t="s">
        <v>16</v>
      </c>
      <c r="F753" s="15"/>
      <c r="G753" s="15"/>
      <c r="H753" s="16"/>
      <c r="I753" s="12" t="s">
        <v>19</v>
      </c>
      <c r="J753" s="12" t="s">
        <v>19</v>
      </c>
      <c r="L753" s="52">
        <v>2.5</v>
      </c>
    </row>
    <row r="754" spans="1:12">
      <c r="A754" s="12">
        <v>4</v>
      </c>
      <c r="B754" s="13" t="s">
        <v>90</v>
      </c>
      <c r="C754" s="14" t="s">
        <v>259</v>
      </c>
      <c r="D754" s="13" t="s">
        <v>107</v>
      </c>
      <c r="E754" s="12" t="s">
        <v>21</v>
      </c>
      <c r="F754" s="15"/>
      <c r="G754" s="15"/>
      <c r="H754" s="16"/>
      <c r="I754" s="12" t="s">
        <v>19</v>
      </c>
      <c r="J754" s="12" t="s">
        <v>19</v>
      </c>
      <c r="L754" s="52">
        <v>20</v>
      </c>
    </row>
    <row r="755" spans="1:12">
      <c r="A755" s="12">
        <v>4</v>
      </c>
      <c r="B755" s="13" t="s">
        <v>90</v>
      </c>
      <c r="C755" s="14" t="s">
        <v>259</v>
      </c>
      <c r="D755" s="13" t="s">
        <v>108</v>
      </c>
      <c r="E755" s="12" t="s">
        <v>21</v>
      </c>
      <c r="F755" s="15">
        <v>6.5</v>
      </c>
      <c r="G755" s="15">
        <v>7.5</v>
      </c>
      <c r="H755" s="16">
        <v>1</v>
      </c>
      <c r="I755" s="12" t="s">
        <v>19</v>
      </c>
      <c r="J755" s="12" t="s">
        <v>19</v>
      </c>
      <c r="L755" s="52">
        <v>8</v>
      </c>
    </row>
    <row r="756" spans="1:12">
      <c r="A756" s="12">
        <v>4</v>
      </c>
      <c r="B756" s="13" t="s">
        <v>90</v>
      </c>
      <c r="C756" s="14" t="s">
        <v>259</v>
      </c>
      <c r="D756" s="13" t="s">
        <v>97</v>
      </c>
      <c r="E756" s="12" t="s">
        <v>21</v>
      </c>
      <c r="F756" s="15"/>
      <c r="G756" s="15"/>
      <c r="H756" s="16"/>
      <c r="I756" s="12" t="s">
        <v>19</v>
      </c>
      <c r="J756" s="12" t="s">
        <v>19</v>
      </c>
      <c r="L756" s="52">
        <v>6</v>
      </c>
    </row>
    <row r="757" spans="1:12">
      <c r="A757" s="12">
        <v>4</v>
      </c>
      <c r="B757" s="13" t="s">
        <v>90</v>
      </c>
      <c r="C757" s="14" t="s">
        <v>259</v>
      </c>
      <c r="D757" s="13" t="s">
        <v>109</v>
      </c>
      <c r="E757" s="12" t="s">
        <v>21</v>
      </c>
      <c r="F757" s="15">
        <v>6</v>
      </c>
      <c r="G757" s="15">
        <v>6</v>
      </c>
      <c r="H757" s="16">
        <v>0</v>
      </c>
      <c r="I757" s="12" t="s">
        <v>19</v>
      </c>
      <c r="J757" s="12" t="s">
        <v>19</v>
      </c>
      <c r="L757" s="52">
        <v>4</v>
      </c>
    </row>
    <row r="758" spans="1:12">
      <c r="A758" s="12">
        <v>4</v>
      </c>
      <c r="B758" s="13" t="s">
        <v>90</v>
      </c>
      <c r="C758" s="14" t="s">
        <v>259</v>
      </c>
      <c r="D758" s="13" t="s">
        <v>285</v>
      </c>
      <c r="E758" s="12" t="s">
        <v>27</v>
      </c>
      <c r="F758" s="15">
        <v>6</v>
      </c>
      <c r="G758" s="15">
        <v>6</v>
      </c>
      <c r="H758" s="16">
        <v>0</v>
      </c>
      <c r="I758" s="12" t="s">
        <v>19</v>
      </c>
      <c r="J758" s="12" t="s">
        <v>14</v>
      </c>
      <c r="K758" s="13" t="s">
        <v>100</v>
      </c>
      <c r="L758" s="52">
        <v>22</v>
      </c>
    </row>
    <row r="759" spans="1:12">
      <c r="A759" s="12">
        <v>4</v>
      </c>
      <c r="B759" s="13" t="s">
        <v>90</v>
      </c>
      <c r="C759" s="14" t="s">
        <v>259</v>
      </c>
      <c r="D759" s="13" t="s">
        <v>99</v>
      </c>
      <c r="E759" s="12" t="s">
        <v>27</v>
      </c>
      <c r="F759" s="15">
        <v>5.5</v>
      </c>
      <c r="G759" s="15">
        <v>5.5</v>
      </c>
      <c r="H759" s="16">
        <v>0</v>
      </c>
      <c r="I759" s="12" t="s">
        <v>19</v>
      </c>
      <c r="J759" s="12" t="s">
        <v>19</v>
      </c>
      <c r="L759" s="52">
        <v>7</v>
      </c>
    </row>
    <row r="760" spans="1:12">
      <c r="A760" s="12">
        <v>4</v>
      </c>
      <c r="B760" s="13" t="s">
        <v>90</v>
      </c>
      <c r="C760" s="14" t="s">
        <v>259</v>
      </c>
      <c r="D760" s="13" t="s">
        <v>112</v>
      </c>
      <c r="E760" s="12" t="s">
        <v>27</v>
      </c>
      <c r="F760" s="15">
        <v>6</v>
      </c>
      <c r="G760" s="15">
        <v>6</v>
      </c>
      <c r="H760" s="16">
        <v>0</v>
      </c>
      <c r="I760" s="12" t="s">
        <v>19</v>
      </c>
      <c r="J760" s="12" t="s">
        <v>19</v>
      </c>
      <c r="L760" s="52">
        <v>3.5</v>
      </c>
    </row>
    <row r="761" spans="1:12">
      <c r="A761" s="12">
        <v>4</v>
      </c>
      <c r="B761" s="13" t="s">
        <v>41</v>
      </c>
      <c r="C761" s="14" t="s">
        <v>259</v>
      </c>
      <c r="D761" s="13" t="s">
        <v>1968</v>
      </c>
      <c r="E761" s="12" t="s">
        <v>13</v>
      </c>
      <c r="F761" s="15">
        <v>6</v>
      </c>
      <c r="G761" s="15">
        <v>6.5</v>
      </c>
      <c r="H761" s="16">
        <v>0.5</v>
      </c>
      <c r="I761" s="12" t="s">
        <v>14</v>
      </c>
      <c r="J761" s="12" t="s">
        <v>14</v>
      </c>
      <c r="L761" s="52">
        <v>20</v>
      </c>
    </row>
    <row r="762" spans="1:12">
      <c r="A762" s="12">
        <v>4</v>
      </c>
      <c r="B762" s="13" t="s">
        <v>41</v>
      </c>
      <c r="C762" s="14" t="s">
        <v>259</v>
      </c>
      <c r="D762" s="13" t="s">
        <v>55</v>
      </c>
      <c r="E762" s="12" t="s">
        <v>16</v>
      </c>
      <c r="F762" s="15">
        <v>5.5</v>
      </c>
      <c r="G762" s="15">
        <v>5.5</v>
      </c>
      <c r="H762" s="16">
        <v>0</v>
      </c>
      <c r="I762" s="12" t="s">
        <v>14</v>
      </c>
      <c r="J762" s="12" t="s">
        <v>14</v>
      </c>
      <c r="L762" s="52">
        <v>14</v>
      </c>
    </row>
    <row r="763" spans="1:12">
      <c r="A763" s="12">
        <v>4</v>
      </c>
      <c r="B763" s="13" t="s">
        <v>41</v>
      </c>
      <c r="C763" s="14" t="s">
        <v>259</v>
      </c>
      <c r="D763" s="13" t="s">
        <v>45</v>
      </c>
      <c r="E763" s="12" t="s">
        <v>16</v>
      </c>
      <c r="F763" s="15">
        <v>6</v>
      </c>
      <c r="G763" s="15">
        <v>6</v>
      </c>
      <c r="H763" s="16">
        <v>0</v>
      </c>
      <c r="I763" s="12" t="s">
        <v>14</v>
      </c>
      <c r="J763" s="12" t="s">
        <v>14</v>
      </c>
      <c r="L763" s="52">
        <v>7.5</v>
      </c>
    </row>
    <row r="764" spans="1:12">
      <c r="A764" s="12">
        <v>4</v>
      </c>
      <c r="B764" s="13" t="s">
        <v>41</v>
      </c>
      <c r="C764" s="14" t="s">
        <v>259</v>
      </c>
      <c r="D764" s="13" t="s">
        <v>43</v>
      </c>
      <c r="E764" s="12" t="s">
        <v>16</v>
      </c>
      <c r="F764" s="15">
        <v>7.5</v>
      </c>
      <c r="G764" s="15">
        <v>10.5</v>
      </c>
      <c r="H764" s="16">
        <v>3</v>
      </c>
      <c r="I764" s="12" t="s">
        <v>14</v>
      </c>
      <c r="J764" s="12" t="s">
        <v>14</v>
      </c>
      <c r="L764" s="52">
        <v>23</v>
      </c>
    </row>
    <row r="765" spans="1:12">
      <c r="A765" s="12">
        <v>4</v>
      </c>
      <c r="B765" s="13" t="s">
        <v>41</v>
      </c>
      <c r="C765" s="14" t="s">
        <v>259</v>
      </c>
      <c r="D765" s="13" t="s">
        <v>58</v>
      </c>
      <c r="E765" s="12" t="s">
        <v>21</v>
      </c>
      <c r="F765" s="15">
        <v>6.5</v>
      </c>
      <c r="G765" s="15">
        <v>6.5</v>
      </c>
      <c r="H765" s="16">
        <v>0</v>
      </c>
      <c r="I765" s="12" t="s">
        <v>14</v>
      </c>
      <c r="J765" s="12" t="s">
        <v>14</v>
      </c>
      <c r="L765" s="52">
        <v>20</v>
      </c>
    </row>
    <row r="766" spans="1:12">
      <c r="A766" s="12">
        <v>4</v>
      </c>
      <c r="B766" s="13" t="s">
        <v>41</v>
      </c>
      <c r="C766" s="14" t="s">
        <v>259</v>
      </c>
      <c r="D766" s="13" t="s">
        <v>46</v>
      </c>
      <c r="E766" s="12" t="s">
        <v>21</v>
      </c>
      <c r="F766" s="15">
        <v>6.5</v>
      </c>
      <c r="G766" s="15">
        <v>6.5</v>
      </c>
      <c r="H766" s="16">
        <v>0</v>
      </c>
      <c r="I766" s="12" t="s">
        <v>14</v>
      </c>
      <c r="J766" s="12" t="s">
        <v>14</v>
      </c>
      <c r="L766" s="52">
        <v>2.5</v>
      </c>
    </row>
    <row r="767" spans="1:12">
      <c r="A767" s="12">
        <v>4</v>
      </c>
      <c r="B767" s="13" t="s">
        <v>41</v>
      </c>
      <c r="C767" s="14" t="s">
        <v>259</v>
      </c>
      <c r="D767" s="13" t="s">
        <v>48</v>
      </c>
      <c r="E767" s="12" t="s">
        <v>21</v>
      </c>
      <c r="F767" s="15">
        <v>6.5</v>
      </c>
      <c r="G767" s="15">
        <v>7.5</v>
      </c>
      <c r="H767" s="16">
        <v>1</v>
      </c>
      <c r="I767" s="12" t="s">
        <v>14</v>
      </c>
      <c r="J767" s="12" t="s">
        <v>14</v>
      </c>
      <c r="L767" s="52">
        <v>18</v>
      </c>
    </row>
    <row r="768" spans="1:12">
      <c r="A768" s="12">
        <v>4</v>
      </c>
      <c r="B768" s="13" t="s">
        <v>41</v>
      </c>
      <c r="C768" s="14" t="s">
        <v>259</v>
      </c>
      <c r="D768" s="13" t="s">
        <v>49</v>
      </c>
      <c r="E768" s="12" t="s">
        <v>21</v>
      </c>
      <c r="F768" s="15"/>
      <c r="G768" s="15"/>
      <c r="H768" s="16"/>
      <c r="I768" s="12" t="s">
        <v>14</v>
      </c>
      <c r="J768" s="12" t="s">
        <v>19</v>
      </c>
      <c r="L768" s="52">
        <v>16</v>
      </c>
    </row>
    <row r="769" spans="1:12">
      <c r="A769" s="12">
        <v>4</v>
      </c>
      <c r="B769" s="13" t="s">
        <v>41</v>
      </c>
      <c r="C769" s="14" t="s">
        <v>259</v>
      </c>
      <c r="D769" s="13" t="s">
        <v>64</v>
      </c>
      <c r="E769" s="12" t="s">
        <v>27</v>
      </c>
      <c r="F769" s="15">
        <v>6.5</v>
      </c>
      <c r="G769" s="15">
        <v>6.5</v>
      </c>
      <c r="H769" s="16">
        <v>0</v>
      </c>
      <c r="I769" s="12" t="s">
        <v>14</v>
      </c>
      <c r="J769" s="12" t="s">
        <v>14</v>
      </c>
      <c r="L769" s="52">
        <v>7.5</v>
      </c>
    </row>
    <row r="770" spans="1:12">
      <c r="A770" s="12">
        <v>4</v>
      </c>
      <c r="B770" s="13" t="s">
        <v>41</v>
      </c>
      <c r="C770" s="14" t="s">
        <v>259</v>
      </c>
      <c r="D770" s="13" t="s">
        <v>279</v>
      </c>
      <c r="E770" s="12" t="s">
        <v>27</v>
      </c>
      <c r="F770" s="15">
        <v>6.5</v>
      </c>
      <c r="G770" s="15">
        <v>7</v>
      </c>
      <c r="H770" s="16">
        <v>0.5</v>
      </c>
      <c r="I770" s="12" t="s">
        <v>14</v>
      </c>
      <c r="J770" s="12" t="s">
        <v>14</v>
      </c>
      <c r="L770" s="52">
        <v>10</v>
      </c>
    </row>
    <row r="771" spans="1:12">
      <c r="A771" s="12">
        <v>4</v>
      </c>
      <c r="B771" s="13" t="s">
        <v>41</v>
      </c>
      <c r="C771" s="14" t="s">
        <v>259</v>
      </c>
      <c r="D771" s="13" t="s">
        <v>52</v>
      </c>
      <c r="E771" s="12" t="s">
        <v>27</v>
      </c>
      <c r="F771" s="15">
        <v>5.5</v>
      </c>
      <c r="G771" s="15">
        <v>5.5</v>
      </c>
      <c r="H771" s="16">
        <v>0</v>
      </c>
      <c r="I771" s="12" t="s">
        <v>14</v>
      </c>
      <c r="J771" s="12" t="s">
        <v>14</v>
      </c>
      <c r="L771" s="52">
        <v>60</v>
      </c>
    </row>
    <row r="772" spans="1:12">
      <c r="A772" s="12">
        <v>4</v>
      </c>
      <c r="B772" s="13" t="s">
        <v>41</v>
      </c>
      <c r="C772" s="14" t="s">
        <v>259</v>
      </c>
      <c r="D772" s="13" t="s">
        <v>42</v>
      </c>
      <c r="E772" s="12" t="s">
        <v>13</v>
      </c>
      <c r="F772" s="15">
        <v>6</v>
      </c>
      <c r="G772" s="15">
        <v>4</v>
      </c>
      <c r="H772" s="16">
        <v>-2</v>
      </c>
      <c r="I772" s="12" t="s">
        <v>19</v>
      </c>
      <c r="J772" s="12" t="s">
        <v>19</v>
      </c>
      <c r="L772" s="52">
        <v>3.5</v>
      </c>
    </row>
    <row r="773" spans="1:12">
      <c r="A773" s="12">
        <v>4</v>
      </c>
      <c r="B773" s="13" t="s">
        <v>41</v>
      </c>
      <c r="C773" s="14" t="s">
        <v>259</v>
      </c>
      <c r="D773" s="13" t="s">
        <v>56</v>
      </c>
      <c r="E773" s="12" t="s">
        <v>16</v>
      </c>
      <c r="F773" s="15"/>
      <c r="G773" s="15"/>
      <c r="H773" s="16"/>
      <c r="I773" s="12" t="s">
        <v>19</v>
      </c>
      <c r="J773" s="12" t="s">
        <v>19</v>
      </c>
      <c r="L773" s="52">
        <v>3</v>
      </c>
    </row>
    <row r="774" spans="1:12">
      <c r="A774" s="12">
        <v>4</v>
      </c>
      <c r="B774" s="13" t="s">
        <v>41</v>
      </c>
      <c r="C774" s="14" t="s">
        <v>259</v>
      </c>
      <c r="D774" s="13" t="s">
        <v>57</v>
      </c>
      <c r="E774" s="12" t="s">
        <v>16</v>
      </c>
      <c r="F774" s="15">
        <v>6.5</v>
      </c>
      <c r="G774" s="15">
        <v>6.5</v>
      </c>
      <c r="H774" s="16">
        <v>0</v>
      </c>
      <c r="I774" s="12" t="s">
        <v>19</v>
      </c>
      <c r="J774" s="12" t="s">
        <v>19</v>
      </c>
      <c r="L774" s="52">
        <v>7</v>
      </c>
    </row>
    <row r="775" spans="1:12">
      <c r="A775" s="12">
        <v>4</v>
      </c>
      <c r="B775" s="13" t="s">
        <v>41</v>
      </c>
      <c r="C775" s="14" t="s">
        <v>259</v>
      </c>
      <c r="D775" s="13" t="s">
        <v>282</v>
      </c>
      <c r="E775" s="12" t="s">
        <v>16</v>
      </c>
      <c r="F775" s="15">
        <v>6.5</v>
      </c>
      <c r="G775" s="15">
        <v>6.5</v>
      </c>
      <c r="H775" s="16">
        <v>0</v>
      </c>
      <c r="I775" s="12" t="s">
        <v>19</v>
      </c>
      <c r="J775" s="12" t="s">
        <v>19</v>
      </c>
      <c r="L775" s="52">
        <v>10</v>
      </c>
    </row>
    <row r="776" spans="1:12">
      <c r="A776" s="12">
        <v>4</v>
      </c>
      <c r="B776" s="13" t="s">
        <v>41</v>
      </c>
      <c r="C776" s="14" t="s">
        <v>259</v>
      </c>
      <c r="D776" s="13" t="s">
        <v>1618</v>
      </c>
      <c r="E776" s="12" t="s">
        <v>16</v>
      </c>
      <c r="F776" s="15">
        <v>5</v>
      </c>
      <c r="G776" s="15">
        <v>6</v>
      </c>
      <c r="H776" s="16">
        <v>1</v>
      </c>
      <c r="I776" s="12" t="s">
        <v>19</v>
      </c>
      <c r="J776" s="12" t="s">
        <v>19</v>
      </c>
      <c r="L776" s="52">
        <v>0.7</v>
      </c>
    </row>
    <row r="777" spans="1:12">
      <c r="A777" s="12">
        <v>4</v>
      </c>
      <c r="B777" s="13" t="s">
        <v>41</v>
      </c>
      <c r="C777" s="14" t="s">
        <v>259</v>
      </c>
      <c r="D777" s="13" t="s">
        <v>60</v>
      </c>
      <c r="E777" s="12" t="s">
        <v>21</v>
      </c>
      <c r="F777" s="15">
        <v>5.5</v>
      </c>
      <c r="G777" s="15">
        <v>5.5</v>
      </c>
      <c r="H777" s="16">
        <v>0</v>
      </c>
      <c r="I777" s="12" t="s">
        <v>19</v>
      </c>
      <c r="J777" s="12" t="s">
        <v>14</v>
      </c>
      <c r="K777" s="13" t="s">
        <v>49</v>
      </c>
      <c r="L777" s="52">
        <v>15</v>
      </c>
    </row>
    <row r="778" spans="1:12">
      <c r="A778" s="12">
        <v>4</v>
      </c>
      <c r="B778" s="13" t="s">
        <v>41</v>
      </c>
      <c r="C778" s="14" t="s">
        <v>259</v>
      </c>
      <c r="D778" s="13" t="s">
        <v>59</v>
      </c>
      <c r="E778" s="12" t="s">
        <v>21</v>
      </c>
      <c r="F778" s="15">
        <v>7</v>
      </c>
      <c r="G778" s="15">
        <v>10</v>
      </c>
      <c r="H778" s="16">
        <v>3</v>
      </c>
      <c r="I778" s="12" t="s">
        <v>19</v>
      </c>
      <c r="J778" s="12" t="s">
        <v>19</v>
      </c>
      <c r="L778" s="52">
        <v>10</v>
      </c>
    </row>
    <row r="779" spans="1:12">
      <c r="A779" s="12">
        <v>4</v>
      </c>
      <c r="B779" s="13" t="s">
        <v>41</v>
      </c>
      <c r="C779" s="14" t="s">
        <v>259</v>
      </c>
      <c r="D779" s="13" t="s">
        <v>50</v>
      </c>
      <c r="E779" s="12" t="s">
        <v>21</v>
      </c>
      <c r="F779" s="15"/>
      <c r="G779" s="15"/>
      <c r="H779" s="16"/>
      <c r="I779" s="12" t="s">
        <v>19</v>
      </c>
      <c r="J779" s="12" t="s">
        <v>19</v>
      </c>
      <c r="L779" s="52">
        <v>8</v>
      </c>
    </row>
    <row r="780" spans="1:12">
      <c r="A780" s="12">
        <v>4</v>
      </c>
      <c r="B780" s="13" t="s">
        <v>41</v>
      </c>
      <c r="C780" s="14" t="s">
        <v>259</v>
      </c>
      <c r="D780" s="13" t="s">
        <v>61</v>
      </c>
      <c r="E780" s="12" t="s">
        <v>21</v>
      </c>
      <c r="F780" s="15"/>
      <c r="G780" s="15"/>
      <c r="H780" s="16"/>
      <c r="I780" s="12" t="s">
        <v>19</v>
      </c>
      <c r="J780" s="12" t="s">
        <v>19</v>
      </c>
      <c r="L780" s="52">
        <v>32</v>
      </c>
    </row>
    <row r="781" spans="1:12">
      <c r="A781" s="12">
        <v>4</v>
      </c>
      <c r="B781" s="13" t="s">
        <v>41</v>
      </c>
      <c r="C781" s="14" t="s">
        <v>259</v>
      </c>
      <c r="D781" s="13" t="s">
        <v>278</v>
      </c>
      <c r="E781" s="12" t="s">
        <v>27</v>
      </c>
      <c r="F781" s="15"/>
      <c r="G781" s="15"/>
      <c r="H781" s="16"/>
      <c r="I781" s="12" t="s">
        <v>19</v>
      </c>
      <c r="J781" s="12" t="s">
        <v>19</v>
      </c>
      <c r="L781" s="52">
        <v>5</v>
      </c>
    </row>
    <row r="782" spans="1:12">
      <c r="A782" s="12">
        <v>4</v>
      </c>
      <c r="B782" s="13" t="s">
        <v>41</v>
      </c>
      <c r="C782" s="14" t="s">
        <v>259</v>
      </c>
      <c r="D782" s="13" t="s">
        <v>65</v>
      </c>
      <c r="E782" s="12" t="s">
        <v>27</v>
      </c>
      <c r="F782" s="15">
        <v>6</v>
      </c>
      <c r="G782" s="15">
        <v>6</v>
      </c>
      <c r="H782" s="16">
        <v>0</v>
      </c>
      <c r="I782" s="12" t="s">
        <v>19</v>
      </c>
      <c r="J782" s="12" t="s">
        <v>19</v>
      </c>
      <c r="L782" s="52">
        <v>3</v>
      </c>
    </row>
    <row r="783" spans="1:12">
      <c r="A783" s="12">
        <v>4</v>
      </c>
      <c r="B783" s="13" t="s">
        <v>41</v>
      </c>
      <c r="C783" s="14" t="s">
        <v>259</v>
      </c>
      <c r="D783" s="13" t="s">
        <v>63</v>
      </c>
      <c r="E783" s="12" t="s">
        <v>27</v>
      </c>
      <c r="F783" s="15">
        <v>7</v>
      </c>
      <c r="G783" s="15">
        <v>10</v>
      </c>
      <c r="H783" s="16">
        <v>3</v>
      </c>
      <c r="I783" s="12" t="s">
        <v>19</v>
      </c>
      <c r="J783" s="12" t="s">
        <v>19</v>
      </c>
      <c r="L783" s="52">
        <v>8</v>
      </c>
    </row>
    <row r="784" spans="1:12">
      <c r="A784" s="12">
        <v>4</v>
      </c>
      <c r="B784" s="13" t="s">
        <v>210</v>
      </c>
      <c r="C784" s="14" t="s">
        <v>259</v>
      </c>
      <c r="D784" s="13" t="s">
        <v>211</v>
      </c>
      <c r="E784" s="12" t="s">
        <v>13</v>
      </c>
      <c r="F784" s="15">
        <v>6</v>
      </c>
      <c r="G784" s="15">
        <v>4</v>
      </c>
      <c r="H784" s="16">
        <v>-2</v>
      </c>
      <c r="I784" s="12" t="s">
        <v>14</v>
      </c>
      <c r="J784" s="12" t="s">
        <v>14</v>
      </c>
      <c r="L784" s="52">
        <v>30</v>
      </c>
    </row>
    <row r="785" spans="1:12">
      <c r="A785" s="12">
        <v>4</v>
      </c>
      <c r="B785" s="13" t="s">
        <v>210</v>
      </c>
      <c r="C785" s="14" t="s">
        <v>259</v>
      </c>
      <c r="D785" s="13" t="s">
        <v>212</v>
      </c>
      <c r="E785" s="12" t="s">
        <v>16</v>
      </c>
      <c r="F785" s="15">
        <v>6.5</v>
      </c>
      <c r="G785" s="15">
        <v>6.5</v>
      </c>
      <c r="H785" s="16">
        <v>0</v>
      </c>
      <c r="I785" s="12" t="s">
        <v>14</v>
      </c>
      <c r="J785" s="12" t="s">
        <v>14</v>
      </c>
      <c r="L785" s="52">
        <v>65</v>
      </c>
    </row>
    <row r="786" spans="1:12">
      <c r="A786" s="12">
        <v>4</v>
      </c>
      <c r="B786" s="13" t="s">
        <v>210</v>
      </c>
      <c r="C786" s="14" t="s">
        <v>259</v>
      </c>
      <c r="D786" s="13" t="s">
        <v>213</v>
      </c>
      <c r="E786" s="12" t="s">
        <v>16</v>
      </c>
      <c r="F786" s="15"/>
      <c r="G786" s="15"/>
      <c r="H786" s="16"/>
      <c r="I786" s="12" t="s">
        <v>14</v>
      </c>
      <c r="J786" s="12" t="s">
        <v>19</v>
      </c>
      <c r="L786" s="52">
        <v>40</v>
      </c>
    </row>
    <row r="787" spans="1:12">
      <c r="A787" s="12">
        <v>4</v>
      </c>
      <c r="B787" s="13" t="s">
        <v>210</v>
      </c>
      <c r="C787" s="14" t="s">
        <v>259</v>
      </c>
      <c r="D787" s="13" t="s">
        <v>214</v>
      </c>
      <c r="E787" s="12" t="s">
        <v>16</v>
      </c>
      <c r="F787" s="15">
        <v>5.5</v>
      </c>
      <c r="G787" s="15">
        <v>5.5</v>
      </c>
      <c r="H787" s="16">
        <v>0</v>
      </c>
      <c r="I787" s="12" t="s">
        <v>14</v>
      </c>
      <c r="J787" s="12" t="s">
        <v>14</v>
      </c>
      <c r="L787" s="52">
        <v>17</v>
      </c>
    </row>
    <row r="788" spans="1:12">
      <c r="A788" s="12">
        <v>4</v>
      </c>
      <c r="B788" s="13" t="s">
        <v>210</v>
      </c>
      <c r="C788" s="14" t="s">
        <v>259</v>
      </c>
      <c r="D788" s="13" t="s">
        <v>218</v>
      </c>
      <c r="E788" s="12" t="s">
        <v>21</v>
      </c>
      <c r="F788" s="15">
        <v>5.5</v>
      </c>
      <c r="G788" s="15">
        <v>5.5</v>
      </c>
      <c r="H788" s="16">
        <v>0</v>
      </c>
      <c r="I788" s="12" t="s">
        <v>14</v>
      </c>
      <c r="J788" s="12" t="s">
        <v>14</v>
      </c>
      <c r="L788" s="52">
        <v>28</v>
      </c>
    </row>
    <row r="789" spans="1:12">
      <c r="A789" s="12">
        <v>4</v>
      </c>
      <c r="B789" s="13" t="s">
        <v>210</v>
      </c>
      <c r="C789" s="14" t="s">
        <v>259</v>
      </c>
      <c r="D789" s="13" t="s">
        <v>219</v>
      </c>
      <c r="E789" s="12" t="s">
        <v>21</v>
      </c>
      <c r="F789" s="15">
        <v>6</v>
      </c>
      <c r="G789" s="15">
        <v>6</v>
      </c>
      <c r="H789" s="16">
        <v>0</v>
      </c>
      <c r="I789" s="12" t="s">
        <v>14</v>
      </c>
      <c r="J789" s="12" t="s">
        <v>14</v>
      </c>
      <c r="L789" s="52">
        <v>22</v>
      </c>
    </row>
    <row r="790" spans="1:12">
      <c r="A790" s="12">
        <v>4</v>
      </c>
      <c r="B790" s="13" t="s">
        <v>210</v>
      </c>
      <c r="C790" s="14" t="s">
        <v>259</v>
      </c>
      <c r="D790" s="13" t="s">
        <v>216</v>
      </c>
      <c r="E790" s="12" t="s">
        <v>21</v>
      </c>
      <c r="F790" s="15">
        <v>6.5</v>
      </c>
      <c r="G790" s="15">
        <v>6.5</v>
      </c>
      <c r="H790" s="16">
        <v>0</v>
      </c>
      <c r="I790" s="12" t="s">
        <v>14</v>
      </c>
      <c r="J790" s="12" t="s">
        <v>14</v>
      </c>
      <c r="L790" s="52">
        <v>20</v>
      </c>
    </row>
    <row r="791" spans="1:12">
      <c r="A791" s="12">
        <v>4</v>
      </c>
      <c r="B791" s="13" t="s">
        <v>210</v>
      </c>
      <c r="C791" s="14" t="s">
        <v>259</v>
      </c>
      <c r="D791" s="13" t="s">
        <v>229</v>
      </c>
      <c r="E791" s="12" t="s">
        <v>21</v>
      </c>
      <c r="F791" s="15">
        <v>6</v>
      </c>
      <c r="G791" s="15">
        <v>6</v>
      </c>
      <c r="H791" s="16">
        <v>0</v>
      </c>
      <c r="I791" s="12" t="s">
        <v>14</v>
      </c>
      <c r="J791" s="12" t="s">
        <v>14</v>
      </c>
      <c r="L791" s="52">
        <v>15</v>
      </c>
    </row>
    <row r="792" spans="1:12">
      <c r="A792" s="12">
        <v>4</v>
      </c>
      <c r="B792" s="13" t="s">
        <v>210</v>
      </c>
      <c r="C792" s="14" t="s">
        <v>259</v>
      </c>
      <c r="D792" s="13" t="s">
        <v>221</v>
      </c>
      <c r="E792" s="12" t="s">
        <v>27</v>
      </c>
      <c r="F792" s="15">
        <v>7</v>
      </c>
      <c r="G792" s="15">
        <v>11</v>
      </c>
      <c r="H792" s="16">
        <v>4</v>
      </c>
      <c r="I792" s="12" t="s">
        <v>14</v>
      </c>
      <c r="J792" s="12" t="s">
        <v>14</v>
      </c>
      <c r="L792" s="52">
        <v>50</v>
      </c>
    </row>
    <row r="793" spans="1:12">
      <c r="A793" s="12">
        <v>4</v>
      </c>
      <c r="B793" s="13" t="s">
        <v>210</v>
      </c>
      <c r="C793" s="14" t="s">
        <v>259</v>
      </c>
      <c r="D793" s="13" t="s">
        <v>231</v>
      </c>
      <c r="E793" s="12" t="s">
        <v>27</v>
      </c>
      <c r="F793" s="15">
        <v>6.5</v>
      </c>
      <c r="G793" s="15">
        <v>9.5</v>
      </c>
      <c r="H793" s="16">
        <v>3</v>
      </c>
      <c r="I793" s="12" t="s">
        <v>14</v>
      </c>
      <c r="J793" s="12" t="s">
        <v>14</v>
      </c>
      <c r="L793" s="52">
        <v>35</v>
      </c>
    </row>
    <row r="794" spans="1:12">
      <c r="A794" s="12">
        <v>4</v>
      </c>
      <c r="B794" s="13" t="s">
        <v>210</v>
      </c>
      <c r="C794" s="14" t="s">
        <v>259</v>
      </c>
      <c r="D794" s="13" t="s">
        <v>1621</v>
      </c>
      <c r="E794" s="12" t="s">
        <v>27</v>
      </c>
      <c r="F794" s="15"/>
      <c r="G794" s="15"/>
      <c r="H794" s="16"/>
      <c r="I794" s="12" t="s">
        <v>14</v>
      </c>
      <c r="J794" s="12" t="s">
        <v>19</v>
      </c>
      <c r="L794" s="52">
        <v>23</v>
      </c>
    </row>
    <row r="795" spans="1:12">
      <c r="A795" s="12">
        <v>4</v>
      </c>
      <c r="B795" s="13" t="s">
        <v>210</v>
      </c>
      <c r="C795" s="14" t="s">
        <v>259</v>
      </c>
      <c r="D795" s="13" t="s">
        <v>222</v>
      </c>
      <c r="E795" s="12" t="s">
        <v>13</v>
      </c>
      <c r="F795" s="15"/>
      <c r="G795" s="15"/>
      <c r="H795" s="16"/>
      <c r="I795" s="12" t="s">
        <v>19</v>
      </c>
      <c r="J795" s="12" t="s">
        <v>19</v>
      </c>
      <c r="L795" s="52">
        <v>0.8</v>
      </c>
    </row>
    <row r="796" spans="1:12">
      <c r="A796" s="12">
        <v>4</v>
      </c>
      <c r="B796" s="13" t="s">
        <v>210</v>
      </c>
      <c r="C796" s="14" t="s">
        <v>259</v>
      </c>
      <c r="D796" s="13" t="s">
        <v>225</v>
      </c>
      <c r="E796" s="12" t="s">
        <v>16</v>
      </c>
      <c r="F796" s="15">
        <v>6</v>
      </c>
      <c r="G796" s="15">
        <v>6</v>
      </c>
      <c r="H796" s="16">
        <v>0</v>
      </c>
      <c r="I796" s="12" t="s">
        <v>19</v>
      </c>
      <c r="J796" s="12" t="s">
        <v>14</v>
      </c>
      <c r="K796" s="13" t="s">
        <v>213</v>
      </c>
      <c r="L796" s="52">
        <v>3.5</v>
      </c>
    </row>
    <row r="797" spans="1:12">
      <c r="A797" s="12">
        <v>4</v>
      </c>
      <c r="B797" s="13" t="s">
        <v>210</v>
      </c>
      <c r="C797" s="14" t="s">
        <v>259</v>
      </c>
      <c r="D797" s="13" t="s">
        <v>223</v>
      </c>
      <c r="E797" s="12" t="s">
        <v>16</v>
      </c>
      <c r="F797" s="15">
        <v>5.5</v>
      </c>
      <c r="G797" s="15">
        <v>5.5</v>
      </c>
      <c r="H797" s="16">
        <v>0</v>
      </c>
      <c r="I797" s="12" t="s">
        <v>19</v>
      </c>
      <c r="J797" s="12" t="s">
        <v>19</v>
      </c>
      <c r="L797" s="52">
        <v>12</v>
      </c>
    </row>
    <row r="798" spans="1:12">
      <c r="A798" s="12">
        <v>4</v>
      </c>
      <c r="B798" s="13" t="s">
        <v>210</v>
      </c>
      <c r="C798" s="14" t="s">
        <v>259</v>
      </c>
      <c r="D798" s="13" t="s">
        <v>224</v>
      </c>
      <c r="E798" s="12" t="s">
        <v>16</v>
      </c>
      <c r="F798" s="15">
        <v>6</v>
      </c>
      <c r="G798" s="15">
        <v>6</v>
      </c>
      <c r="H798" s="16">
        <v>0</v>
      </c>
      <c r="I798" s="12" t="s">
        <v>19</v>
      </c>
      <c r="J798" s="12" t="s">
        <v>19</v>
      </c>
      <c r="L798" s="52">
        <v>12</v>
      </c>
    </row>
    <row r="799" spans="1:12">
      <c r="A799" s="12">
        <v>4</v>
      </c>
      <c r="B799" s="13" t="s">
        <v>210</v>
      </c>
      <c r="C799" s="14" t="s">
        <v>259</v>
      </c>
      <c r="D799" s="13" t="s">
        <v>1969</v>
      </c>
      <c r="E799" s="12" t="s">
        <v>16</v>
      </c>
      <c r="F799" s="15"/>
      <c r="G799" s="15"/>
      <c r="H799" s="16"/>
      <c r="I799" s="12" t="s">
        <v>19</v>
      </c>
      <c r="J799" s="12" t="s">
        <v>19</v>
      </c>
      <c r="L799" s="52">
        <v>22</v>
      </c>
    </row>
    <row r="800" spans="1:12">
      <c r="A800" s="12">
        <v>4</v>
      </c>
      <c r="B800" s="13" t="s">
        <v>210</v>
      </c>
      <c r="C800" s="14" t="s">
        <v>259</v>
      </c>
      <c r="D800" s="13" t="s">
        <v>215</v>
      </c>
      <c r="E800" s="12" t="s">
        <v>21</v>
      </c>
      <c r="F800" s="15">
        <v>6</v>
      </c>
      <c r="G800" s="15">
        <v>6</v>
      </c>
      <c r="H800" s="16">
        <v>0</v>
      </c>
      <c r="I800" s="12" t="s">
        <v>19</v>
      </c>
      <c r="J800" s="12" t="s">
        <v>19</v>
      </c>
      <c r="L800" s="52">
        <v>30</v>
      </c>
    </row>
    <row r="801" spans="1:12">
      <c r="A801" s="12">
        <v>4</v>
      </c>
      <c r="B801" s="13" t="s">
        <v>210</v>
      </c>
      <c r="C801" s="14" t="s">
        <v>259</v>
      </c>
      <c r="D801" s="13" t="s">
        <v>230</v>
      </c>
      <c r="E801" s="12" t="s">
        <v>21</v>
      </c>
      <c r="F801" s="15">
        <v>5.5</v>
      </c>
      <c r="G801" s="15">
        <v>5.5</v>
      </c>
      <c r="H801" s="16">
        <v>0</v>
      </c>
      <c r="I801" s="12" t="s">
        <v>19</v>
      </c>
      <c r="J801" s="12" t="s">
        <v>19</v>
      </c>
      <c r="L801" s="52">
        <v>14</v>
      </c>
    </row>
    <row r="802" spans="1:12">
      <c r="A802" s="12">
        <v>4</v>
      </c>
      <c r="B802" s="13" t="s">
        <v>210</v>
      </c>
      <c r="C802" s="14" t="s">
        <v>259</v>
      </c>
      <c r="D802" s="13" t="s">
        <v>228</v>
      </c>
      <c r="E802" s="12" t="s">
        <v>21</v>
      </c>
      <c r="F802" s="15">
        <v>6</v>
      </c>
      <c r="G802" s="15">
        <v>5.5</v>
      </c>
      <c r="H802" s="16">
        <v>-0.5</v>
      </c>
      <c r="I802" s="12" t="s">
        <v>19</v>
      </c>
      <c r="J802" s="12" t="s">
        <v>19</v>
      </c>
      <c r="L802" s="52">
        <v>13</v>
      </c>
    </row>
    <row r="803" spans="1:12">
      <c r="A803" s="12">
        <v>4</v>
      </c>
      <c r="B803" s="13" t="s">
        <v>210</v>
      </c>
      <c r="C803" s="14" t="s">
        <v>259</v>
      </c>
      <c r="D803" s="13" t="s">
        <v>227</v>
      </c>
      <c r="E803" s="12" t="s">
        <v>21</v>
      </c>
      <c r="F803" s="15">
        <v>5</v>
      </c>
      <c r="G803" s="15">
        <v>4.5</v>
      </c>
      <c r="H803" s="16">
        <v>-0.5</v>
      </c>
      <c r="I803" s="12" t="s">
        <v>19</v>
      </c>
      <c r="J803" s="12" t="s">
        <v>19</v>
      </c>
      <c r="L803" s="52">
        <v>18</v>
      </c>
    </row>
    <row r="804" spans="1:12">
      <c r="A804" s="12">
        <v>4</v>
      </c>
      <c r="B804" s="13" t="s">
        <v>210</v>
      </c>
      <c r="C804" s="14" t="s">
        <v>259</v>
      </c>
      <c r="D804" s="13" t="s">
        <v>233</v>
      </c>
      <c r="E804" s="12" t="s">
        <v>27</v>
      </c>
      <c r="F804" s="15">
        <v>5.5</v>
      </c>
      <c r="G804" s="15">
        <v>5.5</v>
      </c>
      <c r="H804" s="16">
        <v>0</v>
      </c>
      <c r="I804" s="12" t="s">
        <v>19</v>
      </c>
      <c r="J804" s="12" t="s">
        <v>14</v>
      </c>
      <c r="K804" s="13" t="s">
        <v>1621</v>
      </c>
      <c r="L804" s="52">
        <v>14</v>
      </c>
    </row>
    <row r="805" spans="1:12">
      <c r="A805" s="12">
        <v>4</v>
      </c>
      <c r="B805" s="13" t="s">
        <v>210</v>
      </c>
      <c r="C805" s="14" t="s">
        <v>259</v>
      </c>
      <c r="D805" s="13" t="s">
        <v>232</v>
      </c>
      <c r="E805" s="12" t="s">
        <v>27</v>
      </c>
      <c r="F805" s="15">
        <v>7</v>
      </c>
      <c r="G805" s="15">
        <v>10</v>
      </c>
      <c r="H805" s="16">
        <v>3</v>
      </c>
      <c r="I805" s="12" t="s">
        <v>19</v>
      </c>
      <c r="J805" s="12" t="s">
        <v>19</v>
      </c>
      <c r="L805" s="52">
        <v>9</v>
      </c>
    </row>
    <row r="806" spans="1:12">
      <c r="A806" s="12">
        <v>4</v>
      </c>
      <c r="B806" s="13" t="s">
        <v>210</v>
      </c>
      <c r="C806" s="14" t="s">
        <v>259</v>
      </c>
      <c r="D806" s="13" t="s">
        <v>296</v>
      </c>
      <c r="E806" s="12" t="s">
        <v>27</v>
      </c>
      <c r="F806" s="15">
        <v>7</v>
      </c>
      <c r="G806" s="15">
        <v>10</v>
      </c>
      <c r="H806" s="16">
        <v>3</v>
      </c>
      <c r="I806" s="12" t="s">
        <v>19</v>
      </c>
      <c r="J806" s="12" t="s">
        <v>19</v>
      </c>
      <c r="L806" s="52">
        <v>7</v>
      </c>
    </row>
    <row r="807" spans="1:12">
      <c r="A807" s="12">
        <v>4</v>
      </c>
      <c r="B807" s="13" t="s">
        <v>138</v>
      </c>
      <c r="C807" s="14" t="s">
        <v>259</v>
      </c>
      <c r="D807" s="13" t="s">
        <v>150</v>
      </c>
      <c r="E807" s="12" t="s">
        <v>13</v>
      </c>
      <c r="F807" s="15">
        <v>6.5</v>
      </c>
      <c r="G807" s="15">
        <v>5.5</v>
      </c>
      <c r="H807" s="16">
        <v>-1</v>
      </c>
      <c r="I807" s="12" t="s">
        <v>14</v>
      </c>
      <c r="J807" s="12" t="s">
        <v>14</v>
      </c>
      <c r="L807" s="52">
        <v>4</v>
      </c>
    </row>
    <row r="808" spans="1:12">
      <c r="A808" s="12">
        <v>4</v>
      </c>
      <c r="B808" s="13" t="s">
        <v>138</v>
      </c>
      <c r="C808" s="14" t="s">
        <v>259</v>
      </c>
      <c r="D808" s="13" t="s">
        <v>141</v>
      </c>
      <c r="E808" s="12" t="s">
        <v>16</v>
      </c>
      <c r="F808" s="15">
        <v>7</v>
      </c>
      <c r="G808" s="15">
        <v>10</v>
      </c>
      <c r="H808" s="16">
        <v>3</v>
      </c>
      <c r="I808" s="12" t="s">
        <v>14</v>
      </c>
      <c r="J808" s="12" t="s">
        <v>14</v>
      </c>
      <c r="L808" s="52">
        <v>15</v>
      </c>
    </row>
    <row r="809" spans="1:12">
      <c r="A809" s="12">
        <v>4</v>
      </c>
      <c r="B809" s="13" t="s">
        <v>138</v>
      </c>
      <c r="C809" s="14" t="s">
        <v>259</v>
      </c>
      <c r="D809" s="13" t="s">
        <v>154</v>
      </c>
      <c r="E809" s="12" t="s">
        <v>16</v>
      </c>
      <c r="F809" s="15">
        <v>6</v>
      </c>
      <c r="G809" s="15">
        <v>6</v>
      </c>
      <c r="H809" s="16">
        <v>0</v>
      </c>
      <c r="I809" s="12" t="s">
        <v>14</v>
      </c>
      <c r="J809" s="12" t="s">
        <v>14</v>
      </c>
      <c r="L809" s="52">
        <v>1.5</v>
      </c>
    </row>
    <row r="810" spans="1:12">
      <c r="A810" s="12">
        <v>4</v>
      </c>
      <c r="B810" s="13" t="s">
        <v>138</v>
      </c>
      <c r="C810" s="14" t="s">
        <v>259</v>
      </c>
      <c r="D810" s="13" t="s">
        <v>153</v>
      </c>
      <c r="E810" s="12" t="s">
        <v>16</v>
      </c>
      <c r="F810" s="15">
        <v>6</v>
      </c>
      <c r="G810" s="15">
        <v>7</v>
      </c>
      <c r="H810" s="16">
        <v>1</v>
      </c>
      <c r="I810" s="12" t="s">
        <v>14</v>
      </c>
      <c r="J810" s="12" t="s">
        <v>14</v>
      </c>
      <c r="L810" s="52">
        <v>2.5</v>
      </c>
    </row>
    <row r="811" spans="1:12">
      <c r="A811" s="12">
        <v>4</v>
      </c>
      <c r="B811" s="13" t="s">
        <v>138</v>
      </c>
      <c r="C811" s="14" t="s">
        <v>259</v>
      </c>
      <c r="D811" s="13" t="s">
        <v>155</v>
      </c>
      <c r="E811" s="12" t="s">
        <v>21</v>
      </c>
      <c r="F811" s="15"/>
      <c r="G811" s="15"/>
      <c r="H811" s="16"/>
      <c r="I811" s="12" t="s">
        <v>14</v>
      </c>
      <c r="J811" s="12" t="s">
        <v>19</v>
      </c>
      <c r="L811" s="52">
        <v>45</v>
      </c>
    </row>
    <row r="812" spans="1:12">
      <c r="A812" s="12">
        <v>4</v>
      </c>
      <c r="B812" s="13" t="s">
        <v>138</v>
      </c>
      <c r="C812" s="14" t="s">
        <v>259</v>
      </c>
      <c r="D812" s="13" t="s">
        <v>145</v>
      </c>
      <c r="E812" s="12" t="s">
        <v>21</v>
      </c>
      <c r="F812" s="15">
        <v>5.5</v>
      </c>
      <c r="G812" s="15">
        <v>5.5</v>
      </c>
      <c r="H812" s="16">
        <v>0</v>
      </c>
      <c r="I812" s="12" t="s">
        <v>14</v>
      </c>
      <c r="J812" s="12" t="s">
        <v>14</v>
      </c>
      <c r="L812" s="52">
        <v>25</v>
      </c>
    </row>
    <row r="813" spans="1:12">
      <c r="A813" s="12">
        <v>4</v>
      </c>
      <c r="B813" s="13" t="s">
        <v>138</v>
      </c>
      <c r="C813" s="14" t="s">
        <v>259</v>
      </c>
      <c r="D813" s="13" t="s">
        <v>144</v>
      </c>
      <c r="E813" s="12" t="s">
        <v>21</v>
      </c>
      <c r="F813" s="15">
        <v>5.5</v>
      </c>
      <c r="G813" s="15">
        <v>5.5</v>
      </c>
      <c r="H813" s="16">
        <v>0</v>
      </c>
      <c r="I813" s="12" t="s">
        <v>14</v>
      </c>
      <c r="J813" s="12" t="s">
        <v>14</v>
      </c>
      <c r="L813" s="52">
        <v>5</v>
      </c>
    </row>
    <row r="814" spans="1:12">
      <c r="A814" s="12">
        <v>4</v>
      </c>
      <c r="B814" s="13" t="s">
        <v>138</v>
      </c>
      <c r="C814" s="14" t="s">
        <v>259</v>
      </c>
      <c r="D814" s="13" t="s">
        <v>143</v>
      </c>
      <c r="E814" s="12" t="s">
        <v>21</v>
      </c>
      <c r="F814" s="15">
        <v>6</v>
      </c>
      <c r="G814" s="15">
        <v>6</v>
      </c>
      <c r="H814" s="16">
        <v>0</v>
      </c>
      <c r="I814" s="12" t="s">
        <v>14</v>
      </c>
      <c r="J814" s="12" t="s">
        <v>14</v>
      </c>
      <c r="L814" s="52">
        <v>45</v>
      </c>
    </row>
    <row r="815" spans="1:12">
      <c r="A815" s="12">
        <v>4</v>
      </c>
      <c r="B815" s="13" t="s">
        <v>138</v>
      </c>
      <c r="C815" s="14" t="s">
        <v>259</v>
      </c>
      <c r="D815" s="13" t="s">
        <v>147</v>
      </c>
      <c r="E815" s="12" t="s">
        <v>27</v>
      </c>
      <c r="F815" s="15">
        <v>4.5</v>
      </c>
      <c r="G815" s="15">
        <v>5.5</v>
      </c>
      <c r="H815" s="16">
        <v>1</v>
      </c>
      <c r="I815" s="12" t="s">
        <v>14</v>
      </c>
      <c r="J815" s="12" t="s">
        <v>14</v>
      </c>
      <c r="L815" s="52">
        <v>20</v>
      </c>
    </row>
    <row r="816" spans="1:12">
      <c r="A816" s="12">
        <v>4</v>
      </c>
      <c r="B816" s="13" t="s">
        <v>138</v>
      </c>
      <c r="C816" s="14" t="s">
        <v>259</v>
      </c>
      <c r="D816" s="13" t="s">
        <v>1623</v>
      </c>
      <c r="E816" s="12" t="s">
        <v>27</v>
      </c>
      <c r="F816" s="15">
        <v>5.5</v>
      </c>
      <c r="G816" s="15">
        <v>5.5</v>
      </c>
      <c r="H816" s="16">
        <v>0</v>
      </c>
      <c r="I816" s="12" t="s">
        <v>14</v>
      </c>
      <c r="J816" s="12" t="s">
        <v>14</v>
      </c>
      <c r="L816" s="52">
        <v>3</v>
      </c>
    </row>
    <row r="817" spans="1:12">
      <c r="A817" s="12">
        <v>4</v>
      </c>
      <c r="B817" s="13" t="s">
        <v>138</v>
      </c>
      <c r="C817" s="14" t="s">
        <v>259</v>
      </c>
      <c r="D817" s="13" t="s">
        <v>148</v>
      </c>
      <c r="E817" s="12" t="s">
        <v>27</v>
      </c>
      <c r="F817" s="15">
        <v>6.5</v>
      </c>
      <c r="G817" s="15">
        <v>9.5</v>
      </c>
      <c r="H817" s="16">
        <v>3</v>
      </c>
      <c r="I817" s="12" t="s">
        <v>14</v>
      </c>
      <c r="J817" s="12" t="s">
        <v>14</v>
      </c>
      <c r="L817" s="52">
        <v>25</v>
      </c>
    </row>
    <row r="818" spans="1:12">
      <c r="A818" s="12">
        <v>4</v>
      </c>
      <c r="B818" s="13" t="s">
        <v>138</v>
      </c>
      <c r="C818" s="14" t="s">
        <v>259</v>
      </c>
      <c r="D818" s="13" t="s">
        <v>139</v>
      </c>
      <c r="E818" s="12" t="s">
        <v>13</v>
      </c>
      <c r="F818" s="15"/>
      <c r="G818" s="15"/>
      <c r="H818" s="16"/>
      <c r="I818" s="12" t="s">
        <v>19</v>
      </c>
      <c r="J818" s="12" t="s">
        <v>19</v>
      </c>
      <c r="L818" s="52">
        <v>2</v>
      </c>
    </row>
    <row r="819" spans="1:12">
      <c r="A819" s="12">
        <v>4</v>
      </c>
      <c r="B819" s="13" t="s">
        <v>138</v>
      </c>
      <c r="C819" s="14" t="s">
        <v>259</v>
      </c>
      <c r="D819" s="13" t="s">
        <v>288</v>
      </c>
      <c r="E819" s="12" t="s">
        <v>16</v>
      </c>
      <c r="F819" s="15">
        <v>6</v>
      </c>
      <c r="G819" s="15">
        <v>6</v>
      </c>
      <c r="H819" s="16">
        <v>0</v>
      </c>
      <c r="I819" s="12" t="s">
        <v>19</v>
      </c>
      <c r="J819" s="12" t="s">
        <v>19</v>
      </c>
      <c r="L819" s="52">
        <v>10</v>
      </c>
    </row>
    <row r="820" spans="1:12">
      <c r="A820" s="12">
        <v>4</v>
      </c>
      <c r="B820" s="13" t="s">
        <v>138</v>
      </c>
      <c r="C820" s="14" t="s">
        <v>259</v>
      </c>
      <c r="D820" s="13" t="s">
        <v>151</v>
      </c>
      <c r="E820" s="12" t="s">
        <v>16</v>
      </c>
      <c r="F820" s="15">
        <v>6.5</v>
      </c>
      <c r="G820" s="15">
        <v>7</v>
      </c>
      <c r="H820" s="16">
        <v>0.5</v>
      </c>
      <c r="I820" s="12" t="s">
        <v>19</v>
      </c>
      <c r="J820" s="12" t="s">
        <v>19</v>
      </c>
      <c r="L820" s="52">
        <v>2.5</v>
      </c>
    </row>
    <row r="821" spans="1:12">
      <c r="A821" s="12">
        <v>4</v>
      </c>
      <c r="B821" s="13" t="s">
        <v>138</v>
      </c>
      <c r="C821" s="14" t="s">
        <v>259</v>
      </c>
      <c r="D821" s="13" t="s">
        <v>1087</v>
      </c>
      <c r="E821" s="12" t="s">
        <v>16</v>
      </c>
      <c r="F821" s="15">
        <v>6</v>
      </c>
      <c r="G821" s="15">
        <v>6</v>
      </c>
      <c r="H821" s="16">
        <v>0</v>
      </c>
      <c r="I821" s="12" t="s">
        <v>19</v>
      </c>
      <c r="J821" s="12" t="s">
        <v>19</v>
      </c>
      <c r="L821" s="52">
        <v>5</v>
      </c>
    </row>
    <row r="822" spans="1:12">
      <c r="A822" s="12">
        <v>4</v>
      </c>
      <c r="B822" s="13" t="s">
        <v>138</v>
      </c>
      <c r="C822" s="14" t="s">
        <v>259</v>
      </c>
      <c r="D822" s="13" t="s">
        <v>152</v>
      </c>
      <c r="E822" s="12" t="s">
        <v>16</v>
      </c>
      <c r="F822" s="15">
        <v>6</v>
      </c>
      <c r="G822" s="15">
        <v>6</v>
      </c>
      <c r="H822" s="16">
        <v>0</v>
      </c>
      <c r="I822" s="12" t="s">
        <v>19</v>
      </c>
      <c r="J822" s="12" t="s">
        <v>19</v>
      </c>
      <c r="L822" s="52">
        <v>7</v>
      </c>
    </row>
    <row r="823" spans="1:12">
      <c r="A823" s="12">
        <v>4</v>
      </c>
      <c r="B823" s="13" t="s">
        <v>138</v>
      </c>
      <c r="C823" s="14" t="s">
        <v>259</v>
      </c>
      <c r="D823" s="13" t="s">
        <v>289</v>
      </c>
      <c r="E823" s="12" t="s">
        <v>21</v>
      </c>
      <c r="F823" s="15"/>
      <c r="G823" s="15"/>
      <c r="H823" s="16"/>
      <c r="I823" s="12" t="s">
        <v>19</v>
      </c>
      <c r="J823" s="12" t="s">
        <v>19</v>
      </c>
      <c r="L823" s="52">
        <v>40</v>
      </c>
    </row>
    <row r="824" spans="1:12">
      <c r="A824" s="12">
        <v>4</v>
      </c>
      <c r="B824" s="13" t="s">
        <v>138</v>
      </c>
      <c r="C824" s="14" t="s">
        <v>259</v>
      </c>
      <c r="D824" s="13" t="s">
        <v>146</v>
      </c>
      <c r="E824" s="12" t="s">
        <v>21</v>
      </c>
      <c r="F824" s="15">
        <v>5</v>
      </c>
      <c r="G824" s="15">
        <v>5</v>
      </c>
      <c r="H824" s="16">
        <v>0</v>
      </c>
      <c r="I824" s="12" t="s">
        <v>19</v>
      </c>
      <c r="J824" s="12" t="s">
        <v>14</v>
      </c>
      <c r="K824" s="13" t="s">
        <v>155</v>
      </c>
      <c r="L824" s="52">
        <v>8.5</v>
      </c>
    </row>
    <row r="825" spans="1:12">
      <c r="A825" s="12">
        <v>4</v>
      </c>
      <c r="B825" s="13" t="s">
        <v>138</v>
      </c>
      <c r="C825" s="14" t="s">
        <v>259</v>
      </c>
      <c r="D825" s="13" t="s">
        <v>156</v>
      </c>
      <c r="E825" s="12" t="s">
        <v>21</v>
      </c>
      <c r="F825" s="15">
        <v>5.5</v>
      </c>
      <c r="G825" s="15">
        <v>5.5</v>
      </c>
      <c r="H825" s="16">
        <v>0</v>
      </c>
      <c r="I825" s="12" t="s">
        <v>19</v>
      </c>
      <c r="J825" s="12" t="s">
        <v>19</v>
      </c>
      <c r="L825" s="52">
        <v>3</v>
      </c>
    </row>
    <row r="826" spans="1:12">
      <c r="A826" s="12">
        <v>4</v>
      </c>
      <c r="B826" s="13" t="s">
        <v>138</v>
      </c>
      <c r="C826" s="14" t="s">
        <v>259</v>
      </c>
      <c r="D826" s="13" t="s">
        <v>157</v>
      </c>
      <c r="E826" s="12" t="s">
        <v>21</v>
      </c>
      <c r="F826" s="15">
        <v>5.5</v>
      </c>
      <c r="G826" s="15">
        <v>5.5</v>
      </c>
      <c r="H826" s="16">
        <v>0</v>
      </c>
      <c r="I826" s="12" t="s">
        <v>19</v>
      </c>
      <c r="J826" s="12" t="s">
        <v>19</v>
      </c>
      <c r="L826" s="52">
        <v>4</v>
      </c>
    </row>
    <row r="827" spans="1:12">
      <c r="A827" s="12">
        <v>4</v>
      </c>
      <c r="B827" s="13" t="s">
        <v>138</v>
      </c>
      <c r="C827" s="14" t="s">
        <v>259</v>
      </c>
      <c r="D827" s="13" t="s">
        <v>161</v>
      </c>
      <c r="E827" s="12" t="s">
        <v>27</v>
      </c>
      <c r="F827" s="15">
        <v>5</v>
      </c>
      <c r="G827" s="15">
        <v>5</v>
      </c>
      <c r="H827" s="16">
        <v>0</v>
      </c>
      <c r="I827" s="12" t="s">
        <v>19</v>
      </c>
      <c r="J827" s="12" t="s">
        <v>19</v>
      </c>
      <c r="L827" s="52">
        <v>35</v>
      </c>
    </row>
    <row r="828" spans="1:12">
      <c r="A828" s="12">
        <v>4</v>
      </c>
      <c r="B828" s="13" t="s">
        <v>138</v>
      </c>
      <c r="C828" s="14" t="s">
        <v>259</v>
      </c>
      <c r="D828" s="13" t="s">
        <v>149</v>
      </c>
      <c r="E828" s="12" t="s">
        <v>27</v>
      </c>
      <c r="F828" s="15">
        <v>5.5</v>
      </c>
      <c r="G828" s="15">
        <v>5.5</v>
      </c>
      <c r="H828" s="16">
        <v>0</v>
      </c>
      <c r="I828" s="12" t="s">
        <v>19</v>
      </c>
      <c r="J828" s="12" t="s">
        <v>19</v>
      </c>
      <c r="L828" s="52">
        <v>22</v>
      </c>
    </row>
    <row r="829" spans="1:12">
      <c r="A829" s="12">
        <v>4</v>
      </c>
      <c r="B829" s="13" t="s">
        <v>138</v>
      </c>
      <c r="C829" s="14" t="s">
        <v>259</v>
      </c>
      <c r="D829" s="13" t="s">
        <v>159</v>
      </c>
      <c r="E829" s="12" t="s">
        <v>27</v>
      </c>
      <c r="F829" s="15">
        <v>7</v>
      </c>
      <c r="G829" s="15">
        <v>10</v>
      </c>
      <c r="H829" s="16">
        <v>3</v>
      </c>
      <c r="I829" s="12" t="s">
        <v>19</v>
      </c>
      <c r="J829" s="12" t="s">
        <v>19</v>
      </c>
      <c r="L829" s="52">
        <v>5</v>
      </c>
    </row>
    <row r="830" spans="1:12">
      <c r="A830" s="12">
        <v>4</v>
      </c>
      <c r="B830" s="13" t="s">
        <v>66</v>
      </c>
      <c r="C830" s="14" t="s">
        <v>259</v>
      </c>
      <c r="D830" s="13" t="s">
        <v>1970</v>
      </c>
      <c r="E830" s="12" t="s">
        <v>13</v>
      </c>
      <c r="F830" s="15">
        <v>5</v>
      </c>
      <c r="G830" s="15">
        <v>2</v>
      </c>
      <c r="H830" s="16">
        <v>-3</v>
      </c>
      <c r="I830" s="12" t="s">
        <v>14</v>
      </c>
      <c r="J830" s="12" t="s">
        <v>14</v>
      </c>
      <c r="L830" s="52">
        <v>2</v>
      </c>
    </row>
    <row r="831" spans="1:12">
      <c r="A831" s="12">
        <v>4</v>
      </c>
      <c r="B831" s="13" t="s">
        <v>66</v>
      </c>
      <c r="C831" s="14" t="s">
        <v>259</v>
      </c>
      <c r="D831" s="13" t="s">
        <v>68</v>
      </c>
      <c r="E831" s="12" t="s">
        <v>16</v>
      </c>
      <c r="F831" s="15"/>
      <c r="G831" s="15"/>
      <c r="H831" s="16"/>
      <c r="I831" s="12" t="s">
        <v>14</v>
      </c>
      <c r="J831" s="12" t="s">
        <v>19</v>
      </c>
      <c r="L831" s="52">
        <v>40</v>
      </c>
    </row>
    <row r="832" spans="1:12">
      <c r="A832" s="12">
        <v>4</v>
      </c>
      <c r="B832" s="13" t="s">
        <v>66</v>
      </c>
      <c r="C832" s="14" t="s">
        <v>259</v>
      </c>
      <c r="D832" s="13" t="s">
        <v>70</v>
      </c>
      <c r="E832" s="12" t="s">
        <v>16</v>
      </c>
      <c r="F832" s="15">
        <v>5.5</v>
      </c>
      <c r="G832" s="15">
        <v>5</v>
      </c>
      <c r="H832" s="16">
        <v>-0.5</v>
      </c>
      <c r="I832" s="12" t="s">
        <v>14</v>
      </c>
      <c r="J832" s="12" t="s">
        <v>14</v>
      </c>
      <c r="L832" s="52">
        <v>40</v>
      </c>
    </row>
    <row r="833" spans="1:12">
      <c r="A833" s="12">
        <v>4</v>
      </c>
      <c r="B833" s="13" t="s">
        <v>66</v>
      </c>
      <c r="C833" s="14" t="s">
        <v>259</v>
      </c>
      <c r="D833" s="13" t="s">
        <v>80</v>
      </c>
      <c r="E833" s="12" t="s">
        <v>16</v>
      </c>
      <c r="F833" s="15">
        <v>6.5</v>
      </c>
      <c r="G833" s="15">
        <v>6.5</v>
      </c>
      <c r="H833" s="16">
        <v>0</v>
      </c>
      <c r="I833" s="12" t="s">
        <v>14</v>
      </c>
      <c r="J833" s="12" t="s">
        <v>14</v>
      </c>
      <c r="L833" s="52">
        <v>10</v>
      </c>
    </row>
    <row r="834" spans="1:12">
      <c r="A834" s="12">
        <v>4</v>
      </c>
      <c r="B834" s="13" t="s">
        <v>66</v>
      </c>
      <c r="C834" s="14" t="s">
        <v>259</v>
      </c>
      <c r="D834" s="13" t="s">
        <v>84</v>
      </c>
      <c r="E834" s="12" t="s">
        <v>21</v>
      </c>
      <c r="F834" s="15">
        <v>5.5</v>
      </c>
      <c r="G834" s="15">
        <v>5.5</v>
      </c>
      <c r="H834" s="16">
        <v>0</v>
      </c>
      <c r="I834" s="12" t="s">
        <v>14</v>
      </c>
      <c r="J834" s="12" t="s">
        <v>14</v>
      </c>
      <c r="L834" s="52">
        <v>4</v>
      </c>
    </row>
    <row r="835" spans="1:12">
      <c r="A835" s="12">
        <v>4</v>
      </c>
      <c r="B835" s="13" t="s">
        <v>66</v>
      </c>
      <c r="C835" s="14" t="s">
        <v>259</v>
      </c>
      <c r="D835" s="13" t="s">
        <v>73</v>
      </c>
      <c r="E835" s="12" t="s">
        <v>21</v>
      </c>
      <c r="F835" s="15">
        <v>5</v>
      </c>
      <c r="G835" s="15">
        <v>5</v>
      </c>
      <c r="H835" s="16">
        <v>0</v>
      </c>
      <c r="I835" s="12" t="s">
        <v>14</v>
      </c>
      <c r="J835" s="12" t="s">
        <v>14</v>
      </c>
      <c r="L835" s="52">
        <v>16</v>
      </c>
    </row>
    <row r="836" spans="1:12">
      <c r="A836" s="12">
        <v>4</v>
      </c>
      <c r="B836" s="13" t="s">
        <v>66</v>
      </c>
      <c r="C836" s="14" t="s">
        <v>259</v>
      </c>
      <c r="D836" s="13" t="s">
        <v>74</v>
      </c>
      <c r="E836" s="12" t="s">
        <v>21</v>
      </c>
      <c r="F836" s="15">
        <v>6</v>
      </c>
      <c r="G836" s="15">
        <v>6</v>
      </c>
      <c r="H836" s="16">
        <v>0</v>
      </c>
      <c r="I836" s="12" t="s">
        <v>14</v>
      </c>
      <c r="J836" s="12" t="s">
        <v>14</v>
      </c>
      <c r="L836" s="52">
        <v>18</v>
      </c>
    </row>
    <row r="837" spans="1:12">
      <c r="A837" s="12">
        <v>4</v>
      </c>
      <c r="B837" s="13" t="s">
        <v>66</v>
      </c>
      <c r="C837" s="14" t="s">
        <v>259</v>
      </c>
      <c r="D837" s="13" t="s">
        <v>85</v>
      </c>
      <c r="E837" s="12" t="s">
        <v>21</v>
      </c>
      <c r="F837" s="15">
        <v>5.5</v>
      </c>
      <c r="G837" s="15">
        <v>5.5</v>
      </c>
      <c r="H837" s="16">
        <v>0</v>
      </c>
      <c r="I837" s="12" t="s">
        <v>14</v>
      </c>
      <c r="J837" s="12" t="s">
        <v>14</v>
      </c>
      <c r="L837" s="52">
        <v>8.5</v>
      </c>
    </row>
    <row r="838" spans="1:12">
      <c r="A838" s="12">
        <v>4</v>
      </c>
      <c r="B838" s="13" t="s">
        <v>66</v>
      </c>
      <c r="C838" s="14" t="s">
        <v>259</v>
      </c>
      <c r="D838" s="13" t="s">
        <v>77</v>
      </c>
      <c r="E838" s="12" t="s">
        <v>27</v>
      </c>
      <c r="F838" s="15">
        <v>6.5</v>
      </c>
      <c r="G838" s="15">
        <v>9.5</v>
      </c>
      <c r="H838" s="16">
        <v>3</v>
      </c>
      <c r="I838" s="12" t="s">
        <v>14</v>
      </c>
      <c r="J838" s="12" t="s">
        <v>14</v>
      </c>
      <c r="L838" s="52">
        <v>15</v>
      </c>
    </row>
    <row r="839" spans="1:12">
      <c r="A839" s="12">
        <v>4</v>
      </c>
      <c r="B839" s="13" t="s">
        <v>66</v>
      </c>
      <c r="C839" s="14" t="s">
        <v>259</v>
      </c>
      <c r="D839" s="13" t="s">
        <v>76</v>
      </c>
      <c r="E839" s="12" t="s">
        <v>27</v>
      </c>
      <c r="F839" s="15">
        <v>5.5</v>
      </c>
      <c r="G839" s="15">
        <v>5.5</v>
      </c>
      <c r="H839" s="16">
        <v>0</v>
      </c>
      <c r="I839" s="12" t="s">
        <v>14</v>
      </c>
      <c r="J839" s="12" t="s">
        <v>14</v>
      </c>
      <c r="L839" s="52">
        <v>50</v>
      </c>
    </row>
    <row r="840" spans="1:12">
      <c r="A840" s="12">
        <v>4</v>
      </c>
      <c r="B840" s="13" t="s">
        <v>66</v>
      </c>
      <c r="C840" s="14" t="s">
        <v>259</v>
      </c>
      <c r="D840" s="13" t="s">
        <v>88</v>
      </c>
      <c r="E840" s="12" t="s">
        <v>27</v>
      </c>
      <c r="F840" s="15">
        <v>7</v>
      </c>
      <c r="G840" s="15">
        <v>10</v>
      </c>
      <c r="H840" s="16">
        <v>3</v>
      </c>
      <c r="I840" s="12" t="s">
        <v>14</v>
      </c>
      <c r="J840" s="12" t="s">
        <v>14</v>
      </c>
      <c r="L840" s="52">
        <v>4</v>
      </c>
    </row>
    <row r="841" spans="1:12">
      <c r="A841" s="12">
        <v>4</v>
      </c>
      <c r="B841" s="13" t="s">
        <v>66</v>
      </c>
      <c r="C841" s="14" t="s">
        <v>259</v>
      </c>
      <c r="D841" s="13" t="s">
        <v>78</v>
      </c>
      <c r="E841" s="12" t="s">
        <v>13</v>
      </c>
      <c r="F841" s="15">
        <v>6</v>
      </c>
      <c r="G841" s="15">
        <v>5</v>
      </c>
      <c r="H841" s="16">
        <v>-1</v>
      </c>
      <c r="I841" s="12" t="s">
        <v>19</v>
      </c>
      <c r="J841" s="12" t="s">
        <v>19</v>
      </c>
      <c r="L841" s="52">
        <v>15</v>
      </c>
    </row>
    <row r="842" spans="1:12">
      <c r="A842" s="12">
        <v>4</v>
      </c>
      <c r="B842" s="13" t="s">
        <v>66</v>
      </c>
      <c r="C842" s="14" t="s">
        <v>259</v>
      </c>
      <c r="D842" s="13" t="s">
        <v>69</v>
      </c>
      <c r="E842" s="12" t="s">
        <v>16</v>
      </c>
      <c r="F842" s="15">
        <v>6.5</v>
      </c>
      <c r="G842" s="15">
        <v>6.5</v>
      </c>
      <c r="H842" s="16">
        <v>0</v>
      </c>
      <c r="I842" s="12" t="s">
        <v>19</v>
      </c>
      <c r="J842" s="12" t="s">
        <v>14</v>
      </c>
      <c r="K842" s="13" t="s">
        <v>68</v>
      </c>
      <c r="L842" s="52">
        <v>3.5</v>
      </c>
    </row>
    <row r="843" spans="1:12">
      <c r="A843" s="12">
        <v>4</v>
      </c>
      <c r="B843" s="13" t="s">
        <v>66</v>
      </c>
      <c r="C843" s="14" t="s">
        <v>259</v>
      </c>
      <c r="D843" s="13" t="s">
        <v>81</v>
      </c>
      <c r="E843" s="12" t="s">
        <v>16</v>
      </c>
      <c r="F843" s="15">
        <v>6.5</v>
      </c>
      <c r="G843" s="15">
        <v>9.5</v>
      </c>
      <c r="H843" s="16">
        <v>3</v>
      </c>
      <c r="I843" s="12" t="s">
        <v>19</v>
      </c>
      <c r="J843" s="12" t="s">
        <v>19</v>
      </c>
      <c r="L843" s="52">
        <v>4</v>
      </c>
    </row>
    <row r="844" spans="1:12">
      <c r="A844" s="12">
        <v>4</v>
      </c>
      <c r="B844" s="13" t="s">
        <v>66</v>
      </c>
      <c r="C844" s="14" t="s">
        <v>259</v>
      </c>
      <c r="D844" s="13" t="s">
        <v>79</v>
      </c>
      <c r="E844" s="12" t="s">
        <v>16</v>
      </c>
      <c r="F844" s="15">
        <v>5.5</v>
      </c>
      <c r="G844" s="15">
        <v>5.5</v>
      </c>
      <c r="H844" s="16">
        <v>0</v>
      </c>
      <c r="I844" s="12" t="s">
        <v>19</v>
      </c>
      <c r="J844" s="12" t="s">
        <v>19</v>
      </c>
      <c r="L844" s="52">
        <v>2.5</v>
      </c>
    </row>
    <row r="845" spans="1:12">
      <c r="A845" s="12">
        <v>4</v>
      </c>
      <c r="B845" s="13" t="s">
        <v>66</v>
      </c>
      <c r="C845" s="14" t="s">
        <v>259</v>
      </c>
      <c r="D845" s="13" t="s">
        <v>82</v>
      </c>
      <c r="E845" s="12" t="s">
        <v>16</v>
      </c>
      <c r="F845" s="15">
        <v>5.5</v>
      </c>
      <c r="G845" s="15">
        <v>5.5</v>
      </c>
      <c r="H845" s="16">
        <v>0</v>
      </c>
      <c r="I845" s="12" t="s">
        <v>19</v>
      </c>
      <c r="J845" s="12" t="s">
        <v>19</v>
      </c>
      <c r="L845" s="52">
        <v>18</v>
      </c>
    </row>
    <row r="846" spans="1:12">
      <c r="A846" s="12">
        <v>4</v>
      </c>
      <c r="B846" s="13" t="s">
        <v>66</v>
      </c>
      <c r="C846" s="14" t="s">
        <v>259</v>
      </c>
      <c r="D846" s="13" t="s">
        <v>71</v>
      </c>
      <c r="E846" s="12" t="s">
        <v>21</v>
      </c>
      <c r="F846" s="15"/>
      <c r="G846" s="15"/>
      <c r="H846" s="16"/>
      <c r="I846" s="12" t="s">
        <v>19</v>
      </c>
      <c r="J846" s="12" t="s">
        <v>19</v>
      </c>
      <c r="L846" s="52">
        <v>15</v>
      </c>
    </row>
    <row r="847" spans="1:12">
      <c r="A847" s="12">
        <v>4</v>
      </c>
      <c r="B847" s="13" t="s">
        <v>66</v>
      </c>
      <c r="C847" s="14" t="s">
        <v>259</v>
      </c>
      <c r="D847" s="13" t="s">
        <v>83</v>
      </c>
      <c r="E847" s="12" t="s">
        <v>21</v>
      </c>
      <c r="F847" s="15">
        <v>7</v>
      </c>
      <c r="G847" s="15">
        <v>10</v>
      </c>
      <c r="H847" s="16">
        <v>3</v>
      </c>
      <c r="I847" s="12" t="s">
        <v>19</v>
      </c>
      <c r="J847" s="12" t="s">
        <v>19</v>
      </c>
      <c r="L847" s="52">
        <v>8</v>
      </c>
    </row>
    <row r="848" spans="1:12">
      <c r="A848" s="12">
        <v>4</v>
      </c>
      <c r="B848" s="13" t="s">
        <v>66</v>
      </c>
      <c r="C848" s="14" t="s">
        <v>259</v>
      </c>
      <c r="D848" s="13" t="s">
        <v>72</v>
      </c>
      <c r="E848" s="12" t="s">
        <v>21</v>
      </c>
      <c r="F848" s="15">
        <v>5.5</v>
      </c>
      <c r="G848" s="15">
        <v>5.5</v>
      </c>
      <c r="H848" s="16">
        <v>0</v>
      </c>
      <c r="I848" s="12" t="s">
        <v>19</v>
      </c>
      <c r="J848" s="12" t="s">
        <v>19</v>
      </c>
      <c r="L848" s="52">
        <v>8.5</v>
      </c>
    </row>
    <row r="849" spans="1:12">
      <c r="A849" s="12">
        <v>4</v>
      </c>
      <c r="B849" s="13" t="s">
        <v>66</v>
      </c>
      <c r="C849" s="14" t="s">
        <v>259</v>
      </c>
      <c r="D849" s="13" t="s">
        <v>1971</v>
      </c>
      <c r="E849" s="12" t="s">
        <v>21</v>
      </c>
      <c r="F849" s="15"/>
      <c r="G849" s="15"/>
      <c r="H849" s="16"/>
      <c r="I849" s="12" t="s">
        <v>19</v>
      </c>
      <c r="J849" s="12" t="s">
        <v>19</v>
      </c>
      <c r="L849" s="52">
        <v>5</v>
      </c>
    </row>
    <row r="850" spans="1:12">
      <c r="A850" s="12">
        <v>4</v>
      </c>
      <c r="B850" s="13" t="s">
        <v>66</v>
      </c>
      <c r="C850" s="14" t="s">
        <v>259</v>
      </c>
      <c r="D850" s="13" t="s">
        <v>75</v>
      </c>
      <c r="E850" s="12" t="s">
        <v>27</v>
      </c>
      <c r="F850" s="15"/>
      <c r="G850" s="15"/>
      <c r="H850" s="16"/>
      <c r="I850" s="12" t="s">
        <v>19</v>
      </c>
      <c r="J850" s="12" t="s">
        <v>19</v>
      </c>
      <c r="L850" s="52">
        <v>15</v>
      </c>
    </row>
    <row r="851" spans="1:12">
      <c r="A851" s="12">
        <v>4</v>
      </c>
      <c r="B851" s="13" t="s">
        <v>66</v>
      </c>
      <c r="C851" s="14" t="s">
        <v>259</v>
      </c>
      <c r="D851" s="13" t="s">
        <v>89</v>
      </c>
      <c r="E851" s="12" t="s">
        <v>27</v>
      </c>
      <c r="F851" s="15"/>
      <c r="G851" s="15"/>
      <c r="H851" s="16"/>
      <c r="I851" s="12" t="s">
        <v>19</v>
      </c>
      <c r="J851" s="12" t="s">
        <v>19</v>
      </c>
      <c r="L851" s="52">
        <v>7</v>
      </c>
    </row>
    <row r="852" spans="1:12">
      <c r="A852" s="12">
        <v>4</v>
      </c>
      <c r="B852" s="13" t="s">
        <v>66</v>
      </c>
      <c r="C852" s="14" t="s">
        <v>259</v>
      </c>
      <c r="D852" s="13" t="s">
        <v>87</v>
      </c>
      <c r="E852" s="12" t="s">
        <v>27</v>
      </c>
      <c r="F852" s="15">
        <v>6.5</v>
      </c>
      <c r="G852" s="15">
        <v>9.5</v>
      </c>
      <c r="H852" s="16">
        <v>3</v>
      </c>
      <c r="I852" s="12" t="s">
        <v>19</v>
      </c>
      <c r="J852" s="12" t="s">
        <v>19</v>
      </c>
      <c r="L852" s="52">
        <v>8</v>
      </c>
    </row>
    <row r="853" spans="1:12">
      <c r="A853" s="12">
        <v>4</v>
      </c>
      <c r="B853" s="13" t="s">
        <v>11</v>
      </c>
      <c r="C853" s="14" t="s">
        <v>1629</v>
      </c>
      <c r="D853" s="13" t="s">
        <v>1972</v>
      </c>
      <c r="E853" s="12" t="s">
        <v>13</v>
      </c>
      <c r="F853" s="15"/>
      <c r="G853" s="15"/>
      <c r="H853" s="16"/>
      <c r="I853" s="12" t="s">
        <v>14</v>
      </c>
      <c r="J853" s="12" t="s">
        <v>19</v>
      </c>
      <c r="L853" s="52">
        <v>3</v>
      </c>
    </row>
    <row r="854" spans="1:12">
      <c r="A854" s="12">
        <v>4</v>
      </c>
      <c r="B854" s="13" t="s">
        <v>11</v>
      </c>
      <c r="C854" s="14" t="s">
        <v>1629</v>
      </c>
      <c r="D854" s="13" t="s">
        <v>15</v>
      </c>
      <c r="E854" s="12" t="s">
        <v>16</v>
      </c>
      <c r="F854" s="15">
        <v>5</v>
      </c>
      <c r="G854" s="15">
        <v>5</v>
      </c>
      <c r="H854" s="16">
        <v>0</v>
      </c>
      <c r="I854" s="12" t="s">
        <v>14</v>
      </c>
      <c r="J854" s="12" t="s">
        <v>14</v>
      </c>
      <c r="L854" s="52">
        <v>35</v>
      </c>
    </row>
    <row r="855" spans="1:12">
      <c r="A855" s="12">
        <v>4</v>
      </c>
      <c r="B855" s="13" t="s">
        <v>11</v>
      </c>
      <c r="C855" s="14" t="s">
        <v>1629</v>
      </c>
      <c r="D855" s="13" t="s">
        <v>17</v>
      </c>
      <c r="E855" s="12" t="s">
        <v>16</v>
      </c>
      <c r="F855" s="15">
        <v>5.5</v>
      </c>
      <c r="G855" s="15">
        <v>5.5</v>
      </c>
      <c r="H855" s="16">
        <v>0</v>
      </c>
      <c r="I855" s="12" t="s">
        <v>14</v>
      </c>
      <c r="J855" s="12" t="s">
        <v>14</v>
      </c>
      <c r="L855" s="52">
        <v>12</v>
      </c>
    </row>
    <row r="856" spans="1:12">
      <c r="A856" s="12">
        <v>4</v>
      </c>
      <c r="B856" s="13" t="s">
        <v>11</v>
      </c>
      <c r="C856" s="14" t="s">
        <v>1629</v>
      </c>
      <c r="D856" s="13" t="s">
        <v>276</v>
      </c>
      <c r="E856" s="12" t="s">
        <v>16</v>
      </c>
      <c r="F856" s="15">
        <v>5.5</v>
      </c>
      <c r="G856" s="15">
        <v>5.5</v>
      </c>
      <c r="H856" s="16">
        <v>0</v>
      </c>
      <c r="I856" s="12" t="s">
        <v>14</v>
      </c>
      <c r="J856" s="12" t="s">
        <v>14</v>
      </c>
      <c r="L856" s="52">
        <v>38</v>
      </c>
    </row>
    <row r="857" spans="1:12">
      <c r="A857" s="12">
        <v>4</v>
      </c>
      <c r="B857" s="13" t="s">
        <v>11</v>
      </c>
      <c r="C857" s="14" t="s">
        <v>1629</v>
      </c>
      <c r="D857" s="13" t="s">
        <v>18</v>
      </c>
      <c r="E857" s="12" t="s">
        <v>16</v>
      </c>
      <c r="F857" s="15">
        <v>6</v>
      </c>
      <c r="G857" s="15">
        <v>6</v>
      </c>
      <c r="H857" s="16">
        <v>0</v>
      </c>
      <c r="I857" s="12" t="s">
        <v>14</v>
      </c>
      <c r="J857" s="12" t="s">
        <v>14</v>
      </c>
      <c r="L857" s="52">
        <v>15</v>
      </c>
    </row>
    <row r="858" spans="1:12">
      <c r="A858" s="12">
        <v>4</v>
      </c>
      <c r="B858" s="13" t="s">
        <v>11</v>
      </c>
      <c r="C858" s="14" t="s">
        <v>1629</v>
      </c>
      <c r="D858" s="13" t="s">
        <v>24</v>
      </c>
      <c r="E858" s="12" t="s">
        <v>21</v>
      </c>
      <c r="F858" s="15">
        <v>6</v>
      </c>
      <c r="G858" s="15">
        <v>6</v>
      </c>
      <c r="H858" s="16">
        <v>0</v>
      </c>
      <c r="I858" s="12" t="s">
        <v>14</v>
      </c>
      <c r="J858" s="12" t="s">
        <v>14</v>
      </c>
      <c r="L858" s="52">
        <v>25</v>
      </c>
    </row>
    <row r="859" spans="1:12">
      <c r="A859" s="12">
        <v>4</v>
      </c>
      <c r="B859" s="13" t="s">
        <v>11</v>
      </c>
      <c r="C859" s="14" t="s">
        <v>1629</v>
      </c>
      <c r="D859" s="13" t="s">
        <v>23</v>
      </c>
      <c r="E859" s="12" t="s">
        <v>21</v>
      </c>
      <c r="F859" s="15">
        <v>5</v>
      </c>
      <c r="G859" s="15">
        <v>5</v>
      </c>
      <c r="H859" s="16">
        <v>0</v>
      </c>
      <c r="I859" s="12" t="s">
        <v>14</v>
      </c>
      <c r="J859" s="12" t="s">
        <v>14</v>
      </c>
      <c r="L859" s="52">
        <v>3.5</v>
      </c>
    </row>
    <row r="860" spans="1:12">
      <c r="A860" s="12">
        <v>4</v>
      </c>
      <c r="B860" s="13" t="s">
        <v>11</v>
      </c>
      <c r="C860" s="14" t="s">
        <v>1629</v>
      </c>
      <c r="D860" s="13" t="s">
        <v>35</v>
      </c>
      <c r="E860" s="12" t="s">
        <v>21</v>
      </c>
      <c r="F860" s="15">
        <v>7</v>
      </c>
      <c r="G860" s="15">
        <v>8</v>
      </c>
      <c r="H860" s="16">
        <v>1</v>
      </c>
      <c r="I860" s="12" t="s">
        <v>14</v>
      </c>
      <c r="J860" s="12" t="s">
        <v>14</v>
      </c>
      <c r="L860" s="52">
        <v>16</v>
      </c>
    </row>
    <row r="861" spans="1:12">
      <c r="A861" s="12">
        <v>4</v>
      </c>
      <c r="B861" s="13" t="s">
        <v>11</v>
      </c>
      <c r="C861" s="14" t="s">
        <v>1629</v>
      </c>
      <c r="D861" s="13" t="s">
        <v>25</v>
      </c>
      <c r="E861" s="12" t="s">
        <v>21</v>
      </c>
      <c r="F861" s="15">
        <v>7</v>
      </c>
      <c r="G861" s="15">
        <v>8</v>
      </c>
      <c r="H861" s="16">
        <v>1</v>
      </c>
      <c r="I861" s="12" t="s">
        <v>14</v>
      </c>
      <c r="J861" s="12" t="s">
        <v>14</v>
      </c>
      <c r="L861" s="52">
        <v>80</v>
      </c>
    </row>
    <row r="862" spans="1:12">
      <c r="A862" s="12">
        <v>4</v>
      </c>
      <c r="B862" s="13" t="s">
        <v>11</v>
      </c>
      <c r="C862" s="14" t="s">
        <v>1629</v>
      </c>
      <c r="D862" s="13" t="s">
        <v>277</v>
      </c>
      <c r="E862" s="12" t="s">
        <v>27</v>
      </c>
      <c r="F862" s="15">
        <v>6</v>
      </c>
      <c r="G862" s="15">
        <v>6</v>
      </c>
      <c r="H862" s="16">
        <v>0</v>
      </c>
      <c r="I862" s="12" t="s">
        <v>14</v>
      </c>
      <c r="J862" s="12" t="s">
        <v>14</v>
      </c>
      <c r="L862" s="52">
        <v>7</v>
      </c>
    </row>
    <row r="863" spans="1:12">
      <c r="A863" s="12">
        <v>4</v>
      </c>
      <c r="B863" s="13" t="s">
        <v>11</v>
      </c>
      <c r="C863" s="14" t="s">
        <v>1629</v>
      </c>
      <c r="D863" s="13" t="s">
        <v>28</v>
      </c>
      <c r="E863" s="12" t="s">
        <v>27</v>
      </c>
      <c r="F863" s="15">
        <v>6.5</v>
      </c>
      <c r="G863" s="15">
        <v>6.5</v>
      </c>
      <c r="H863" s="16">
        <v>0</v>
      </c>
      <c r="I863" s="12" t="s">
        <v>14</v>
      </c>
      <c r="J863" s="12" t="s">
        <v>14</v>
      </c>
      <c r="L863" s="52">
        <v>5</v>
      </c>
    </row>
    <row r="864" spans="1:12">
      <c r="A864" s="12">
        <v>4</v>
      </c>
      <c r="B864" s="13" t="s">
        <v>11</v>
      </c>
      <c r="C864" s="14" t="s">
        <v>1629</v>
      </c>
      <c r="D864" s="13" t="s">
        <v>12</v>
      </c>
      <c r="E864" s="12" t="s">
        <v>13</v>
      </c>
      <c r="F864" s="15">
        <v>6.5</v>
      </c>
      <c r="G864" s="15">
        <v>4.5</v>
      </c>
      <c r="H864" s="16">
        <v>-2</v>
      </c>
      <c r="I864" s="12" t="s">
        <v>19</v>
      </c>
      <c r="J864" s="12" t="s">
        <v>14</v>
      </c>
      <c r="K864" s="13" t="s">
        <v>1972</v>
      </c>
      <c r="L864" s="52">
        <v>20</v>
      </c>
    </row>
    <row r="865" spans="1:12">
      <c r="A865" s="12">
        <v>4</v>
      </c>
      <c r="B865" s="13" t="s">
        <v>11</v>
      </c>
      <c r="C865" s="14" t="s">
        <v>1629</v>
      </c>
      <c r="D865" s="13" t="s">
        <v>33</v>
      </c>
      <c r="E865" s="12" t="s">
        <v>16</v>
      </c>
      <c r="F865" s="15">
        <v>4.5</v>
      </c>
      <c r="G865" s="15">
        <v>4.5</v>
      </c>
      <c r="H865" s="16">
        <v>0</v>
      </c>
      <c r="I865" s="12" t="s">
        <v>19</v>
      </c>
      <c r="J865" s="12" t="s">
        <v>19</v>
      </c>
      <c r="L865" s="52">
        <v>4</v>
      </c>
    </row>
    <row r="866" spans="1:12">
      <c r="A866" s="12">
        <v>4</v>
      </c>
      <c r="B866" s="13" t="s">
        <v>11</v>
      </c>
      <c r="C866" s="14" t="s">
        <v>1629</v>
      </c>
      <c r="D866" s="13" t="s">
        <v>30</v>
      </c>
      <c r="E866" s="12" t="s">
        <v>16</v>
      </c>
      <c r="F866" s="15"/>
      <c r="G866" s="15"/>
      <c r="H866" s="16"/>
      <c r="I866" s="12" t="s">
        <v>19</v>
      </c>
      <c r="J866" s="12" t="s">
        <v>19</v>
      </c>
      <c r="L866" s="52">
        <v>22</v>
      </c>
    </row>
    <row r="867" spans="1:12">
      <c r="A867" s="12">
        <v>4</v>
      </c>
      <c r="B867" s="13" t="s">
        <v>11</v>
      </c>
      <c r="C867" s="14" t="s">
        <v>1629</v>
      </c>
      <c r="D867" s="13" t="s">
        <v>31</v>
      </c>
      <c r="E867" s="12" t="s">
        <v>16</v>
      </c>
      <c r="F867" s="15"/>
      <c r="G867" s="15"/>
      <c r="H867" s="16"/>
      <c r="I867" s="12" t="s">
        <v>19</v>
      </c>
      <c r="J867" s="12" t="s">
        <v>19</v>
      </c>
      <c r="L867" s="52">
        <v>5</v>
      </c>
    </row>
    <row r="868" spans="1:12">
      <c r="A868" s="12">
        <v>4</v>
      </c>
      <c r="B868" s="13" t="s">
        <v>11</v>
      </c>
      <c r="C868" s="14" t="s">
        <v>1629</v>
      </c>
      <c r="D868" s="13" t="s">
        <v>1973</v>
      </c>
      <c r="E868" s="12" t="s">
        <v>16</v>
      </c>
      <c r="F868" s="15">
        <v>6</v>
      </c>
      <c r="G868" s="15">
        <v>6</v>
      </c>
      <c r="H868" s="16">
        <v>0</v>
      </c>
      <c r="I868" s="12" t="s">
        <v>19</v>
      </c>
      <c r="J868" s="12" t="s">
        <v>19</v>
      </c>
      <c r="L868" s="52">
        <v>5.5</v>
      </c>
    </row>
    <row r="869" spans="1:12">
      <c r="A869" s="12">
        <v>4</v>
      </c>
      <c r="B869" s="13" t="s">
        <v>11</v>
      </c>
      <c r="C869" s="14" t="s">
        <v>1629</v>
      </c>
      <c r="D869" s="13" t="s">
        <v>37</v>
      </c>
      <c r="E869" s="12" t="s">
        <v>21</v>
      </c>
      <c r="F869" s="15">
        <v>6</v>
      </c>
      <c r="G869" s="15">
        <v>5.5</v>
      </c>
      <c r="H869" s="16">
        <v>-0.5</v>
      </c>
      <c r="I869" s="12" t="s">
        <v>19</v>
      </c>
      <c r="J869" s="12" t="s">
        <v>19</v>
      </c>
      <c r="L869" s="52">
        <v>3</v>
      </c>
    </row>
    <row r="870" spans="1:12">
      <c r="A870" s="12">
        <v>4</v>
      </c>
      <c r="B870" s="13" t="s">
        <v>11</v>
      </c>
      <c r="C870" s="14" t="s">
        <v>1629</v>
      </c>
      <c r="D870" s="13" t="s">
        <v>36</v>
      </c>
      <c r="E870" s="12" t="s">
        <v>21</v>
      </c>
      <c r="F870" s="15"/>
      <c r="G870" s="15"/>
      <c r="H870" s="16"/>
      <c r="I870" s="12" t="s">
        <v>19</v>
      </c>
      <c r="J870" s="12" t="s">
        <v>19</v>
      </c>
      <c r="L870" s="52">
        <v>28</v>
      </c>
    </row>
    <row r="871" spans="1:12">
      <c r="A871" s="12">
        <v>4</v>
      </c>
      <c r="B871" s="13" t="s">
        <v>11</v>
      </c>
      <c r="C871" s="14" t="s">
        <v>1629</v>
      </c>
      <c r="D871" s="13" t="s">
        <v>20</v>
      </c>
      <c r="E871" s="12" t="s">
        <v>21</v>
      </c>
      <c r="F871" s="15">
        <v>6</v>
      </c>
      <c r="G871" s="15">
        <v>6</v>
      </c>
      <c r="H871" s="16">
        <v>0</v>
      </c>
      <c r="I871" s="12" t="s">
        <v>19</v>
      </c>
      <c r="J871" s="12" t="s">
        <v>19</v>
      </c>
      <c r="L871" s="52">
        <v>9</v>
      </c>
    </row>
    <row r="872" spans="1:12">
      <c r="A872" s="12">
        <v>4</v>
      </c>
      <c r="B872" s="13" t="s">
        <v>11</v>
      </c>
      <c r="C872" s="14" t="s">
        <v>1629</v>
      </c>
      <c r="D872" s="13" t="s">
        <v>22</v>
      </c>
      <c r="E872" s="12" t="s">
        <v>21</v>
      </c>
      <c r="F872" s="15"/>
      <c r="G872" s="15"/>
      <c r="H872" s="16"/>
      <c r="I872" s="12" t="s">
        <v>19</v>
      </c>
      <c r="J872" s="12" t="s">
        <v>19</v>
      </c>
      <c r="L872" s="52">
        <v>15</v>
      </c>
    </row>
    <row r="873" spans="1:12">
      <c r="A873" s="12">
        <v>4</v>
      </c>
      <c r="B873" s="13" t="s">
        <v>11</v>
      </c>
      <c r="C873" s="14" t="s">
        <v>1629</v>
      </c>
      <c r="D873" s="13" t="s">
        <v>39</v>
      </c>
      <c r="E873" s="12" t="s">
        <v>27</v>
      </c>
      <c r="F873" s="15">
        <v>6</v>
      </c>
      <c r="G873" s="15">
        <v>6</v>
      </c>
      <c r="H873" s="16">
        <v>0</v>
      </c>
      <c r="I873" s="12" t="s">
        <v>19</v>
      </c>
      <c r="J873" s="12" t="s">
        <v>19</v>
      </c>
      <c r="L873" s="52">
        <v>4</v>
      </c>
    </row>
    <row r="874" spans="1:12">
      <c r="A874" s="12">
        <v>4</v>
      </c>
      <c r="B874" s="13" t="s">
        <v>11</v>
      </c>
      <c r="C874" s="14" t="s">
        <v>1629</v>
      </c>
      <c r="D874" s="13" t="s">
        <v>38</v>
      </c>
      <c r="E874" s="12" t="s">
        <v>27</v>
      </c>
      <c r="F874" s="15">
        <v>6</v>
      </c>
      <c r="G874" s="15">
        <v>6</v>
      </c>
      <c r="H874" s="16">
        <v>0</v>
      </c>
      <c r="I874" s="12" t="s">
        <v>19</v>
      </c>
      <c r="J874" s="12" t="s">
        <v>19</v>
      </c>
      <c r="L874" s="52">
        <v>8</v>
      </c>
    </row>
    <row r="875" spans="1:12">
      <c r="A875" s="12">
        <v>4</v>
      </c>
      <c r="B875" s="13" t="s">
        <v>11</v>
      </c>
      <c r="C875" s="14" t="s">
        <v>1629</v>
      </c>
      <c r="D875" s="13" t="s">
        <v>40</v>
      </c>
      <c r="E875" s="12" t="s">
        <v>27</v>
      </c>
      <c r="F875" s="15"/>
      <c r="G875" s="15"/>
      <c r="H875" s="16"/>
      <c r="I875" s="12" t="s">
        <v>19</v>
      </c>
      <c r="J875" s="12" t="s">
        <v>19</v>
      </c>
      <c r="L875" s="52">
        <v>15</v>
      </c>
    </row>
    <row r="876" spans="1:12">
      <c r="A876" s="12">
        <v>4</v>
      </c>
      <c r="B876" s="13" t="s">
        <v>186</v>
      </c>
      <c r="C876" s="14" t="s">
        <v>260</v>
      </c>
      <c r="D876" s="13" t="s">
        <v>187</v>
      </c>
      <c r="E876" s="12" t="s">
        <v>13</v>
      </c>
      <c r="F876" s="15">
        <v>5</v>
      </c>
      <c r="G876" s="15">
        <v>2</v>
      </c>
      <c r="H876" s="16">
        <v>-3</v>
      </c>
      <c r="I876" s="12" t="s">
        <v>14</v>
      </c>
      <c r="J876" s="12" t="s">
        <v>14</v>
      </c>
      <c r="L876" s="52">
        <v>10</v>
      </c>
    </row>
    <row r="877" spans="1:12">
      <c r="A877" s="12">
        <v>4</v>
      </c>
      <c r="B877" s="13" t="s">
        <v>186</v>
      </c>
      <c r="C877" s="14" t="s">
        <v>260</v>
      </c>
      <c r="D877" s="13" t="s">
        <v>200</v>
      </c>
      <c r="E877" s="12" t="s">
        <v>16</v>
      </c>
      <c r="F877" s="15"/>
      <c r="G877" s="15"/>
      <c r="H877" s="16"/>
      <c r="I877" s="12" t="s">
        <v>14</v>
      </c>
      <c r="J877" s="12" t="s">
        <v>19</v>
      </c>
      <c r="L877" s="52">
        <v>8.5</v>
      </c>
    </row>
    <row r="878" spans="1:12">
      <c r="A878" s="12">
        <v>4</v>
      </c>
      <c r="B878" s="13" t="s">
        <v>186</v>
      </c>
      <c r="C878" s="14" t="s">
        <v>260</v>
      </c>
      <c r="D878" s="13" t="s">
        <v>189</v>
      </c>
      <c r="E878" s="12" t="s">
        <v>16</v>
      </c>
      <c r="F878" s="15"/>
      <c r="G878" s="15"/>
      <c r="H878" s="16"/>
      <c r="I878" s="12" t="s">
        <v>14</v>
      </c>
      <c r="J878" s="12" t="s">
        <v>19</v>
      </c>
      <c r="L878" s="52">
        <v>13</v>
      </c>
    </row>
    <row r="879" spans="1:12">
      <c r="A879" s="12">
        <v>4</v>
      </c>
      <c r="B879" s="13" t="s">
        <v>186</v>
      </c>
      <c r="C879" s="14" t="s">
        <v>260</v>
      </c>
      <c r="D879" s="13" t="s">
        <v>199</v>
      </c>
      <c r="E879" s="12" t="s">
        <v>16</v>
      </c>
      <c r="F879" s="15">
        <v>7</v>
      </c>
      <c r="G879" s="15">
        <v>10</v>
      </c>
      <c r="H879" s="16">
        <v>3</v>
      </c>
      <c r="I879" s="12" t="s">
        <v>14</v>
      </c>
      <c r="J879" s="12" t="s">
        <v>14</v>
      </c>
      <c r="L879" s="52">
        <v>0.4</v>
      </c>
    </row>
    <row r="880" spans="1:12">
      <c r="A880" s="12">
        <v>4</v>
      </c>
      <c r="B880" s="13" t="s">
        <v>186</v>
      </c>
      <c r="C880" s="14" t="s">
        <v>260</v>
      </c>
      <c r="D880" s="13" t="s">
        <v>190</v>
      </c>
      <c r="E880" s="12" t="s">
        <v>16</v>
      </c>
      <c r="F880" s="15">
        <v>5.5</v>
      </c>
      <c r="G880" s="15">
        <v>5</v>
      </c>
      <c r="H880" s="16">
        <v>-0.5</v>
      </c>
      <c r="I880" s="12" t="s">
        <v>14</v>
      </c>
      <c r="J880" s="12" t="s">
        <v>14</v>
      </c>
      <c r="L880" s="52">
        <v>30</v>
      </c>
    </row>
    <row r="881" spans="1:12">
      <c r="A881" s="12">
        <v>4</v>
      </c>
      <c r="B881" s="13" t="s">
        <v>186</v>
      </c>
      <c r="C881" s="14" t="s">
        <v>260</v>
      </c>
      <c r="D881" s="13" t="s">
        <v>206</v>
      </c>
      <c r="E881" s="12" t="s">
        <v>21</v>
      </c>
      <c r="F881" s="15">
        <v>6.5</v>
      </c>
      <c r="G881" s="15">
        <v>7</v>
      </c>
      <c r="H881" s="16">
        <v>0.5</v>
      </c>
      <c r="I881" s="12" t="s">
        <v>14</v>
      </c>
      <c r="J881" s="12" t="s">
        <v>14</v>
      </c>
      <c r="L881" s="52">
        <v>40</v>
      </c>
    </row>
    <row r="882" spans="1:12">
      <c r="A882" s="12">
        <v>4</v>
      </c>
      <c r="B882" s="13" t="s">
        <v>186</v>
      </c>
      <c r="C882" s="14" t="s">
        <v>260</v>
      </c>
      <c r="D882" s="13" t="s">
        <v>192</v>
      </c>
      <c r="E882" s="12" t="s">
        <v>21</v>
      </c>
      <c r="F882" s="15">
        <v>7</v>
      </c>
      <c r="G882" s="15">
        <v>10</v>
      </c>
      <c r="H882" s="16">
        <v>3</v>
      </c>
      <c r="I882" s="12" t="s">
        <v>14</v>
      </c>
      <c r="J882" s="12" t="s">
        <v>14</v>
      </c>
      <c r="L882" s="52">
        <v>7</v>
      </c>
    </row>
    <row r="883" spans="1:12">
      <c r="A883" s="12">
        <v>4</v>
      </c>
      <c r="B883" s="13" t="s">
        <v>186</v>
      </c>
      <c r="C883" s="14" t="s">
        <v>260</v>
      </c>
      <c r="D883" s="13" t="s">
        <v>203</v>
      </c>
      <c r="E883" s="12" t="s">
        <v>21</v>
      </c>
      <c r="F883" s="15"/>
      <c r="G883" s="15"/>
      <c r="H883" s="16"/>
      <c r="I883" s="12" t="s">
        <v>14</v>
      </c>
      <c r="J883" s="12" t="s">
        <v>19</v>
      </c>
      <c r="L883" s="52">
        <v>25</v>
      </c>
    </row>
    <row r="884" spans="1:12">
      <c r="A884" s="12">
        <v>4</v>
      </c>
      <c r="B884" s="13" t="s">
        <v>186</v>
      </c>
      <c r="C884" s="14" t="s">
        <v>260</v>
      </c>
      <c r="D884" s="13" t="s">
        <v>196</v>
      </c>
      <c r="E884" s="12" t="s">
        <v>27</v>
      </c>
      <c r="F884" s="15">
        <v>5.5</v>
      </c>
      <c r="G884" s="15">
        <v>5.5</v>
      </c>
      <c r="H884" s="16">
        <v>0</v>
      </c>
      <c r="I884" s="12" t="s">
        <v>14</v>
      </c>
      <c r="J884" s="12" t="s">
        <v>14</v>
      </c>
      <c r="L884" s="52">
        <v>5.5</v>
      </c>
    </row>
    <row r="885" spans="1:12">
      <c r="A885" s="12">
        <v>4</v>
      </c>
      <c r="B885" s="13" t="s">
        <v>186</v>
      </c>
      <c r="C885" s="14" t="s">
        <v>260</v>
      </c>
      <c r="D885" s="13" t="s">
        <v>208</v>
      </c>
      <c r="E885" s="12" t="s">
        <v>27</v>
      </c>
      <c r="F885" s="15">
        <v>5.5</v>
      </c>
      <c r="G885" s="15">
        <v>5.5</v>
      </c>
      <c r="H885" s="16">
        <v>0</v>
      </c>
      <c r="I885" s="12" t="s">
        <v>14</v>
      </c>
      <c r="J885" s="12" t="s">
        <v>14</v>
      </c>
      <c r="L885" s="52">
        <v>15</v>
      </c>
    </row>
    <row r="886" spans="1:12">
      <c r="A886" s="12">
        <v>4</v>
      </c>
      <c r="B886" s="13" t="s">
        <v>186</v>
      </c>
      <c r="C886" s="14" t="s">
        <v>260</v>
      </c>
      <c r="D886" s="13" t="s">
        <v>197</v>
      </c>
      <c r="E886" s="12" t="s">
        <v>27</v>
      </c>
      <c r="F886" s="15">
        <v>5.5</v>
      </c>
      <c r="G886" s="15">
        <v>5.5</v>
      </c>
      <c r="H886" s="16">
        <v>0</v>
      </c>
      <c r="I886" s="12" t="s">
        <v>14</v>
      </c>
      <c r="J886" s="12" t="s">
        <v>14</v>
      </c>
      <c r="L886" s="52">
        <v>32</v>
      </c>
    </row>
    <row r="887" spans="1:12">
      <c r="A887" s="12">
        <v>4</v>
      </c>
      <c r="B887" s="13" t="s">
        <v>186</v>
      </c>
      <c r="C887" s="14" t="s">
        <v>260</v>
      </c>
      <c r="D887" s="13" t="s">
        <v>198</v>
      </c>
      <c r="E887" s="12" t="s">
        <v>13</v>
      </c>
      <c r="F887" s="15">
        <v>5.5</v>
      </c>
      <c r="G887" s="15">
        <v>3.5</v>
      </c>
      <c r="H887" s="16">
        <v>-2</v>
      </c>
      <c r="I887" s="12" t="s">
        <v>19</v>
      </c>
      <c r="J887" s="12" t="s">
        <v>19</v>
      </c>
      <c r="L887" s="52">
        <v>3.5</v>
      </c>
    </row>
    <row r="888" spans="1:12">
      <c r="A888" s="12">
        <v>4</v>
      </c>
      <c r="B888" s="13" t="s">
        <v>186</v>
      </c>
      <c r="C888" s="14" t="s">
        <v>260</v>
      </c>
      <c r="D888" s="13" t="s">
        <v>202</v>
      </c>
      <c r="E888" s="12" t="s">
        <v>16</v>
      </c>
      <c r="F888" s="15">
        <v>6.5</v>
      </c>
      <c r="G888" s="15">
        <v>7.5</v>
      </c>
      <c r="H888" s="16">
        <v>1</v>
      </c>
      <c r="I888" s="12" t="s">
        <v>19</v>
      </c>
      <c r="J888" s="12" t="s">
        <v>14</v>
      </c>
      <c r="K888" s="13" t="s">
        <v>200</v>
      </c>
      <c r="L888" s="52">
        <v>22</v>
      </c>
    </row>
    <row r="889" spans="1:12">
      <c r="A889" s="12">
        <v>4</v>
      </c>
      <c r="B889" s="13" t="s">
        <v>186</v>
      </c>
      <c r="C889" s="14" t="s">
        <v>260</v>
      </c>
      <c r="D889" s="13" t="s">
        <v>294</v>
      </c>
      <c r="E889" s="12" t="s">
        <v>16</v>
      </c>
      <c r="F889" s="15"/>
      <c r="G889" s="15"/>
      <c r="H889" s="16"/>
      <c r="I889" s="12" t="s">
        <v>19</v>
      </c>
      <c r="J889" s="12" t="s">
        <v>19</v>
      </c>
      <c r="L889" s="52">
        <v>8</v>
      </c>
    </row>
    <row r="890" spans="1:12">
      <c r="A890" s="12">
        <v>4</v>
      </c>
      <c r="B890" s="13" t="s">
        <v>186</v>
      </c>
      <c r="C890" s="14" t="s">
        <v>260</v>
      </c>
      <c r="D890" s="13" t="s">
        <v>188</v>
      </c>
      <c r="E890" s="12" t="s">
        <v>16</v>
      </c>
      <c r="F890" s="15"/>
      <c r="G890" s="15"/>
      <c r="H890" s="16"/>
      <c r="I890" s="12" t="s">
        <v>19</v>
      </c>
      <c r="J890" s="12" t="s">
        <v>19</v>
      </c>
      <c r="L890" s="52">
        <v>7</v>
      </c>
    </row>
    <row r="891" spans="1:12">
      <c r="A891" s="12">
        <v>4</v>
      </c>
      <c r="B891" s="13" t="s">
        <v>186</v>
      </c>
      <c r="C891" s="14" t="s">
        <v>260</v>
      </c>
      <c r="D891" s="13" t="s">
        <v>191</v>
      </c>
      <c r="E891" s="12" t="s">
        <v>16</v>
      </c>
      <c r="F891" s="15">
        <v>6.5</v>
      </c>
      <c r="G891" s="15">
        <v>6.5</v>
      </c>
      <c r="H891" s="16">
        <v>0</v>
      </c>
      <c r="I891" s="12" t="s">
        <v>19</v>
      </c>
      <c r="J891" s="12" t="s">
        <v>14</v>
      </c>
      <c r="K891" s="13" t="s">
        <v>189</v>
      </c>
      <c r="L891" s="52">
        <v>16</v>
      </c>
    </row>
    <row r="892" spans="1:12">
      <c r="A892" s="12">
        <v>4</v>
      </c>
      <c r="B892" s="13" t="s">
        <v>186</v>
      </c>
      <c r="C892" s="14" t="s">
        <v>260</v>
      </c>
      <c r="D892" s="13" t="s">
        <v>295</v>
      </c>
      <c r="E892" s="12" t="s">
        <v>21</v>
      </c>
      <c r="F892" s="15"/>
      <c r="G892" s="15"/>
      <c r="H892" s="16"/>
      <c r="I892" s="12" t="s">
        <v>19</v>
      </c>
      <c r="J892" s="12" t="s">
        <v>19</v>
      </c>
      <c r="L892" s="52">
        <v>5</v>
      </c>
    </row>
    <row r="893" spans="1:12">
      <c r="A893" s="12">
        <v>4</v>
      </c>
      <c r="B893" s="13" t="s">
        <v>186</v>
      </c>
      <c r="C893" s="14" t="s">
        <v>260</v>
      </c>
      <c r="D893" s="13" t="s">
        <v>1628</v>
      </c>
      <c r="E893" s="12" t="s">
        <v>21</v>
      </c>
      <c r="F893" s="15"/>
      <c r="G893" s="15"/>
      <c r="H893" s="16"/>
      <c r="I893" s="12" t="s">
        <v>19</v>
      </c>
      <c r="J893" s="12" t="s">
        <v>19</v>
      </c>
      <c r="L893" s="52">
        <v>15</v>
      </c>
    </row>
    <row r="894" spans="1:12">
      <c r="A894" s="12">
        <v>4</v>
      </c>
      <c r="B894" s="13" t="s">
        <v>186</v>
      </c>
      <c r="C894" s="14" t="s">
        <v>260</v>
      </c>
      <c r="D894" s="13" t="s">
        <v>205</v>
      </c>
      <c r="E894" s="12" t="s">
        <v>21</v>
      </c>
      <c r="F894" s="15"/>
      <c r="G894" s="15"/>
      <c r="H894" s="16"/>
      <c r="I894" s="12" t="s">
        <v>19</v>
      </c>
      <c r="J894" s="12" t="s">
        <v>19</v>
      </c>
      <c r="L894" s="52">
        <v>3</v>
      </c>
    </row>
    <row r="895" spans="1:12">
      <c r="A895" s="12">
        <v>4</v>
      </c>
      <c r="B895" s="13" t="s">
        <v>186</v>
      </c>
      <c r="C895" s="14" t="s">
        <v>260</v>
      </c>
      <c r="D895" s="13" t="s">
        <v>204</v>
      </c>
      <c r="E895" s="12" t="s">
        <v>21</v>
      </c>
      <c r="F895" s="15"/>
      <c r="G895" s="15"/>
      <c r="H895" s="16"/>
      <c r="I895" s="12" t="s">
        <v>19</v>
      </c>
      <c r="J895" s="12" t="s">
        <v>19</v>
      </c>
      <c r="L895" s="52">
        <v>2.5</v>
      </c>
    </row>
    <row r="896" spans="1:12">
      <c r="A896" s="12">
        <v>4</v>
      </c>
      <c r="B896" s="13" t="s">
        <v>186</v>
      </c>
      <c r="C896" s="14" t="s">
        <v>260</v>
      </c>
      <c r="D896" s="13" t="s">
        <v>195</v>
      </c>
      <c r="E896" s="12" t="s">
        <v>27</v>
      </c>
      <c r="F896" s="15">
        <v>6</v>
      </c>
      <c r="G896" s="15">
        <v>6</v>
      </c>
      <c r="H896" s="16">
        <v>0</v>
      </c>
      <c r="I896" s="12" t="s">
        <v>19</v>
      </c>
      <c r="J896" s="12" t="s">
        <v>19</v>
      </c>
      <c r="L896" s="52">
        <v>4</v>
      </c>
    </row>
    <row r="897" spans="1:12">
      <c r="A897" s="12">
        <v>4</v>
      </c>
      <c r="B897" s="13" t="s">
        <v>186</v>
      </c>
      <c r="C897" s="14" t="s">
        <v>260</v>
      </c>
      <c r="D897" s="13" t="s">
        <v>1616</v>
      </c>
      <c r="E897" s="12" t="s">
        <v>27</v>
      </c>
      <c r="F897" s="15">
        <v>7.5</v>
      </c>
      <c r="G897" s="15">
        <v>10.5</v>
      </c>
      <c r="H897" s="16">
        <v>3</v>
      </c>
      <c r="I897" s="12" t="s">
        <v>19</v>
      </c>
      <c r="J897" s="12" t="s">
        <v>19</v>
      </c>
      <c r="L897" s="52">
        <v>15</v>
      </c>
    </row>
    <row r="898" spans="1:12">
      <c r="A898" s="12">
        <v>4</v>
      </c>
      <c r="B898" s="13" t="s">
        <v>186</v>
      </c>
      <c r="C898" s="14" t="s">
        <v>260</v>
      </c>
      <c r="D898" s="13" t="s">
        <v>207</v>
      </c>
      <c r="E898" s="12" t="s">
        <v>27</v>
      </c>
      <c r="F898" s="15">
        <v>5.5</v>
      </c>
      <c r="G898" s="15">
        <v>5</v>
      </c>
      <c r="H898" s="16">
        <v>-0.5</v>
      </c>
      <c r="I898" s="12" t="s">
        <v>19</v>
      </c>
      <c r="J898" s="12" t="s">
        <v>19</v>
      </c>
      <c r="L898" s="52">
        <v>1.5</v>
      </c>
    </row>
    <row r="899" spans="1:12">
      <c r="A899" s="12">
        <v>4</v>
      </c>
      <c r="B899" s="13" t="s">
        <v>234</v>
      </c>
      <c r="C899" s="14" t="s">
        <v>259</v>
      </c>
      <c r="D899" s="13" t="s">
        <v>235</v>
      </c>
      <c r="E899" s="12" t="s">
        <v>13</v>
      </c>
      <c r="F899" s="15"/>
      <c r="G899" s="15"/>
      <c r="H899" s="16"/>
      <c r="I899" s="12" t="s">
        <v>14</v>
      </c>
      <c r="J899" s="12" t="s">
        <v>19</v>
      </c>
      <c r="L899" s="52">
        <v>8</v>
      </c>
    </row>
    <row r="900" spans="1:12">
      <c r="A900" s="12">
        <v>4</v>
      </c>
      <c r="B900" s="13" t="s">
        <v>234</v>
      </c>
      <c r="C900" s="14" t="s">
        <v>259</v>
      </c>
      <c r="D900" s="13" t="s">
        <v>238</v>
      </c>
      <c r="E900" s="12" t="s">
        <v>16</v>
      </c>
      <c r="F900" s="15">
        <v>6</v>
      </c>
      <c r="G900" s="15">
        <v>6</v>
      </c>
      <c r="H900" s="16">
        <v>0</v>
      </c>
      <c r="I900" s="12" t="s">
        <v>14</v>
      </c>
      <c r="J900" s="12" t="s">
        <v>14</v>
      </c>
      <c r="L900" s="52">
        <v>50</v>
      </c>
    </row>
    <row r="901" spans="1:12">
      <c r="A901" s="12">
        <v>4</v>
      </c>
      <c r="B901" s="13" t="s">
        <v>234</v>
      </c>
      <c r="C901" s="14" t="s">
        <v>259</v>
      </c>
      <c r="D901" s="13" t="s">
        <v>249</v>
      </c>
      <c r="E901" s="12" t="s">
        <v>16</v>
      </c>
      <c r="F901" s="15">
        <v>5.5</v>
      </c>
      <c r="G901" s="15">
        <v>5</v>
      </c>
      <c r="H901" s="16">
        <v>-0.5</v>
      </c>
      <c r="I901" s="12" t="s">
        <v>14</v>
      </c>
      <c r="J901" s="12" t="s">
        <v>14</v>
      </c>
      <c r="L901" s="52">
        <v>22</v>
      </c>
    </row>
    <row r="902" spans="1:12">
      <c r="A902" s="12">
        <v>4</v>
      </c>
      <c r="B902" s="13" t="s">
        <v>234</v>
      </c>
      <c r="C902" s="14" t="s">
        <v>259</v>
      </c>
      <c r="D902" s="13" t="s">
        <v>250</v>
      </c>
      <c r="E902" s="12" t="s">
        <v>16</v>
      </c>
      <c r="F902" s="15">
        <v>5.5</v>
      </c>
      <c r="G902" s="15">
        <v>5.5</v>
      </c>
      <c r="H902" s="16">
        <v>0</v>
      </c>
      <c r="I902" s="12" t="s">
        <v>14</v>
      </c>
      <c r="J902" s="12" t="s">
        <v>14</v>
      </c>
      <c r="L902" s="52">
        <v>2.5</v>
      </c>
    </row>
    <row r="903" spans="1:12">
      <c r="A903" s="12">
        <v>4</v>
      </c>
      <c r="B903" s="13" t="s">
        <v>234</v>
      </c>
      <c r="C903" s="14" t="s">
        <v>259</v>
      </c>
      <c r="D903" s="13" t="s">
        <v>240</v>
      </c>
      <c r="E903" s="12" t="s">
        <v>21</v>
      </c>
      <c r="F903" s="15">
        <v>6</v>
      </c>
      <c r="G903" s="15">
        <v>6</v>
      </c>
      <c r="H903" s="16">
        <v>0</v>
      </c>
      <c r="I903" s="12" t="s">
        <v>14</v>
      </c>
      <c r="J903" s="12" t="s">
        <v>14</v>
      </c>
      <c r="L903" s="52">
        <v>12</v>
      </c>
    </row>
    <row r="904" spans="1:12">
      <c r="A904" s="12">
        <v>4</v>
      </c>
      <c r="B904" s="13" t="s">
        <v>234</v>
      </c>
      <c r="C904" s="14" t="s">
        <v>259</v>
      </c>
      <c r="D904" s="13" t="s">
        <v>241</v>
      </c>
      <c r="E904" s="12" t="s">
        <v>21</v>
      </c>
      <c r="F904" s="15">
        <v>5.5</v>
      </c>
      <c r="G904" s="15">
        <v>5.5</v>
      </c>
      <c r="H904" s="16">
        <v>0</v>
      </c>
      <c r="I904" s="12" t="s">
        <v>14</v>
      </c>
      <c r="J904" s="12" t="s">
        <v>14</v>
      </c>
      <c r="L904" s="52">
        <v>30</v>
      </c>
    </row>
    <row r="905" spans="1:12">
      <c r="A905" s="12">
        <v>4</v>
      </c>
      <c r="B905" s="13" t="s">
        <v>234</v>
      </c>
      <c r="C905" s="14" t="s">
        <v>259</v>
      </c>
      <c r="D905" s="13" t="s">
        <v>239</v>
      </c>
      <c r="E905" s="12" t="s">
        <v>21</v>
      </c>
      <c r="F905" s="15">
        <v>6</v>
      </c>
      <c r="G905" s="15">
        <v>6</v>
      </c>
      <c r="H905" s="16">
        <v>0</v>
      </c>
      <c r="I905" s="12" t="s">
        <v>14</v>
      </c>
      <c r="J905" s="12" t="s">
        <v>14</v>
      </c>
      <c r="L905" s="52">
        <v>3.5</v>
      </c>
    </row>
    <row r="906" spans="1:12">
      <c r="A906" s="12">
        <v>4</v>
      </c>
      <c r="B906" s="13" t="s">
        <v>234</v>
      </c>
      <c r="C906" s="14" t="s">
        <v>259</v>
      </c>
      <c r="D906" s="13" t="s">
        <v>242</v>
      </c>
      <c r="E906" s="12" t="s">
        <v>21</v>
      </c>
      <c r="F906" s="15">
        <v>6.5</v>
      </c>
      <c r="G906" s="15">
        <v>6.5</v>
      </c>
      <c r="H906" s="16">
        <v>0</v>
      </c>
      <c r="I906" s="12" t="s">
        <v>14</v>
      </c>
      <c r="J906" s="12" t="s">
        <v>14</v>
      </c>
      <c r="L906" s="52">
        <v>25</v>
      </c>
    </row>
    <row r="907" spans="1:12">
      <c r="A907" s="12">
        <v>4</v>
      </c>
      <c r="B907" s="13" t="s">
        <v>234</v>
      </c>
      <c r="C907" s="14" t="s">
        <v>259</v>
      </c>
      <c r="D907" s="13" t="s">
        <v>244</v>
      </c>
      <c r="E907" s="12" t="s">
        <v>27</v>
      </c>
      <c r="F907" s="15">
        <v>5.5</v>
      </c>
      <c r="G907" s="15">
        <v>5.5</v>
      </c>
      <c r="H907" s="16">
        <v>0</v>
      </c>
      <c r="I907" s="12" t="s">
        <v>14</v>
      </c>
      <c r="J907" s="12" t="s">
        <v>14</v>
      </c>
      <c r="L907" s="52">
        <v>25</v>
      </c>
    </row>
    <row r="908" spans="1:12">
      <c r="A908" s="12">
        <v>4</v>
      </c>
      <c r="B908" s="13" t="s">
        <v>234</v>
      </c>
      <c r="C908" s="14" t="s">
        <v>259</v>
      </c>
      <c r="D908" s="13" t="s">
        <v>245</v>
      </c>
      <c r="E908" s="12" t="s">
        <v>27</v>
      </c>
      <c r="F908" s="15">
        <v>6</v>
      </c>
      <c r="G908" s="15">
        <v>6</v>
      </c>
      <c r="H908" s="16">
        <v>0</v>
      </c>
      <c r="I908" s="12" t="s">
        <v>14</v>
      </c>
      <c r="J908" s="12" t="s">
        <v>14</v>
      </c>
      <c r="L908" s="52">
        <v>35</v>
      </c>
    </row>
    <row r="909" spans="1:12">
      <c r="A909" s="12">
        <v>4</v>
      </c>
      <c r="B909" s="13" t="s">
        <v>234</v>
      </c>
      <c r="C909" s="14" t="s">
        <v>259</v>
      </c>
      <c r="D909" s="13" t="s">
        <v>257</v>
      </c>
      <c r="E909" s="12" t="s">
        <v>27</v>
      </c>
      <c r="F909" s="15">
        <v>5.5</v>
      </c>
      <c r="G909" s="15">
        <v>5.5</v>
      </c>
      <c r="H909" s="16">
        <v>0</v>
      </c>
      <c r="I909" s="12" t="s">
        <v>14</v>
      </c>
      <c r="J909" s="12" t="s">
        <v>14</v>
      </c>
      <c r="L909" s="52">
        <v>4</v>
      </c>
    </row>
    <row r="910" spans="1:12">
      <c r="A910" s="12">
        <v>4</v>
      </c>
      <c r="B910" s="13" t="s">
        <v>234</v>
      </c>
      <c r="C910" s="14" t="s">
        <v>259</v>
      </c>
      <c r="D910" s="13" t="s">
        <v>1625</v>
      </c>
      <c r="E910" s="12" t="s">
        <v>13</v>
      </c>
      <c r="F910" s="15">
        <v>6</v>
      </c>
      <c r="G910" s="15">
        <v>2</v>
      </c>
      <c r="H910" s="16">
        <v>-4</v>
      </c>
      <c r="I910" s="12" t="s">
        <v>19</v>
      </c>
      <c r="J910" s="12" t="s">
        <v>14</v>
      </c>
      <c r="K910" s="13" t="s">
        <v>235</v>
      </c>
      <c r="L910" s="52">
        <v>8</v>
      </c>
    </row>
    <row r="911" spans="1:12">
      <c r="A911" s="12">
        <v>4</v>
      </c>
      <c r="B911" s="13" t="s">
        <v>234</v>
      </c>
      <c r="C911" s="14" t="s">
        <v>259</v>
      </c>
      <c r="D911" s="13" t="s">
        <v>248</v>
      </c>
      <c r="E911" s="12" t="s">
        <v>16</v>
      </c>
      <c r="F911" s="15">
        <v>6</v>
      </c>
      <c r="G911" s="15">
        <v>6</v>
      </c>
      <c r="H911" s="16">
        <v>0</v>
      </c>
      <c r="I911" s="12" t="s">
        <v>19</v>
      </c>
      <c r="J911" s="12" t="s">
        <v>19</v>
      </c>
      <c r="L911" s="52">
        <v>15</v>
      </c>
    </row>
    <row r="912" spans="1:12">
      <c r="A912" s="12">
        <v>4</v>
      </c>
      <c r="B912" s="13" t="s">
        <v>234</v>
      </c>
      <c r="C912" s="14" t="s">
        <v>259</v>
      </c>
      <c r="D912" s="13" t="s">
        <v>236</v>
      </c>
      <c r="E912" s="12" t="s">
        <v>16</v>
      </c>
      <c r="F912" s="15">
        <v>6</v>
      </c>
      <c r="G912" s="15">
        <v>6</v>
      </c>
      <c r="H912" s="16">
        <v>0</v>
      </c>
      <c r="I912" s="12" t="s">
        <v>19</v>
      </c>
      <c r="J912" s="12" t="s">
        <v>19</v>
      </c>
      <c r="L912" s="52">
        <v>10</v>
      </c>
    </row>
    <row r="913" spans="1:12">
      <c r="A913" s="12">
        <v>4</v>
      </c>
      <c r="B913" s="13" t="s">
        <v>234</v>
      </c>
      <c r="C913" s="14" t="s">
        <v>259</v>
      </c>
      <c r="D913" s="13" t="s">
        <v>247</v>
      </c>
      <c r="E913" s="12" t="s">
        <v>16</v>
      </c>
      <c r="F913" s="15">
        <v>5</v>
      </c>
      <c r="G913" s="15">
        <v>5</v>
      </c>
      <c r="H913" s="16">
        <v>0</v>
      </c>
      <c r="I913" s="12" t="s">
        <v>19</v>
      </c>
      <c r="J913" s="12" t="s">
        <v>19</v>
      </c>
      <c r="L913" s="52">
        <v>23</v>
      </c>
    </row>
    <row r="914" spans="1:12">
      <c r="A914" s="12">
        <v>4</v>
      </c>
      <c r="B914" s="13" t="s">
        <v>234</v>
      </c>
      <c r="C914" s="14" t="s">
        <v>259</v>
      </c>
      <c r="D914" s="13" t="s">
        <v>297</v>
      </c>
      <c r="E914" s="12" t="s">
        <v>16</v>
      </c>
      <c r="F914" s="15"/>
      <c r="G914" s="15"/>
      <c r="H914" s="16"/>
      <c r="I914" s="12" t="s">
        <v>19</v>
      </c>
      <c r="J914" s="12" t="s">
        <v>19</v>
      </c>
      <c r="L914" s="52">
        <v>15</v>
      </c>
    </row>
    <row r="915" spans="1:12">
      <c r="A915" s="12">
        <v>4</v>
      </c>
      <c r="B915" s="13" t="s">
        <v>234</v>
      </c>
      <c r="C915" s="14" t="s">
        <v>259</v>
      </c>
      <c r="D915" s="13" t="s">
        <v>252</v>
      </c>
      <c r="E915" s="12" t="s">
        <v>21</v>
      </c>
      <c r="F915" s="15">
        <v>6</v>
      </c>
      <c r="G915" s="15">
        <v>6</v>
      </c>
      <c r="H915" s="16">
        <v>0</v>
      </c>
      <c r="I915" s="12" t="s">
        <v>19</v>
      </c>
      <c r="J915" s="12" t="s">
        <v>19</v>
      </c>
      <c r="L915" s="52">
        <v>4.5</v>
      </c>
    </row>
    <row r="916" spans="1:12">
      <c r="A916" s="12">
        <v>4</v>
      </c>
      <c r="B916" s="13" t="s">
        <v>234</v>
      </c>
      <c r="C916" s="14" t="s">
        <v>259</v>
      </c>
      <c r="D916" s="13" t="s">
        <v>251</v>
      </c>
      <c r="E916" s="12" t="s">
        <v>21</v>
      </c>
      <c r="F916" s="15">
        <v>5</v>
      </c>
      <c r="G916" s="15">
        <v>5</v>
      </c>
      <c r="H916" s="16">
        <v>0</v>
      </c>
      <c r="I916" s="12" t="s">
        <v>19</v>
      </c>
      <c r="J916" s="12" t="s">
        <v>19</v>
      </c>
      <c r="L916" s="52">
        <v>12</v>
      </c>
    </row>
    <row r="917" spans="1:12">
      <c r="A917" s="12">
        <v>4</v>
      </c>
      <c r="B917" s="13" t="s">
        <v>234</v>
      </c>
      <c r="C917" s="14" t="s">
        <v>259</v>
      </c>
      <c r="D917" s="13" t="s">
        <v>253</v>
      </c>
      <c r="E917" s="12" t="s">
        <v>21</v>
      </c>
      <c r="F917" s="15">
        <v>5.5</v>
      </c>
      <c r="G917" s="15">
        <v>5.5</v>
      </c>
      <c r="H917" s="16">
        <v>0</v>
      </c>
      <c r="I917" s="12" t="s">
        <v>19</v>
      </c>
      <c r="J917" s="12" t="s">
        <v>19</v>
      </c>
      <c r="L917" s="52">
        <v>2.5</v>
      </c>
    </row>
    <row r="918" spans="1:12">
      <c r="A918" s="12">
        <v>4</v>
      </c>
      <c r="B918" s="13" t="s">
        <v>234</v>
      </c>
      <c r="C918" s="14" t="s">
        <v>259</v>
      </c>
      <c r="D918" s="13" t="s">
        <v>255</v>
      </c>
      <c r="E918" s="12" t="s">
        <v>21</v>
      </c>
      <c r="F918" s="15">
        <v>5.5</v>
      </c>
      <c r="G918" s="15">
        <v>5.5</v>
      </c>
      <c r="H918" s="16">
        <v>0</v>
      </c>
      <c r="I918" s="12" t="s">
        <v>19</v>
      </c>
      <c r="J918" s="12" t="s">
        <v>19</v>
      </c>
      <c r="L918" s="52">
        <v>20</v>
      </c>
    </row>
    <row r="919" spans="1:12">
      <c r="A919" s="12">
        <v>4</v>
      </c>
      <c r="B919" s="13" t="s">
        <v>234</v>
      </c>
      <c r="C919" s="14" t="s">
        <v>259</v>
      </c>
      <c r="D919" s="13" t="s">
        <v>243</v>
      </c>
      <c r="E919" s="12" t="s">
        <v>27</v>
      </c>
      <c r="F919" s="15">
        <v>6</v>
      </c>
      <c r="G919" s="15">
        <v>6</v>
      </c>
      <c r="H919" s="16">
        <v>0</v>
      </c>
      <c r="I919" s="12" t="s">
        <v>19</v>
      </c>
      <c r="J919" s="12" t="s">
        <v>19</v>
      </c>
      <c r="L919" s="52">
        <v>32</v>
      </c>
    </row>
    <row r="920" spans="1:12">
      <c r="A920" s="12">
        <v>4</v>
      </c>
      <c r="B920" s="13" t="s">
        <v>234</v>
      </c>
      <c r="C920" s="14" t="s">
        <v>259</v>
      </c>
      <c r="D920" s="13" t="s">
        <v>1974</v>
      </c>
      <c r="E920" s="12" t="s">
        <v>27</v>
      </c>
      <c r="F920" s="15"/>
      <c r="G920" s="15"/>
      <c r="H920" s="16"/>
      <c r="I920" s="12" t="s">
        <v>19</v>
      </c>
      <c r="J920" s="12" t="s">
        <v>19</v>
      </c>
      <c r="L920" s="52">
        <v>4</v>
      </c>
    </row>
    <row r="921" spans="1:12">
      <c r="A921" s="12">
        <v>4</v>
      </c>
      <c r="B921" s="13" t="s">
        <v>234</v>
      </c>
      <c r="C921" s="14" t="s">
        <v>259</v>
      </c>
      <c r="D921" s="13" t="s">
        <v>237</v>
      </c>
      <c r="E921" s="12" t="s">
        <v>27</v>
      </c>
      <c r="F921" s="15"/>
      <c r="G921" s="15"/>
      <c r="H921" s="16"/>
      <c r="I921" s="12" t="s">
        <v>19</v>
      </c>
      <c r="J921" s="12" t="s">
        <v>19</v>
      </c>
      <c r="L921" s="52">
        <v>8</v>
      </c>
    </row>
    <row r="922" spans="1:12">
      <c r="A922" s="12">
        <v>5</v>
      </c>
      <c r="B922" s="13" t="s">
        <v>41</v>
      </c>
      <c r="C922" s="14" t="s">
        <v>260</v>
      </c>
      <c r="D922" s="13" t="s">
        <v>1968</v>
      </c>
      <c r="E922" s="12" t="s">
        <v>13</v>
      </c>
      <c r="F922" s="15">
        <v>7</v>
      </c>
      <c r="G922" s="15">
        <v>6</v>
      </c>
      <c r="H922" s="16">
        <v>-1</v>
      </c>
      <c r="I922" s="12" t="s">
        <v>14</v>
      </c>
      <c r="J922" s="12" t="s">
        <v>14</v>
      </c>
      <c r="L922" s="52">
        <v>20</v>
      </c>
    </row>
    <row r="923" spans="1:12">
      <c r="A923" s="12">
        <v>5</v>
      </c>
      <c r="B923" s="13" t="s">
        <v>41</v>
      </c>
      <c r="C923" s="14" t="s">
        <v>260</v>
      </c>
      <c r="D923" s="13" t="s">
        <v>45</v>
      </c>
      <c r="E923" s="12" t="s">
        <v>16</v>
      </c>
      <c r="F923" s="15">
        <v>6.5</v>
      </c>
      <c r="G923" s="15">
        <v>6.5</v>
      </c>
      <c r="H923" s="16">
        <v>0</v>
      </c>
      <c r="I923" s="12" t="s">
        <v>14</v>
      </c>
      <c r="J923" s="12" t="s">
        <v>14</v>
      </c>
      <c r="L923" s="52">
        <v>7.5</v>
      </c>
    </row>
    <row r="924" spans="1:12">
      <c r="A924" s="12">
        <v>5</v>
      </c>
      <c r="B924" s="13" t="s">
        <v>41</v>
      </c>
      <c r="C924" s="14" t="s">
        <v>260</v>
      </c>
      <c r="D924" s="13" t="s">
        <v>43</v>
      </c>
      <c r="E924" s="12" t="s">
        <v>16</v>
      </c>
      <c r="F924" s="15">
        <v>6.5</v>
      </c>
      <c r="G924" s="15">
        <v>6.5</v>
      </c>
      <c r="H924" s="16">
        <v>0</v>
      </c>
      <c r="I924" s="12" t="s">
        <v>14</v>
      </c>
      <c r="J924" s="12" t="s">
        <v>14</v>
      </c>
      <c r="L924" s="52">
        <v>23</v>
      </c>
    </row>
    <row r="925" spans="1:12">
      <c r="A925" s="12">
        <v>5</v>
      </c>
      <c r="B925" s="13" t="s">
        <v>41</v>
      </c>
      <c r="C925" s="14" t="s">
        <v>260</v>
      </c>
      <c r="D925" s="13" t="s">
        <v>55</v>
      </c>
      <c r="E925" s="12" t="s">
        <v>16</v>
      </c>
      <c r="F925" s="15">
        <v>7</v>
      </c>
      <c r="G925" s="15">
        <v>8</v>
      </c>
      <c r="H925" s="16">
        <v>1</v>
      </c>
      <c r="I925" s="12" t="s">
        <v>14</v>
      </c>
      <c r="J925" s="12" t="s">
        <v>14</v>
      </c>
      <c r="L925" s="52">
        <v>14</v>
      </c>
    </row>
    <row r="926" spans="1:12">
      <c r="A926" s="12">
        <v>5</v>
      </c>
      <c r="B926" s="13" t="s">
        <v>41</v>
      </c>
      <c r="C926" s="14" t="s">
        <v>260</v>
      </c>
      <c r="D926" s="13" t="s">
        <v>59</v>
      </c>
      <c r="E926" s="12" t="s">
        <v>21</v>
      </c>
      <c r="F926" s="15">
        <v>6</v>
      </c>
      <c r="G926" s="15">
        <v>6</v>
      </c>
      <c r="H926" s="16">
        <v>0</v>
      </c>
      <c r="I926" s="12" t="s">
        <v>14</v>
      </c>
      <c r="J926" s="12" t="s">
        <v>14</v>
      </c>
      <c r="L926" s="52">
        <v>10</v>
      </c>
    </row>
    <row r="927" spans="1:12">
      <c r="A927" s="12">
        <v>5</v>
      </c>
      <c r="B927" s="13" t="s">
        <v>41</v>
      </c>
      <c r="C927" s="14" t="s">
        <v>260</v>
      </c>
      <c r="D927" s="13" t="s">
        <v>60</v>
      </c>
      <c r="E927" s="12" t="s">
        <v>21</v>
      </c>
      <c r="F927" s="15">
        <v>6</v>
      </c>
      <c r="G927" s="15">
        <v>6</v>
      </c>
      <c r="H927" s="16">
        <v>0</v>
      </c>
      <c r="I927" s="12" t="s">
        <v>14</v>
      </c>
      <c r="J927" s="12" t="s">
        <v>14</v>
      </c>
      <c r="L927" s="52">
        <v>15</v>
      </c>
    </row>
    <row r="928" spans="1:12">
      <c r="A928" s="12">
        <v>5</v>
      </c>
      <c r="B928" s="13" t="s">
        <v>41</v>
      </c>
      <c r="C928" s="14" t="s">
        <v>260</v>
      </c>
      <c r="D928" s="13" t="s">
        <v>48</v>
      </c>
      <c r="E928" s="12" t="s">
        <v>21</v>
      </c>
      <c r="F928" s="15">
        <v>7</v>
      </c>
      <c r="G928" s="15">
        <v>10</v>
      </c>
      <c r="H928" s="16">
        <v>3</v>
      </c>
      <c r="I928" s="12" t="s">
        <v>14</v>
      </c>
      <c r="J928" s="12" t="s">
        <v>14</v>
      </c>
      <c r="L928" s="52">
        <v>18</v>
      </c>
    </row>
    <row r="929" spans="1:12">
      <c r="A929" s="12">
        <v>5</v>
      </c>
      <c r="B929" s="13" t="s">
        <v>41</v>
      </c>
      <c r="C929" s="14" t="s">
        <v>260</v>
      </c>
      <c r="D929" s="13" t="s">
        <v>46</v>
      </c>
      <c r="E929" s="12" t="s">
        <v>21</v>
      </c>
      <c r="F929" s="15">
        <v>7</v>
      </c>
      <c r="G929" s="15">
        <v>10</v>
      </c>
      <c r="H929" s="16">
        <v>3</v>
      </c>
      <c r="I929" s="12" t="s">
        <v>14</v>
      </c>
      <c r="J929" s="12" t="s">
        <v>14</v>
      </c>
      <c r="L929" s="52">
        <v>2.5</v>
      </c>
    </row>
    <row r="930" spans="1:12">
      <c r="A930" s="12">
        <v>5</v>
      </c>
      <c r="B930" s="13" t="s">
        <v>41</v>
      </c>
      <c r="C930" s="14" t="s">
        <v>260</v>
      </c>
      <c r="D930" s="13" t="s">
        <v>65</v>
      </c>
      <c r="E930" s="12" t="s">
        <v>27</v>
      </c>
      <c r="F930" s="15">
        <v>7.5</v>
      </c>
      <c r="G930" s="15">
        <v>13</v>
      </c>
      <c r="H930" s="16">
        <v>5.5</v>
      </c>
      <c r="I930" s="12" t="s">
        <v>14</v>
      </c>
      <c r="J930" s="12" t="s">
        <v>14</v>
      </c>
      <c r="L930" s="52">
        <v>3</v>
      </c>
    </row>
    <row r="931" spans="1:12">
      <c r="A931" s="12">
        <v>5</v>
      </c>
      <c r="B931" s="13" t="s">
        <v>41</v>
      </c>
      <c r="C931" s="14" t="s">
        <v>260</v>
      </c>
      <c r="D931" s="13" t="s">
        <v>52</v>
      </c>
      <c r="E931" s="12" t="s">
        <v>27</v>
      </c>
      <c r="F931" s="15">
        <v>5</v>
      </c>
      <c r="G931" s="15">
        <v>5</v>
      </c>
      <c r="H931" s="16">
        <v>0</v>
      </c>
      <c r="I931" s="12" t="s">
        <v>14</v>
      </c>
      <c r="J931" s="12" t="s">
        <v>14</v>
      </c>
      <c r="L931" s="52">
        <v>60</v>
      </c>
    </row>
    <row r="932" spans="1:12">
      <c r="A932" s="12">
        <v>5</v>
      </c>
      <c r="B932" s="13" t="s">
        <v>41</v>
      </c>
      <c r="C932" s="14" t="s">
        <v>260</v>
      </c>
      <c r="D932" s="13" t="s">
        <v>279</v>
      </c>
      <c r="E932" s="12" t="s">
        <v>27</v>
      </c>
      <c r="F932" s="15">
        <v>6</v>
      </c>
      <c r="G932" s="15">
        <v>6</v>
      </c>
      <c r="H932" s="16">
        <v>0</v>
      </c>
      <c r="I932" s="12" t="s">
        <v>14</v>
      </c>
      <c r="J932" s="12" t="s">
        <v>14</v>
      </c>
      <c r="L932" s="52">
        <v>10</v>
      </c>
    </row>
    <row r="933" spans="1:12">
      <c r="A933" s="12">
        <v>5</v>
      </c>
      <c r="B933" s="13" t="s">
        <v>41</v>
      </c>
      <c r="C933" s="14" t="s">
        <v>260</v>
      </c>
      <c r="D933" s="13" t="s">
        <v>42</v>
      </c>
      <c r="E933" s="12" t="s">
        <v>13</v>
      </c>
      <c r="F933" s="15">
        <v>7</v>
      </c>
      <c r="G933" s="15">
        <v>5.5</v>
      </c>
      <c r="H933" s="16">
        <v>-1.5</v>
      </c>
      <c r="I933" s="12" t="s">
        <v>19</v>
      </c>
      <c r="J933" s="12" t="s">
        <v>19</v>
      </c>
      <c r="L933" s="52">
        <v>3.5</v>
      </c>
    </row>
    <row r="934" spans="1:12">
      <c r="A934" s="12">
        <v>5</v>
      </c>
      <c r="B934" s="13" t="s">
        <v>41</v>
      </c>
      <c r="C934" s="14" t="s">
        <v>260</v>
      </c>
      <c r="D934" s="13" t="s">
        <v>54</v>
      </c>
      <c r="E934" s="12" t="s">
        <v>16</v>
      </c>
      <c r="F934" s="15">
        <v>6</v>
      </c>
      <c r="G934" s="15">
        <v>6</v>
      </c>
      <c r="H934" s="16">
        <v>0</v>
      </c>
      <c r="I934" s="12" t="s">
        <v>19</v>
      </c>
      <c r="J934" s="12" t="s">
        <v>19</v>
      </c>
      <c r="L934" s="52">
        <v>3</v>
      </c>
    </row>
    <row r="935" spans="1:12">
      <c r="A935" s="12">
        <v>5</v>
      </c>
      <c r="B935" s="13" t="s">
        <v>41</v>
      </c>
      <c r="C935" s="14" t="s">
        <v>260</v>
      </c>
      <c r="D935" s="13" t="s">
        <v>57</v>
      </c>
      <c r="E935" s="12" t="s">
        <v>16</v>
      </c>
      <c r="F935" s="15">
        <v>6</v>
      </c>
      <c r="G935" s="15">
        <v>6</v>
      </c>
      <c r="H935" s="16">
        <v>0</v>
      </c>
      <c r="I935" s="12" t="s">
        <v>19</v>
      </c>
      <c r="J935" s="12" t="s">
        <v>19</v>
      </c>
      <c r="L935" s="52">
        <v>7</v>
      </c>
    </row>
    <row r="936" spans="1:12">
      <c r="A936" s="12">
        <v>5</v>
      </c>
      <c r="B936" s="13" t="s">
        <v>41</v>
      </c>
      <c r="C936" s="14" t="s">
        <v>260</v>
      </c>
      <c r="D936" s="13" t="s">
        <v>282</v>
      </c>
      <c r="E936" s="12" t="s">
        <v>16</v>
      </c>
      <c r="F936" s="15">
        <v>6</v>
      </c>
      <c r="G936" s="15">
        <v>6</v>
      </c>
      <c r="H936" s="16">
        <v>0</v>
      </c>
      <c r="I936" s="12" t="s">
        <v>19</v>
      </c>
      <c r="J936" s="12" t="s">
        <v>19</v>
      </c>
      <c r="L936" s="52">
        <v>10</v>
      </c>
    </row>
    <row r="937" spans="1:12">
      <c r="A937" s="12">
        <v>5</v>
      </c>
      <c r="B937" s="13" t="s">
        <v>41</v>
      </c>
      <c r="C937" s="14" t="s">
        <v>260</v>
      </c>
      <c r="D937" s="13" t="s">
        <v>1618</v>
      </c>
      <c r="E937" s="12" t="s">
        <v>16</v>
      </c>
      <c r="F937" s="15"/>
      <c r="G937" s="15"/>
      <c r="H937" s="16"/>
      <c r="I937" s="12" t="s">
        <v>19</v>
      </c>
      <c r="J937" s="12" t="s">
        <v>19</v>
      </c>
      <c r="L937" s="52">
        <v>0.7</v>
      </c>
    </row>
    <row r="938" spans="1:12">
      <c r="A938" s="12">
        <v>5</v>
      </c>
      <c r="B938" s="13" t="s">
        <v>41</v>
      </c>
      <c r="C938" s="14" t="s">
        <v>260</v>
      </c>
      <c r="D938" s="13" t="s">
        <v>58</v>
      </c>
      <c r="E938" s="12" t="s">
        <v>21</v>
      </c>
      <c r="F938" s="15">
        <v>6.5</v>
      </c>
      <c r="G938" s="15">
        <v>7.5</v>
      </c>
      <c r="H938" s="16">
        <v>1</v>
      </c>
      <c r="I938" s="12" t="s">
        <v>19</v>
      </c>
      <c r="J938" s="12" t="s">
        <v>19</v>
      </c>
      <c r="L938" s="52">
        <v>20</v>
      </c>
    </row>
    <row r="939" spans="1:12">
      <c r="A939" s="12">
        <v>5</v>
      </c>
      <c r="B939" s="13" t="s">
        <v>41</v>
      </c>
      <c r="C939" s="14" t="s">
        <v>260</v>
      </c>
      <c r="D939" s="13" t="s">
        <v>47</v>
      </c>
      <c r="E939" s="12" t="s">
        <v>21</v>
      </c>
      <c r="F939" s="15">
        <v>5.5</v>
      </c>
      <c r="G939" s="15">
        <v>5.5</v>
      </c>
      <c r="H939" s="16">
        <v>0</v>
      </c>
      <c r="I939" s="12" t="s">
        <v>19</v>
      </c>
      <c r="J939" s="12" t="s">
        <v>19</v>
      </c>
      <c r="L939" s="52">
        <v>6.5</v>
      </c>
    </row>
    <row r="940" spans="1:12">
      <c r="A940" s="12">
        <v>5</v>
      </c>
      <c r="B940" s="13" t="s">
        <v>41</v>
      </c>
      <c r="C940" s="14" t="s">
        <v>260</v>
      </c>
      <c r="D940" s="13" t="s">
        <v>50</v>
      </c>
      <c r="E940" s="12" t="s">
        <v>21</v>
      </c>
      <c r="F940" s="15"/>
      <c r="G940" s="15"/>
      <c r="H940" s="16"/>
      <c r="I940" s="12" t="s">
        <v>19</v>
      </c>
      <c r="J940" s="12" t="s">
        <v>19</v>
      </c>
      <c r="L940" s="52">
        <v>8</v>
      </c>
    </row>
    <row r="941" spans="1:12">
      <c r="A941" s="12">
        <v>5</v>
      </c>
      <c r="B941" s="13" t="s">
        <v>41</v>
      </c>
      <c r="C941" s="14" t="s">
        <v>260</v>
      </c>
      <c r="D941" s="13" t="s">
        <v>61</v>
      </c>
      <c r="E941" s="12" t="s">
        <v>21</v>
      </c>
      <c r="F941" s="15"/>
      <c r="G941" s="15"/>
      <c r="H941" s="16"/>
      <c r="I941" s="12" t="s">
        <v>19</v>
      </c>
      <c r="J941" s="12" t="s">
        <v>19</v>
      </c>
      <c r="L941" s="52">
        <v>32</v>
      </c>
    </row>
    <row r="942" spans="1:12">
      <c r="A942" s="12">
        <v>5</v>
      </c>
      <c r="B942" s="13" t="s">
        <v>41</v>
      </c>
      <c r="C942" s="14" t="s">
        <v>260</v>
      </c>
      <c r="D942" s="13" t="s">
        <v>64</v>
      </c>
      <c r="E942" s="12" t="s">
        <v>27</v>
      </c>
      <c r="F942" s="15">
        <v>6.5</v>
      </c>
      <c r="G942" s="15">
        <v>6.5</v>
      </c>
      <c r="H942" s="16">
        <v>0</v>
      </c>
      <c r="I942" s="12" t="s">
        <v>19</v>
      </c>
      <c r="J942" s="12" t="s">
        <v>19</v>
      </c>
      <c r="L942" s="52">
        <v>7.5</v>
      </c>
    </row>
    <row r="943" spans="1:12">
      <c r="A943" s="12">
        <v>5</v>
      </c>
      <c r="B943" s="13" t="s">
        <v>41</v>
      </c>
      <c r="C943" s="14" t="s">
        <v>260</v>
      </c>
      <c r="D943" s="13" t="s">
        <v>63</v>
      </c>
      <c r="E943" s="12" t="s">
        <v>27</v>
      </c>
      <c r="F943" s="15">
        <v>7</v>
      </c>
      <c r="G943" s="15">
        <v>10</v>
      </c>
      <c r="H943" s="16">
        <v>3</v>
      </c>
      <c r="I943" s="12" t="s">
        <v>19</v>
      </c>
      <c r="J943" s="12" t="s">
        <v>19</v>
      </c>
      <c r="L943" s="52">
        <v>8</v>
      </c>
    </row>
    <row r="944" spans="1:12">
      <c r="A944" s="12">
        <v>5</v>
      </c>
      <c r="B944" s="13" t="s">
        <v>41</v>
      </c>
      <c r="C944" s="14" t="s">
        <v>260</v>
      </c>
      <c r="D944" s="13" t="s">
        <v>1617</v>
      </c>
      <c r="E944" s="12" t="s">
        <v>27</v>
      </c>
      <c r="F944" s="15"/>
      <c r="G944" s="15"/>
      <c r="H944" s="16"/>
      <c r="I944" s="12" t="s">
        <v>19</v>
      </c>
      <c r="J944" s="12" t="s">
        <v>19</v>
      </c>
      <c r="L944" s="52">
        <v>16</v>
      </c>
    </row>
    <row r="945" spans="1:12">
      <c r="A945" s="12">
        <v>5</v>
      </c>
      <c r="B945" s="13" t="s">
        <v>66</v>
      </c>
      <c r="C945" s="14" t="s">
        <v>260</v>
      </c>
      <c r="D945" s="13" t="s">
        <v>78</v>
      </c>
      <c r="E945" s="12" t="s">
        <v>13</v>
      </c>
      <c r="F945" s="15">
        <v>7</v>
      </c>
      <c r="G945" s="15">
        <v>7.5</v>
      </c>
      <c r="H945" s="16">
        <v>0.5</v>
      </c>
      <c r="I945" s="12" t="s">
        <v>14</v>
      </c>
      <c r="J945" s="12" t="s">
        <v>14</v>
      </c>
      <c r="L945" s="52">
        <v>15</v>
      </c>
    </row>
    <row r="946" spans="1:12">
      <c r="A946" s="12">
        <v>5</v>
      </c>
      <c r="B946" s="13" t="s">
        <v>66</v>
      </c>
      <c r="C946" s="14" t="s">
        <v>260</v>
      </c>
      <c r="D946" s="13" t="s">
        <v>68</v>
      </c>
      <c r="E946" s="12" t="s">
        <v>16</v>
      </c>
      <c r="F946" s="15">
        <v>6</v>
      </c>
      <c r="G946" s="15">
        <v>6</v>
      </c>
      <c r="H946" s="16">
        <v>0</v>
      </c>
      <c r="I946" s="12" t="s">
        <v>14</v>
      </c>
      <c r="J946" s="12" t="s">
        <v>14</v>
      </c>
      <c r="L946" s="52">
        <v>40</v>
      </c>
    </row>
    <row r="947" spans="1:12">
      <c r="A947" s="12">
        <v>5</v>
      </c>
      <c r="B947" s="13" t="s">
        <v>66</v>
      </c>
      <c r="C947" s="14" t="s">
        <v>260</v>
      </c>
      <c r="D947" s="13" t="s">
        <v>70</v>
      </c>
      <c r="E947" s="12" t="s">
        <v>16</v>
      </c>
      <c r="F947" s="15">
        <v>7</v>
      </c>
      <c r="G947" s="15">
        <v>8</v>
      </c>
      <c r="H947" s="16">
        <v>1</v>
      </c>
      <c r="I947" s="12" t="s">
        <v>14</v>
      </c>
      <c r="J947" s="12" t="s">
        <v>14</v>
      </c>
      <c r="L947" s="52">
        <v>40</v>
      </c>
    </row>
    <row r="948" spans="1:12">
      <c r="A948" s="12">
        <v>5</v>
      </c>
      <c r="B948" s="13" t="s">
        <v>66</v>
      </c>
      <c r="C948" s="14" t="s">
        <v>260</v>
      </c>
      <c r="D948" s="13" t="s">
        <v>79</v>
      </c>
      <c r="E948" s="12" t="s">
        <v>16</v>
      </c>
      <c r="F948" s="15">
        <v>5.5</v>
      </c>
      <c r="G948" s="15">
        <v>5.5</v>
      </c>
      <c r="H948" s="16">
        <v>0</v>
      </c>
      <c r="I948" s="12" t="s">
        <v>14</v>
      </c>
      <c r="J948" s="12" t="s">
        <v>14</v>
      </c>
      <c r="L948" s="52">
        <v>2.5</v>
      </c>
    </row>
    <row r="949" spans="1:12">
      <c r="A949" s="12">
        <v>5</v>
      </c>
      <c r="B949" s="13" t="s">
        <v>66</v>
      </c>
      <c r="C949" s="14" t="s">
        <v>260</v>
      </c>
      <c r="D949" s="13" t="s">
        <v>84</v>
      </c>
      <c r="E949" s="12" t="s">
        <v>21</v>
      </c>
      <c r="F949" s="15"/>
      <c r="G949" s="15"/>
      <c r="H949" s="16"/>
      <c r="I949" s="12" t="s">
        <v>14</v>
      </c>
      <c r="J949" s="12" t="s">
        <v>19</v>
      </c>
      <c r="L949" s="52">
        <v>4</v>
      </c>
    </row>
    <row r="950" spans="1:12">
      <c r="A950" s="12">
        <v>5</v>
      </c>
      <c r="B950" s="13" t="s">
        <v>66</v>
      </c>
      <c r="C950" s="14" t="s">
        <v>260</v>
      </c>
      <c r="D950" s="13" t="s">
        <v>85</v>
      </c>
      <c r="E950" s="12" t="s">
        <v>21</v>
      </c>
      <c r="F950" s="15">
        <v>5.5</v>
      </c>
      <c r="G950" s="15">
        <v>5.5</v>
      </c>
      <c r="H950" s="16">
        <v>0</v>
      </c>
      <c r="I950" s="12" t="s">
        <v>14</v>
      </c>
      <c r="J950" s="12" t="s">
        <v>14</v>
      </c>
      <c r="L950" s="52">
        <v>8.5</v>
      </c>
    </row>
    <row r="951" spans="1:12">
      <c r="A951" s="12">
        <v>5</v>
      </c>
      <c r="B951" s="13" t="s">
        <v>66</v>
      </c>
      <c r="C951" s="14" t="s">
        <v>260</v>
      </c>
      <c r="D951" s="13" t="s">
        <v>74</v>
      </c>
      <c r="E951" s="12" t="s">
        <v>21</v>
      </c>
      <c r="F951" s="15">
        <v>6</v>
      </c>
      <c r="G951" s="15">
        <v>6</v>
      </c>
      <c r="H951" s="16">
        <v>0</v>
      </c>
      <c r="I951" s="12" t="s">
        <v>14</v>
      </c>
      <c r="J951" s="12" t="s">
        <v>14</v>
      </c>
      <c r="L951" s="52">
        <v>18</v>
      </c>
    </row>
    <row r="952" spans="1:12">
      <c r="A952" s="12">
        <v>5</v>
      </c>
      <c r="B952" s="13" t="s">
        <v>66</v>
      </c>
      <c r="C952" s="14" t="s">
        <v>260</v>
      </c>
      <c r="D952" s="13" t="s">
        <v>83</v>
      </c>
      <c r="E952" s="12" t="s">
        <v>21</v>
      </c>
      <c r="F952" s="15">
        <v>7</v>
      </c>
      <c r="G952" s="15">
        <v>10</v>
      </c>
      <c r="H952" s="16">
        <v>3</v>
      </c>
      <c r="I952" s="12" t="s">
        <v>14</v>
      </c>
      <c r="J952" s="12" t="s">
        <v>14</v>
      </c>
      <c r="L952" s="52">
        <v>8</v>
      </c>
    </row>
    <row r="953" spans="1:12">
      <c r="A953" s="12">
        <v>5</v>
      </c>
      <c r="B953" s="13" t="s">
        <v>66</v>
      </c>
      <c r="C953" s="14" t="s">
        <v>260</v>
      </c>
      <c r="D953" s="13" t="s">
        <v>88</v>
      </c>
      <c r="E953" s="12" t="s">
        <v>27</v>
      </c>
      <c r="F953" s="15">
        <v>7</v>
      </c>
      <c r="G953" s="15">
        <v>9.5</v>
      </c>
      <c r="H953" s="16">
        <v>2.5</v>
      </c>
      <c r="I953" s="12" t="s">
        <v>14</v>
      </c>
      <c r="J953" s="12" t="s">
        <v>14</v>
      </c>
      <c r="L953" s="52">
        <v>4</v>
      </c>
    </row>
    <row r="954" spans="1:12">
      <c r="A954" s="12">
        <v>5</v>
      </c>
      <c r="B954" s="13" t="s">
        <v>66</v>
      </c>
      <c r="C954" s="14" t="s">
        <v>260</v>
      </c>
      <c r="D954" s="13" t="s">
        <v>76</v>
      </c>
      <c r="E954" s="12" t="s">
        <v>27</v>
      </c>
      <c r="F954" s="15">
        <v>7</v>
      </c>
      <c r="G954" s="15">
        <v>8</v>
      </c>
      <c r="H954" s="16">
        <v>1</v>
      </c>
      <c r="I954" s="12" t="s">
        <v>14</v>
      </c>
      <c r="J954" s="12" t="s">
        <v>14</v>
      </c>
      <c r="L954" s="52">
        <v>50</v>
      </c>
    </row>
    <row r="955" spans="1:12">
      <c r="A955" s="12">
        <v>5</v>
      </c>
      <c r="B955" s="13" t="s">
        <v>66</v>
      </c>
      <c r="C955" s="14" t="s">
        <v>260</v>
      </c>
      <c r="D955" s="13" t="s">
        <v>77</v>
      </c>
      <c r="E955" s="12" t="s">
        <v>27</v>
      </c>
      <c r="F955" s="15">
        <v>5</v>
      </c>
      <c r="G955" s="15">
        <v>5</v>
      </c>
      <c r="H955" s="16">
        <v>0</v>
      </c>
      <c r="I955" s="12" t="s">
        <v>14</v>
      </c>
      <c r="J955" s="12" t="s">
        <v>14</v>
      </c>
      <c r="L955" s="52">
        <v>15</v>
      </c>
    </row>
    <row r="956" spans="1:12">
      <c r="A956" s="12">
        <v>5</v>
      </c>
      <c r="B956" s="13" t="s">
        <v>66</v>
      </c>
      <c r="C956" s="14" t="s">
        <v>260</v>
      </c>
      <c r="D956" s="13" t="s">
        <v>1970</v>
      </c>
      <c r="E956" s="12" t="s">
        <v>13</v>
      </c>
      <c r="F956" s="15"/>
      <c r="G956" s="15"/>
      <c r="H956" s="16"/>
      <c r="I956" s="12" t="s">
        <v>19</v>
      </c>
      <c r="J956" s="12" t="s">
        <v>19</v>
      </c>
      <c r="L956" s="52">
        <v>2</v>
      </c>
    </row>
    <row r="957" spans="1:12">
      <c r="A957" s="12">
        <v>5</v>
      </c>
      <c r="B957" s="13" t="s">
        <v>66</v>
      </c>
      <c r="C957" s="14" t="s">
        <v>260</v>
      </c>
      <c r="D957" s="13" t="s">
        <v>80</v>
      </c>
      <c r="E957" s="12" t="s">
        <v>16</v>
      </c>
      <c r="F957" s="15">
        <v>6.5</v>
      </c>
      <c r="G957" s="15">
        <v>6.5</v>
      </c>
      <c r="H957" s="16">
        <v>0</v>
      </c>
      <c r="I957" s="12" t="s">
        <v>19</v>
      </c>
      <c r="J957" s="12" t="s">
        <v>19</v>
      </c>
      <c r="L957" s="52">
        <v>10</v>
      </c>
    </row>
    <row r="958" spans="1:12">
      <c r="A958" s="12">
        <v>5</v>
      </c>
      <c r="B958" s="13" t="s">
        <v>66</v>
      </c>
      <c r="C958" s="14" t="s">
        <v>260</v>
      </c>
      <c r="D958" s="13" t="s">
        <v>81</v>
      </c>
      <c r="E958" s="12" t="s">
        <v>16</v>
      </c>
      <c r="F958" s="15">
        <v>6</v>
      </c>
      <c r="G958" s="15">
        <v>6</v>
      </c>
      <c r="H958" s="16">
        <v>0</v>
      </c>
      <c r="I958" s="12" t="s">
        <v>19</v>
      </c>
      <c r="J958" s="12" t="s">
        <v>19</v>
      </c>
      <c r="L958" s="52">
        <v>4</v>
      </c>
    </row>
    <row r="959" spans="1:12">
      <c r="A959" s="12">
        <v>5</v>
      </c>
      <c r="B959" s="13" t="s">
        <v>66</v>
      </c>
      <c r="C959" s="14" t="s">
        <v>260</v>
      </c>
      <c r="D959" s="13" t="s">
        <v>82</v>
      </c>
      <c r="E959" s="12" t="s">
        <v>16</v>
      </c>
      <c r="F959" s="15"/>
      <c r="G959" s="15"/>
      <c r="H959" s="16"/>
      <c r="I959" s="12" t="s">
        <v>19</v>
      </c>
      <c r="J959" s="12" t="s">
        <v>19</v>
      </c>
      <c r="L959" s="52">
        <v>18</v>
      </c>
    </row>
    <row r="960" spans="1:12">
      <c r="A960" s="12">
        <v>5</v>
      </c>
      <c r="B960" s="13" t="s">
        <v>66</v>
      </c>
      <c r="C960" s="14" t="s">
        <v>260</v>
      </c>
      <c r="D960" s="13" t="s">
        <v>283</v>
      </c>
      <c r="E960" s="12" t="s">
        <v>16</v>
      </c>
      <c r="F960" s="15">
        <v>6</v>
      </c>
      <c r="G960" s="15">
        <v>6</v>
      </c>
      <c r="H960" s="16">
        <v>0</v>
      </c>
      <c r="I960" s="12" t="s">
        <v>19</v>
      </c>
      <c r="J960" s="12" t="s">
        <v>19</v>
      </c>
      <c r="L960" s="52">
        <v>7.5</v>
      </c>
    </row>
    <row r="961" spans="1:12">
      <c r="A961" s="12">
        <v>5</v>
      </c>
      <c r="B961" s="13" t="s">
        <v>66</v>
      </c>
      <c r="C961" s="14" t="s">
        <v>260</v>
      </c>
      <c r="D961" s="13" t="s">
        <v>72</v>
      </c>
      <c r="E961" s="12" t="s">
        <v>21</v>
      </c>
      <c r="F961" s="15"/>
      <c r="G961" s="15"/>
      <c r="H961" s="16"/>
      <c r="I961" s="12" t="s">
        <v>19</v>
      </c>
      <c r="J961" s="12" t="s">
        <v>19</v>
      </c>
      <c r="L961" s="52">
        <v>8.5</v>
      </c>
    </row>
    <row r="962" spans="1:12">
      <c r="A962" s="12">
        <v>5</v>
      </c>
      <c r="B962" s="13" t="s">
        <v>66</v>
      </c>
      <c r="C962" s="14" t="s">
        <v>260</v>
      </c>
      <c r="D962" s="13" t="s">
        <v>73</v>
      </c>
      <c r="E962" s="12" t="s">
        <v>21</v>
      </c>
      <c r="F962" s="15">
        <v>5.5</v>
      </c>
      <c r="G962" s="15">
        <v>5.5</v>
      </c>
      <c r="H962" s="16">
        <v>0</v>
      </c>
      <c r="I962" s="12" t="s">
        <v>19</v>
      </c>
      <c r="J962" s="12" t="s">
        <v>14</v>
      </c>
      <c r="K962" s="13" t="s">
        <v>84</v>
      </c>
      <c r="L962" s="52">
        <v>16</v>
      </c>
    </row>
    <row r="963" spans="1:12">
      <c r="A963" s="12">
        <v>5</v>
      </c>
      <c r="B963" s="13" t="s">
        <v>66</v>
      </c>
      <c r="C963" s="14" t="s">
        <v>260</v>
      </c>
      <c r="D963" s="13" t="s">
        <v>71</v>
      </c>
      <c r="E963" s="12" t="s">
        <v>21</v>
      </c>
      <c r="F963" s="15"/>
      <c r="G963" s="15"/>
      <c r="H963" s="16"/>
      <c r="I963" s="12" t="s">
        <v>19</v>
      </c>
      <c r="J963" s="12" t="s">
        <v>19</v>
      </c>
      <c r="L963" s="52">
        <v>15</v>
      </c>
    </row>
    <row r="964" spans="1:12">
      <c r="A964" s="12">
        <v>5</v>
      </c>
      <c r="B964" s="13" t="s">
        <v>66</v>
      </c>
      <c r="C964" s="14" t="s">
        <v>260</v>
      </c>
      <c r="D964" s="13" t="s">
        <v>1971</v>
      </c>
      <c r="E964" s="12" t="s">
        <v>21</v>
      </c>
      <c r="F964" s="15"/>
      <c r="G964" s="15"/>
      <c r="H964" s="16"/>
      <c r="I964" s="12" t="s">
        <v>19</v>
      </c>
      <c r="J964" s="12" t="s">
        <v>19</v>
      </c>
      <c r="L964" s="52">
        <v>5</v>
      </c>
    </row>
    <row r="965" spans="1:12">
      <c r="A965" s="12">
        <v>5</v>
      </c>
      <c r="B965" s="13" t="s">
        <v>66</v>
      </c>
      <c r="C965" s="14" t="s">
        <v>260</v>
      </c>
      <c r="D965" s="13" t="s">
        <v>87</v>
      </c>
      <c r="E965" s="12" t="s">
        <v>27</v>
      </c>
      <c r="F965" s="15">
        <v>6</v>
      </c>
      <c r="G965" s="15">
        <v>6</v>
      </c>
      <c r="H965" s="16">
        <v>0</v>
      </c>
      <c r="I965" s="12" t="s">
        <v>19</v>
      </c>
      <c r="J965" s="12" t="s">
        <v>19</v>
      </c>
      <c r="L965" s="52">
        <v>8</v>
      </c>
    </row>
    <row r="966" spans="1:12">
      <c r="A966" s="12">
        <v>5</v>
      </c>
      <c r="B966" s="13" t="s">
        <v>66</v>
      </c>
      <c r="C966" s="14" t="s">
        <v>260</v>
      </c>
      <c r="D966" s="13" t="s">
        <v>89</v>
      </c>
      <c r="E966" s="12" t="s">
        <v>27</v>
      </c>
      <c r="F966" s="15">
        <v>5.5</v>
      </c>
      <c r="G966" s="15">
        <v>5.5</v>
      </c>
      <c r="H966" s="16">
        <v>0</v>
      </c>
      <c r="I966" s="12" t="s">
        <v>19</v>
      </c>
      <c r="J966" s="12" t="s">
        <v>19</v>
      </c>
      <c r="L966" s="52">
        <v>7</v>
      </c>
    </row>
    <row r="967" spans="1:12">
      <c r="A967" s="12">
        <v>5</v>
      </c>
      <c r="B967" s="13" t="s">
        <v>66</v>
      </c>
      <c r="C967" s="14" t="s">
        <v>260</v>
      </c>
      <c r="D967" s="13" t="s">
        <v>2007</v>
      </c>
      <c r="E967" s="12" t="s">
        <v>27</v>
      </c>
      <c r="F967" s="15">
        <v>7</v>
      </c>
      <c r="G967" s="15">
        <v>10</v>
      </c>
      <c r="H967" s="16">
        <v>3</v>
      </c>
      <c r="I967" s="12" t="s">
        <v>19</v>
      </c>
      <c r="J967" s="12" t="s">
        <v>19</v>
      </c>
      <c r="L967" s="52">
        <v>3.5</v>
      </c>
    </row>
    <row r="968" spans="1:12">
      <c r="A968" s="12">
        <v>5</v>
      </c>
      <c r="B968" s="13" t="s">
        <v>11</v>
      </c>
      <c r="C968" s="14" t="s">
        <v>260</v>
      </c>
      <c r="D968" s="13" t="s">
        <v>12</v>
      </c>
      <c r="E968" s="12" t="s">
        <v>13</v>
      </c>
      <c r="F968" s="15">
        <v>6</v>
      </c>
      <c r="G968" s="15">
        <v>6.5</v>
      </c>
      <c r="H968" s="16">
        <v>0.5</v>
      </c>
      <c r="I968" s="12" t="s">
        <v>14</v>
      </c>
      <c r="J968" s="12" t="s">
        <v>14</v>
      </c>
      <c r="L968" s="52">
        <v>20</v>
      </c>
    </row>
    <row r="969" spans="1:12">
      <c r="A969" s="12">
        <v>5</v>
      </c>
      <c r="B969" s="13" t="s">
        <v>11</v>
      </c>
      <c r="C969" s="14" t="s">
        <v>260</v>
      </c>
      <c r="D969" s="13" t="s">
        <v>15</v>
      </c>
      <c r="E969" s="12" t="s">
        <v>16</v>
      </c>
      <c r="F969" s="15">
        <v>7</v>
      </c>
      <c r="G969" s="15">
        <v>10</v>
      </c>
      <c r="H969" s="16">
        <v>3</v>
      </c>
      <c r="I969" s="12" t="s">
        <v>14</v>
      </c>
      <c r="J969" s="12" t="s">
        <v>14</v>
      </c>
      <c r="L969" s="52">
        <v>35</v>
      </c>
    </row>
    <row r="970" spans="1:12">
      <c r="A970" s="12">
        <v>5</v>
      </c>
      <c r="B970" s="13" t="s">
        <v>11</v>
      </c>
      <c r="C970" s="14" t="s">
        <v>260</v>
      </c>
      <c r="D970" s="13" t="s">
        <v>276</v>
      </c>
      <c r="E970" s="12" t="s">
        <v>16</v>
      </c>
      <c r="F970" s="15">
        <v>5</v>
      </c>
      <c r="G970" s="15">
        <v>5</v>
      </c>
      <c r="H970" s="16">
        <v>0</v>
      </c>
      <c r="I970" s="12" t="s">
        <v>14</v>
      </c>
      <c r="J970" s="12" t="s">
        <v>14</v>
      </c>
      <c r="L970" s="52">
        <v>38</v>
      </c>
    </row>
    <row r="971" spans="1:12">
      <c r="A971" s="12">
        <v>5</v>
      </c>
      <c r="B971" s="13" t="s">
        <v>11</v>
      </c>
      <c r="C971" s="14" t="s">
        <v>260</v>
      </c>
      <c r="D971" s="13" t="s">
        <v>18</v>
      </c>
      <c r="E971" s="12" t="s">
        <v>16</v>
      </c>
      <c r="F971" s="15">
        <v>6.5</v>
      </c>
      <c r="G971" s="15">
        <v>7.5</v>
      </c>
      <c r="H971" s="16">
        <v>1</v>
      </c>
      <c r="I971" s="12" t="s">
        <v>14</v>
      </c>
      <c r="J971" s="12" t="s">
        <v>14</v>
      </c>
      <c r="L971" s="52">
        <v>15</v>
      </c>
    </row>
    <row r="972" spans="1:12">
      <c r="A972" s="12">
        <v>5</v>
      </c>
      <c r="B972" s="13" t="s">
        <v>11</v>
      </c>
      <c r="C972" s="14" t="s">
        <v>260</v>
      </c>
      <c r="D972" s="13" t="s">
        <v>24</v>
      </c>
      <c r="E972" s="12" t="s">
        <v>21</v>
      </c>
      <c r="F972" s="15">
        <v>6.5</v>
      </c>
      <c r="G972" s="15">
        <v>6.5</v>
      </c>
      <c r="H972" s="16">
        <v>0</v>
      </c>
      <c r="I972" s="12" t="s">
        <v>14</v>
      </c>
      <c r="J972" s="12" t="s">
        <v>14</v>
      </c>
      <c r="L972" s="52">
        <v>25</v>
      </c>
    </row>
    <row r="973" spans="1:12">
      <c r="A973" s="12">
        <v>5</v>
      </c>
      <c r="B973" s="13" t="s">
        <v>11</v>
      </c>
      <c r="C973" s="14" t="s">
        <v>260</v>
      </c>
      <c r="D973" s="13" t="s">
        <v>23</v>
      </c>
      <c r="E973" s="12" t="s">
        <v>21</v>
      </c>
      <c r="F973" s="15">
        <v>6.5</v>
      </c>
      <c r="G973" s="15">
        <v>6.5</v>
      </c>
      <c r="H973" s="16">
        <v>0</v>
      </c>
      <c r="I973" s="12" t="s">
        <v>14</v>
      </c>
      <c r="J973" s="12" t="s">
        <v>14</v>
      </c>
      <c r="L973" s="52">
        <v>3.5</v>
      </c>
    </row>
    <row r="974" spans="1:12">
      <c r="A974" s="12">
        <v>5</v>
      </c>
      <c r="B974" s="13" t="s">
        <v>11</v>
      </c>
      <c r="C974" s="14" t="s">
        <v>260</v>
      </c>
      <c r="D974" s="13" t="s">
        <v>35</v>
      </c>
      <c r="E974" s="12" t="s">
        <v>21</v>
      </c>
      <c r="F974" s="15">
        <v>6</v>
      </c>
      <c r="G974" s="15">
        <v>6</v>
      </c>
      <c r="H974" s="16">
        <v>0</v>
      </c>
      <c r="I974" s="12" t="s">
        <v>14</v>
      </c>
      <c r="J974" s="12" t="s">
        <v>14</v>
      </c>
      <c r="L974" s="52">
        <v>16</v>
      </c>
    </row>
    <row r="975" spans="1:12">
      <c r="A975" s="12">
        <v>5</v>
      </c>
      <c r="B975" s="13" t="s">
        <v>11</v>
      </c>
      <c r="C975" s="14" t="s">
        <v>260</v>
      </c>
      <c r="D975" s="13" t="s">
        <v>25</v>
      </c>
      <c r="E975" s="12" t="s">
        <v>21</v>
      </c>
      <c r="F975" s="15">
        <v>6</v>
      </c>
      <c r="G975" s="15">
        <v>6</v>
      </c>
      <c r="H975" s="16">
        <v>0</v>
      </c>
      <c r="I975" s="12" t="s">
        <v>14</v>
      </c>
      <c r="J975" s="12" t="s">
        <v>14</v>
      </c>
      <c r="L975" s="52">
        <v>80</v>
      </c>
    </row>
    <row r="976" spans="1:12">
      <c r="A976" s="12">
        <v>5</v>
      </c>
      <c r="B976" s="13" t="s">
        <v>11</v>
      </c>
      <c r="C976" s="14" t="s">
        <v>260</v>
      </c>
      <c r="D976" s="13" t="s">
        <v>28</v>
      </c>
      <c r="E976" s="12" t="s">
        <v>27</v>
      </c>
      <c r="F976" s="15">
        <v>7.5</v>
      </c>
      <c r="G976" s="15">
        <v>7.5</v>
      </c>
      <c r="H976" s="16">
        <v>0</v>
      </c>
      <c r="I976" s="12" t="s">
        <v>14</v>
      </c>
      <c r="J976" s="12" t="s">
        <v>14</v>
      </c>
      <c r="L976" s="52">
        <v>5</v>
      </c>
    </row>
    <row r="977" spans="1:12">
      <c r="A977" s="12">
        <v>5</v>
      </c>
      <c r="B977" s="13" t="s">
        <v>11</v>
      </c>
      <c r="C977" s="14" t="s">
        <v>260</v>
      </c>
      <c r="D977" s="13" t="s">
        <v>39</v>
      </c>
      <c r="E977" s="12" t="s">
        <v>27</v>
      </c>
      <c r="F977" s="15">
        <v>5.5</v>
      </c>
      <c r="G977" s="15">
        <v>5.5</v>
      </c>
      <c r="H977" s="16">
        <v>0</v>
      </c>
      <c r="I977" s="12" t="s">
        <v>14</v>
      </c>
      <c r="J977" s="12" t="s">
        <v>14</v>
      </c>
      <c r="L977" s="52">
        <v>4</v>
      </c>
    </row>
    <row r="978" spans="1:12">
      <c r="A978" s="12">
        <v>5</v>
      </c>
      <c r="B978" s="13" t="s">
        <v>11</v>
      </c>
      <c r="C978" s="14" t="s">
        <v>260</v>
      </c>
      <c r="D978" s="13" t="s">
        <v>277</v>
      </c>
      <c r="E978" s="12" t="s">
        <v>27</v>
      </c>
      <c r="F978" s="15">
        <v>5</v>
      </c>
      <c r="G978" s="15">
        <v>5</v>
      </c>
      <c r="H978" s="16">
        <v>0</v>
      </c>
      <c r="I978" s="12" t="s">
        <v>14</v>
      </c>
      <c r="J978" s="12" t="s">
        <v>14</v>
      </c>
      <c r="L978" s="52">
        <v>7</v>
      </c>
    </row>
    <row r="979" spans="1:12">
      <c r="A979" s="12">
        <v>5</v>
      </c>
      <c r="B979" s="13" t="s">
        <v>11</v>
      </c>
      <c r="C979" s="14" t="s">
        <v>260</v>
      </c>
      <c r="D979" s="13" t="s">
        <v>29</v>
      </c>
      <c r="E979" s="12" t="s">
        <v>13</v>
      </c>
      <c r="F979" s="15"/>
      <c r="G979" s="15"/>
      <c r="H979" s="16"/>
      <c r="I979" s="12" t="s">
        <v>19</v>
      </c>
      <c r="J979" s="12" t="s">
        <v>19</v>
      </c>
      <c r="L979" s="52">
        <v>0.9</v>
      </c>
    </row>
    <row r="980" spans="1:12">
      <c r="A980" s="12">
        <v>5</v>
      </c>
      <c r="B980" s="13" t="s">
        <v>11</v>
      </c>
      <c r="C980" s="14" t="s">
        <v>260</v>
      </c>
      <c r="D980" s="13" t="s">
        <v>33</v>
      </c>
      <c r="E980" s="12" t="s">
        <v>16</v>
      </c>
      <c r="F980" s="15"/>
      <c r="G980" s="15"/>
      <c r="H980" s="16"/>
      <c r="I980" s="12" t="s">
        <v>19</v>
      </c>
      <c r="J980" s="12" t="s">
        <v>19</v>
      </c>
      <c r="L980" s="52">
        <v>4</v>
      </c>
    </row>
    <row r="981" spans="1:12">
      <c r="A981" s="12">
        <v>5</v>
      </c>
      <c r="B981" s="13" t="s">
        <v>11</v>
      </c>
      <c r="C981" s="14" t="s">
        <v>260</v>
      </c>
      <c r="D981" s="13" t="s">
        <v>32</v>
      </c>
      <c r="E981" s="12" t="s">
        <v>16</v>
      </c>
      <c r="F981" s="15"/>
      <c r="G981" s="15"/>
      <c r="H981" s="16"/>
      <c r="I981" s="12" t="s">
        <v>19</v>
      </c>
      <c r="J981" s="12" t="s">
        <v>19</v>
      </c>
      <c r="L981" s="52">
        <v>17</v>
      </c>
    </row>
    <row r="982" spans="1:12">
      <c r="A982" s="12">
        <v>5</v>
      </c>
      <c r="B982" s="13" t="s">
        <v>11</v>
      </c>
      <c r="C982" s="14" t="s">
        <v>260</v>
      </c>
      <c r="D982" s="13" t="s">
        <v>1973</v>
      </c>
      <c r="E982" s="12" t="s">
        <v>16</v>
      </c>
      <c r="F982" s="15">
        <v>6</v>
      </c>
      <c r="G982" s="15">
        <v>6</v>
      </c>
      <c r="H982" s="16">
        <v>0</v>
      </c>
      <c r="I982" s="12" t="s">
        <v>19</v>
      </c>
      <c r="J982" s="12" t="s">
        <v>19</v>
      </c>
      <c r="L982" s="52">
        <v>5.5</v>
      </c>
    </row>
    <row r="983" spans="1:12">
      <c r="A983" s="12">
        <v>5</v>
      </c>
      <c r="B983" s="13" t="s">
        <v>11</v>
      </c>
      <c r="C983" s="14" t="s">
        <v>260</v>
      </c>
      <c r="D983" s="13" t="s">
        <v>31</v>
      </c>
      <c r="E983" s="12" t="s">
        <v>16</v>
      </c>
      <c r="F983" s="15"/>
      <c r="G983" s="15"/>
      <c r="H983" s="16"/>
      <c r="I983" s="12" t="s">
        <v>19</v>
      </c>
      <c r="J983" s="12" t="s">
        <v>19</v>
      </c>
      <c r="L983" s="52">
        <v>5</v>
      </c>
    </row>
    <row r="984" spans="1:12">
      <c r="A984" s="12">
        <v>5</v>
      </c>
      <c r="B984" s="13" t="s">
        <v>11</v>
      </c>
      <c r="C984" s="14" t="s">
        <v>260</v>
      </c>
      <c r="D984" s="13" t="s">
        <v>20</v>
      </c>
      <c r="E984" s="12" t="s">
        <v>21</v>
      </c>
      <c r="F984" s="15">
        <v>6</v>
      </c>
      <c r="G984" s="15">
        <v>6</v>
      </c>
      <c r="H984" s="16">
        <v>0</v>
      </c>
      <c r="I984" s="12" t="s">
        <v>19</v>
      </c>
      <c r="J984" s="12" t="s">
        <v>19</v>
      </c>
      <c r="L984" s="52">
        <v>9</v>
      </c>
    </row>
    <row r="985" spans="1:12">
      <c r="A985" s="12">
        <v>5</v>
      </c>
      <c r="B985" s="13" t="s">
        <v>11</v>
      </c>
      <c r="C985" s="14" t="s">
        <v>260</v>
      </c>
      <c r="D985" s="13" t="s">
        <v>37</v>
      </c>
      <c r="E985" s="12" t="s">
        <v>21</v>
      </c>
      <c r="F985" s="15"/>
      <c r="G985" s="15"/>
      <c r="H985" s="16"/>
      <c r="I985" s="12" t="s">
        <v>19</v>
      </c>
      <c r="J985" s="12" t="s">
        <v>19</v>
      </c>
      <c r="L985" s="52">
        <v>3</v>
      </c>
    </row>
    <row r="986" spans="1:12">
      <c r="A986" s="12">
        <v>5</v>
      </c>
      <c r="B986" s="13" t="s">
        <v>11</v>
      </c>
      <c r="C986" s="14" t="s">
        <v>260</v>
      </c>
      <c r="D986" s="13" t="s">
        <v>36</v>
      </c>
      <c r="E986" s="12" t="s">
        <v>21</v>
      </c>
      <c r="F986" s="15"/>
      <c r="G986" s="15"/>
      <c r="H986" s="16"/>
      <c r="I986" s="12" t="s">
        <v>19</v>
      </c>
      <c r="J986" s="12" t="s">
        <v>19</v>
      </c>
      <c r="L986" s="52">
        <v>28</v>
      </c>
    </row>
    <row r="987" spans="1:12">
      <c r="A987" s="12">
        <v>5</v>
      </c>
      <c r="B987" s="13" t="s">
        <v>11</v>
      </c>
      <c r="C987" s="14" t="s">
        <v>260</v>
      </c>
      <c r="D987" s="13" t="s">
        <v>22</v>
      </c>
      <c r="E987" s="12" t="s">
        <v>21</v>
      </c>
      <c r="F987" s="15"/>
      <c r="G987" s="15"/>
      <c r="H987" s="16"/>
      <c r="I987" s="12" t="s">
        <v>19</v>
      </c>
      <c r="J987" s="12" t="s">
        <v>19</v>
      </c>
      <c r="L987" s="52">
        <v>15</v>
      </c>
    </row>
    <row r="988" spans="1:12">
      <c r="A988" s="12">
        <v>5</v>
      </c>
      <c r="B988" s="13" t="s">
        <v>11</v>
      </c>
      <c r="C988" s="14" t="s">
        <v>260</v>
      </c>
      <c r="D988" s="13" t="s">
        <v>40</v>
      </c>
      <c r="E988" s="12" t="s">
        <v>27</v>
      </c>
      <c r="F988" s="15"/>
      <c r="G988" s="15"/>
      <c r="H988" s="16"/>
      <c r="I988" s="12" t="s">
        <v>19</v>
      </c>
      <c r="J988" s="12" t="s">
        <v>19</v>
      </c>
      <c r="L988" s="52">
        <v>15</v>
      </c>
    </row>
    <row r="989" spans="1:12">
      <c r="A989" s="12">
        <v>5</v>
      </c>
      <c r="B989" s="13" t="s">
        <v>11</v>
      </c>
      <c r="C989" s="14" t="s">
        <v>260</v>
      </c>
      <c r="D989" s="13" t="s">
        <v>38</v>
      </c>
      <c r="E989" s="12" t="s">
        <v>27</v>
      </c>
      <c r="F989" s="15"/>
      <c r="G989" s="15"/>
      <c r="H989" s="16"/>
      <c r="I989" s="12" t="s">
        <v>19</v>
      </c>
      <c r="J989" s="12" t="s">
        <v>19</v>
      </c>
      <c r="L989" s="52">
        <v>8</v>
      </c>
    </row>
    <row r="990" spans="1:12">
      <c r="A990" s="12">
        <v>5</v>
      </c>
      <c r="B990" s="13" t="s">
        <v>11</v>
      </c>
      <c r="C990" s="14" t="s">
        <v>260</v>
      </c>
      <c r="D990" s="13" t="s">
        <v>1622</v>
      </c>
      <c r="E990" s="12" t="s">
        <v>27</v>
      </c>
      <c r="F990" s="15"/>
      <c r="G990" s="15"/>
      <c r="H990" s="16"/>
      <c r="I990" s="12" t="s">
        <v>19</v>
      </c>
      <c r="J990" s="12" t="s">
        <v>19</v>
      </c>
      <c r="L990" s="52">
        <v>7</v>
      </c>
    </row>
    <row r="991" spans="1:12">
      <c r="A991" s="12">
        <v>5</v>
      </c>
      <c r="B991" s="13" t="s">
        <v>162</v>
      </c>
      <c r="C991" s="14" t="s">
        <v>2011</v>
      </c>
      <c r="D991" s="13" t="s">
        <v>174</v>
      </c>
      <c r="E991" s="12" t="s">
        <v>13</v>
      </c>
      <c r="F991" s="15">
        <v>6</v>
      </c>
      <c r="G991" s="15">
        <v>5</v>
      </c>
      <c r="H991" s="16">
        <v>-1</v>
      </c>
      <c r="I991" s="12" t="s">
        <v>14</v>
      </c>
      <c r="J991" s="12" t="s">
        <v>14</v>
      </c>
      <c r="L991" s="52">
        <v>10</v>
      </c>
    </row>
    <row r="992" spans="1:12">
      <c r="A992" s="12">
        <v>5</v>
      </c>
      <c r="B992" s="13" t="s">
        <v>162</v>
      </c>
      <c r="C992" s="14" t="s">
        <v>2011</v>
      </c>
      <c r="D992" s="13" t="s">
        <v>165</v>
      </c>
      <c r="E992" s="12" t="s">
        <v>16</v>
      </c>
      <c r="F992" s="15">
        <v>5</v>
      </c>
      <c r="G992" s="15">
        <v>4.5</v>
      </c>
      <c r="H992" s="16">
        <v>-0.5</v>
      </c>
      <c r="I992" s="12" t="s">
        <v>14</v>
      </c>
      <c r="J992" s="12" t="s">
        <v>14</v>
      </c>
      <c r="L992" s="52">
        <v>17</v>
      </c>
    </row>
    <row r="993" spans="1:12">
      <c r="A993" s="12">
        <v>5</v>
      </c>
      <c r="B993" s="13" t="s">
        <v>162</v>
      </c>
      <c r="C993" s="14" t="s">
        <v>2011</v>
      </c>
      <c r="D993" s="13" t="s">
        <v>1626</v>
      </c>
      <c r="E993" s="12" t="s">
        <v>16</v>
      </c>
      <c r="F993" s="15">
        <v>7</v>
      </c>
      <c r="G993" s="15">
        <v>8</v>
      </c>
      <c r="H993" s="16">
        <v>1</v>
      </c>
      <c r="I993" s="12" t="s">
        <v>14</v>
      </c>
      <c r="J993" s="12" t="s">
        <v>14</v>
      </c>
      <c r="L993" s="52">
        <v>12</v>
      </c>
    </row>
    <row r="994" spans="1:12">
      <c r="A994" s="12">
        <v>5</v>
      </c>
      <c r="B994" s="13" t="s">
        <v>162</v>
      </c>
      <c r="C994" s="14" t="s">
        <v>2011</v>
      </c>
      <c r="D994" s="13" t="s">
        <v>177</v>
      </c>
      <c r="E994" s="12" t="s">
        <v>16</v>
      </c>
      <c r="F994" s="15">
        <v>6</v>
      </c>
      <c r="G994" s="15">
        <v>6</v>
      </c>
      <c r="H994" s="16">
        <v>0</v>
      </c>
      <c r="I994" s="12" t="s">
        <v>14</v>
      </c>
      <c r="J994" s="12" t="s">
        <v>14</v>
      </c>
      <c r="L994" s="52">
        <v>3</v>
      </c>
    </row>
    <row r="995" spans="1:12">
      <c r="A995" s="12">
        <v>5</v>
      </c>
      <c r="B995" s="13" t="s">
        <v>162</v>
      </c>
      <c r="C995" s="14" t="s">
        <v>2011</v>
      </c>
      <c r="D995" s="13" t="s">
        <v>170</v>
      </c>
      <c r="E995" s="12" t="s">
        <v>21</v>
      </c>
      <c r="F995" s="15">
        <v>6.5</v>
      </c>
      <c r="G995" s="15">
        <v>6.5</v>
      </c>
      <c r="H995" s="16">
        <v>0</v>
      </c>
      <c r="I995" s="12" t="s">
        <v>14</v>
      </c>
      <c r="J995" s="12" t="s">
        <v>14</v>
      </c>
      <c r="L995" s="52">
        <v>20</v>
      </c>
    </row>
    <row r="996" spans="1:12">
      <c r="A996" s="12">
        <v>5</v>
      </c>
      <c r="B996" s="13" t="s">
        <v>162</v>
      </c>
      <c r="C996" s="14" t="s">
        <v>2011</v>
      </c>
      <c r="D996" s="13" t="s">
        <v>181</v>
      </c>
      <c r="E996" s="12" t="s">
        <v>21</v>
      </c>
      <c r="F996" s="15">
        <v>6</v>
      </c>
      <c r="G996" s="15">
        <v>6</v>
      </c>
      <c r="H996" s="16">
        <v>0</v>
      </c>
      <c r="I996" s="12" t="s">
        <v>14</v>
      </c>
      <c r="J996" s="12" t="s">
        <v>14</v>
      </c>
      <c r="L996" s="52">
        <v>10</v>
      </c>
    </row>
    <row r="997" spans="1:12">
      <c r="A997" s="12">
        <v>5</v>
      </c>
      <c r="B997" s="13" t="s">
        <v>162</v>
      </c>
      <c r="C997" s="14" t="s">
        <v>2011</v>
      </c>
      <c r="D997" s="13" t="s">
        <v>169</v>
      </c>
      <c r="E997" s="12" t="s">
        <v>21</v>
      </c>
      <c r="F997" s="15">
        <v>6</v>
      </c>
      <c r="G997" s="15">
        <v>6</v>
      </c>
      <c r="H997" s="16">
        <v>0</v>
      </c>
      <c r="I997" s="12" t="s">
        <v>14</v>
      </c>
      <c r="J997" s="12" t="s">
        <v>14</v>
      </c>
      <c r="L997" s="52">
        <v>10</v>
      </c>
    </row>
    <row r="998" spans="1:12">
      <c r="A998" s="12">
        <v>5</v>
      </c>
      <c r="B998" s="13" t="s">
        <v>162</v>
      </c>
      <c r="C998" s="14" t="s">
        <v>2011</v>
      </c>
      <c r="D998" s="13" t="s">
        <v>168</v>
      </c>
      <c r="E998" s="12" t="s">
        <v>21</v>
      </c>
      <c r="F998" s="15">
        <v>7</v>
      </c>
      <c r="G998" s="15">
        <v>10</v>
      </c>
      <c r="H998" s="16">
        <v>3</v>
      </c>
      <c r="I998" s="12" t="s">
        <v>14</v>
      </c>
      <c r="J998" s="12" t="s">
        <v>14</v>
      </c>
      <c r="L998" s="52">
        <v>7.5</v>
      </c>
    </row>
    <row r="999" spans="1:12">
      <c r="A999" s="12">
        <v>5</v>
      </c>
      <c r="B999" s="13" t="s">
        <v>162</v>
      </c>
      <c r="C999" s="14" t="s">
        <v>2011</v>
      </c>
      <c r="D999" s="13" t="s">
        <v>292</v>
      </c>
      <c r="E999" s="12" t="s">
        <v>21</v>
      </c>
      <c r="F999" s="15">
        <v>5.5</v>
      </c>
      <c r="G999" s="15">
        <v>5.5</v>
      </c>
      <c r="H999" s="16">
        <v>0</v>
      </c>
      <c r="I999" s="12" t="s">
        <v>14</v>
      </c>
      <c r="J999" s="12" t="s">
        <v>14</v>
      </c>
      <c r="L999" s="52">
        <v>12</v>
      </c>
    </row>
    <row r="1000" spans="1:12">
      <c r="A1000" s="12">
        <v>5</v>
      </c>
      <c r="B1000" s="13" t="s">
        <v>162</v>
      </c>
      <c r="C1000" s="14" t="s">
        <v>2011</v>
      </c>
      <c r="D1000" s="13" t="s">
        <v>171</v>
      </c>
      <c r="E1000" s="12" t="s">
        <v>27</v>
      </c>
      <c r="F1000" s="15">
        <v>6</v>
      </c>
      <c r="G1000" s="15">
        <v>7</v>
      </c>
      <c r="H1000" s="16">
        <v>1</v>
      </c>
      <c r="I1000" s="12" t="s">
        <v>14</v>
      </c>
      <c r="J1000" s="12" t="s">
        <v>14</v>
      </c>
      <c r="L1000" s="52">
        <v>13</v>
      </c>
    </row>
    <row r="1001" spans="1:12">
      <c r="A1001" s="12">
        <v>5</v>
      </c>
      <c r="B1001" s="13" t="s">
        <v>162</v>
      </c>
      <c r="C1001" s="14" t="s">
        <v>2011</v>
      </c>
      <c r="D1001" s="13" t="s">
        <v>173</v>
      </c>
      <c r="E1001" s="12" t="s">
        <v>27</v>
      </c>
      <c r="F1001" s="15">
        <v>6</v>
      </c>
      <c r="G1001" s="15">
        <v>6</v>
      </c>
      <c r="H1001" s="16">
        <v>0</v>
      </c>
      <c r="I1001" s="12" t="s">
        <v>14</v>
      </c>
      <c r="J1001" s="12" t="s">
        <v>14</v>
      </c>
      <c r="L1001" s="52">
        <v>45</v>
      </c>
    </row>
    <row r="1002" spans="1:12">
      <c r="A1002" s="12">
        <v>5</v>
      </c>
      <c r="B1002" s="13" t="s">
        <v>162</v>
      </c>
      <c r="C1002" s="14" t="s">
        <v>2011</v>
      </c>
      <c r="D1002" s="13" t="s">
        <v>1613</v>
      </c>
      <c r="E1002" s="12" t="s">
        <v>13</v>
      </c>
      <c r="F1002" s="15">
        <v>6</v>
      </c>
      <c r="G1002" s="15">
        <v>5</v>
      </c>
      <c r="H1002" s="16">
        <v>-1</v>
      </c>
      <c r="I1002" s="12" t="s">
        <v>19</v>
      </c>
      <c r="J1002" s="12" t="s">
        <v>19</v>
      </c>
      <c r="L1002" s="52">
        <v>1.5</v>
      </c>
    </row>
    <row r="1003" spans="1:12">
      <c r="A1003" s="12">
        <v>5</v>
      </c>
      <c r="B1003" s="13" t="s">
        <v>162</v>
      </c>
      <c r="C1003" s="14" t="s">
        <v>2011</v>
      </c>
      <c r="D1003" s="13" t="s">
        <v>166</v>
      </c>
      <c r="E1003" s="12" t="s">
        <v>16</v>
      </c>
      <c r="F1003" s="15">
        <v>6</v>
      </c>
      <c r="G1003" s="15">
        <v>6</v>
      </c>
      <c r="H1003" s="16">
        <v>0</v>
      </c>
      <c r="I1003" s="12" t="s">
        <v>19</v>
      </c>
      <c r="J1003" s="12" t="s">
        <v>19</v>
      </c>
      <c r="L1003" s="52">
        <v>14</v>
      </c>
    </row>
    <row r="1004" spans="1:12">
      <c r="A1004" s="12">
        <v>5</v>
      </c>
      <c r="B1004" s="13" t="s">
        <v>162</v>
      </c>
      <c r="C1004" s="14" t="s">
        <v>2011</v>
      </c>
      <c r="D1004" s="13" t="s">
        <v>291</v>
      </c>
      <c r="E1004" s="12" t="s">
        <v>16</v>
      </c>
      <c r="F1004" s="15">
        <v>5</v>
      </c>
      <c r="G1004" s="15">
        <v>5</v>
      </c>
      <c r="H1004" s="16">
        <v>0</v>
      </c>
      <c r="I1004" s="12" t="s">
        <v>19</v>
      </c>
      <c r="J1004" s="12" t="s">
        <v>19</v>
      </c>
      <c r="L1004" s="52">
        <v>12</v>
      </c>
    </row>
    <row r="1005" spans="1:12">
      <c r="A1005" s="12">
        <v>5</v>
      </c>
      <c r="B1005" s="13" t="s">
        <v>162</v>
      </c>
      <c r="C1005" s="14" t="s">
        <v>2011</v>
      </c>
      <c r="D1005" s="13" t="s">
        <v>175</v>
      </c>
      <c r="E1005" s="12" t="s">
        <v>16</v>
      </c>
      <c r="F1005" s="15">
        <v>6</v>
      </c>
      <c r="G1005" s="15">
        <v>6</v>
      </c>
      <c r="H1005" s="16">
        <v>0</v>
      </c>
      <c r="I1005" s="12" t="s">
        <v>19</v>
      </c>
      <c r="J1005" s="12" t="s">
        <v>19</v>
      </c>
      <c r="L1005" s="52">
        <v>15</v>
      </c>
    </row>
    <row r="1006" spans="1:12">
      <c r="A1006" s="12">
        <v>5</v>
      </c>
      <c r="B1006" s="13" t="s">
        <v>162</v>
      </c>
      <c r="C1006" s="14" t="s">
        <v>2011</v>
      </c>
      <c r="D1006" s="13" t="s">
        <v>178</v>
      </c>
      <c r="E1006" s="12" t="s">
        <v>16</v>
      </c>
      <c r="F1006" s="15"/>
      <c r="G1006" s="15"/>
      <c r="H1006" s="16"/>
      <c r="I1006" s="12" t="s">
        <v>19</v>
      </c>
      <c r="J1006" s="12" t="s">
        <v>19</v>
      </c>
      <c r="L1006" s="52">
        <v>2.5</v>
      </c>
    </row>
    <row r="1007" spans="1:12">
      <c r="A1007" s="12">
        <v>5</v>
      </c>
      <c r="B1007" s="13" t="s">
        <v>162</v>
      </c>
      <c r="C1007" s="14" t="s">
        <v>2011</v>
      </c>
      <c r="D1007" s="13" t="s">
        <v>180</v>
      </c>
      <c r="E1007" s="12" t="s">
        <v>21</v>
      </c>
      <c r="F1007" s="15">
        <v>6</v>
      </c>
      <c r="G1007" s="15">
        <v>6</v>
      </c>
      <c r="H1007" s="16">
        <v>0</v>
      </c>
      <c r="I1007" s="12" t="s">
        <v>19</v>
      </c>
      <c r="J1007" s="12" t="s">
        <v>19</v>
      </c>
      <c r="L1007" s="52">
        <v>35</v>
      </c>
    </row>
    <row r="1008" spans="1:12">
      <c r="A1008" s="12">
        <v>5</v>
      </c>
      <c r="B1008" s="13" t="s">
        <v>162</v>
      </c>
      <c r="C1008" s="14" t="s">
        <v>2011</v>
      </c>
      <c r="D1008" s="13" t="s">
        <v>182</v>
      </c>
      <c r="E1008" s="12" t="s">
        <v>21</v>
      </c>
      <c r="F1008" s="15">
        <v>6.5</v>
      </c>
      <c r="G1008" s="15">
        <v>7.5</v>
      </c>
      <c r="H1008" s="16">
        <v>1</v>
      </c>
      <c r="I1008" s="12" t="s">
        <v>19</v>
      </c>
      <c r="J1008" s="12" t="s">
        <v>19</v>
      </c>
      <c r="L1008" s="52">
        <v>10</v>
      </c>
    </row>
    <row r="1009" spans="1:12">
      <c r="A1009" s="12">
        <v>5</v>
      </c>
      <c r="B1009" s="13" t="s">
        <v>162</v>
      </c>
      <c r="C1009" s="14" t="s">
        <v>2011</v>
      </c>
      <c r="D1009" s="13" t="s">
        <v>167</v>
      </c>
      <c r="E1009" s="12" t="s">
        <v>21</v>
      </c>
      <c r="F1009" s="15">
        <v>8</v>
      </c>
      <c r="G1009" s="15">
        <v>14</v>
      </c>
      <c r="H1009" s="16">
        <v>6</v>
      </c>
      <c r="I1009" s="12" t="s">
        <v>19</v>
      </c>
      <c r="J1009" s="12" t="s">
        <v>19</v>
      </c>
      <c r="L1009" s="52">
        <v>50</v>
      </c>
    </row>
    <row r="1010" spans="1:12">
      <c r="A1010" s="12">
        <v>5</v>
      </c>
      <c r="B1010" s="13" t="s">
        <v>162</v>
      </c>
      <c r="C1010" s="14" t="s">
        <v>2011</v>
      </c>
      <c r="D1010" s="13" t="s">
        <v>179</v>
      </c>
      <c r="E1010" s="12" t="s">
        <v>21</v>
      </c>
      <c r="F1010" s="15"/>
      <c r="G1010" s="15"/>
      <c r="H1010" s="16"/>
      <c r="I1010" s="12" t="s">
        <v>19</v>
      </c>
      <c r="J1010" s="12" t="s">
        <v>19</v>
      </c>
      <c r="L1010" s="52">
        <v>8.5</v>
      </c>
    </row>
    <row r="1011" spans="1:12">
      <c r="A1011" s="12">
        <v>5</v>
      </c>
      <c r="B1011" s="13" t="s">
        <v>162</v>
      </c>
      <c r="C1011" s="14" t="s">
        <v>2011</v>
      </c>
      <c r="D1011" s="13" t="s">
        <v>293</v>
      </c>
      <c r="E1011" s="12" t="s">
        <v>27</v>
      </c>
      <c r="F1011" s="15"/>
      <c r="G1011" s="15"/>
      <c r="H1011" s="16"/>
      <c r="I1011" s="12" t="s">
        <v>19</v>
      </c>
      <c r="J1011" s="12" t="s">
        <v>19</v>
      </c>
      <c r="L1011" s="52">
        <v>4.5</v>
      </c>
    </row>
    <row r="1012" spans="1:12">
      <c r="A1012" s="12">
        <v>5</v>
      </c>
      <c r="B1012" s="13" t="s">
        <v>162</v>
      </c>
      <c r="C1012" s="14" t="s">
        <v>2011</v>
      </c>
      <c r="D1012" s="13" t="s">
        <v>1611</v>
      </c>
      <c r="E1012" s="12" t="s">
        <v>27</v>
      </c>
      <c r="F1012" s="15"/>
      <c r="G1012" s="15"/>
      <c r="H1012" s="16"/>
      <c r="I1012" s="12" t="s">
        <v>19</v>
      </c>
      <c r="J1012" s="12" t="s">
        <v>19</v>
      </c>
      <c r="L1012" s="52">
        <v>8</v>
      </c>
    </row>
    <row r="1013" spans="1:12">
      <c r="A1013" s="12">
        <v>5</v>
      </c>
      <c r="B1013" s="13" t="s">
        <v>162</v>
      </c>
      <c r="C1013" s="14" t="s">
        <v>2011</v>
      </c>
      <c r="D1013" s="13" t="s">
        <v>183</v>
      </c>
      <c r="E1013" s="12" t="s">
        <v>27</v>
      </c>
      <c r="F1013" s="15"/>
      <c r="G1013" s="15"/>
      <c r="H1013" s="16"/>
      <c r="I1013" s="12" t="s">
        <v>19</v>
      </c>
      <c r="J1013" s="12" t="s">
        <v>19</v>
      </c>
      <c r="L1013" s="52">
        <v>5</v>
      </c>
    </row>
    <row r="1014" spans="1:12">
      <c r="A1014" s="12">
        <v>5</v>
      </c>
      <c r="B1014" s="13" t="s">
        <v>90</v>
      </c>
      <c r="C1014" s="14" t="s">
        <v>260</v>
      </c>
      <c r="D1014" s="13" t="s">
        <v>91</v>
      </c>
      <c r="E1014" s="12" t="s">
        <v>13</v>
      </c>
      <c r="F1014" s="15">
        <v>6.5</v>
      </c>
      <c r="G1014" s="15">
        <v>4.5</v>
      </c>
      <c r="H1014" s="16">
        <v>-2</v>
      </c>
      <c r="I1014" s="12" t="s">
        <v>14</v>
      </c>
      <c r="J1014" s="12" t="s">
        <v>14</v>
      </c>
      <c r="L1014" s="52">
        <v>35</v>
      </c>
    </row>
    <row r="1015" spans="1:12">
      <c r="A1015" s="12">
        <v>5</v>
      </c>
      <c r="B1015" s="13" t="s">
        <v>90</v>
      </c>
      <c r="C1015" s="14" t="s">
        <v>260</v>
      </c>
      <c r="D1015" s="13" t="s">
        <v>92</v>
      </c>
      <c r="E1015" s="12" t="s">
        <v>16</v>
      </c>
      <c r="F1015" s="15">
        <v>5.5</v>
      </c>
      <c r="G1015" s="15">
        <v>5.5</v>
      </c>
      <c r="H1015" s="16">
        <v>0</v>
      </c>
      <c r="I1015" s="12" t="s">
        <v>14</v>
      </c>
      <c r="J1015" s="12" t="s">
        <v>14</v>
      </c>
      <c r="L1015" s="52">
        <v>7</v>
      </c>
    </row>
    <row r="1016" spans="1:12">
      <c r="A1016" s="12">
        <v>5</v>
      </c>
      <c r="B1016" s="13" t="s">
        <v>90</v>
      </c>
      <c r="C1016" s="14" t="s">
        <v>260</v>
      </c>
      <c r="D1016" s="13" t="s">
        <v>104</v>
      </c>
      <c r="E1016" s="12" t="s">
        <v>16</v>
      </c>
      <c r="F1016" s="15">
        <v>6</v>
      </c>
      <c r="G1016" s="15">
        <v>5.5</v>
      </c>
      <c r="H1016" s="16">
        <v>-0.5</v>
      </c>
      <c r="I1016" s="12" t="s">
        <v>14</v>
      </c>
      <c r="J1016" s="12" t="s">
        <v>14</v>
      </c>
      <c r="L1016" s="52">
        <v>6</v>
      </c>
    </row>
    <row r="1017" spans="1:12">
      <c r="A1017" s="12">
        <v>5</v>
      </c>
      <c r="B1017" s="13" t="s">
        <v>90</v>
      </c>
      <c r="C1017" s="14" t="s">
        <v>260</v>
      </c>
      <c r="D1017" s="13" t="s">
        <v>105</v>
      </c>
      <c r="E1017" s="12" t="s">
        <v>16</v>
      </c>
      <c r="F1017" s="15">
        <v>5</v>
      </c>
      <c r="G1017" s="15">
        <v>5</v>
      </c>
      <c r="H1017" s="16">
        <v>0</v>
      </c>
      <c r="I1017" s="12" t="s">
        <v>14</v>
      </c>
      <c r="J1017" s="12" t="s">
        <v>14</v>
      </c>
      <c r="L1017" s="52">
        <v>13</v>
      </c>
    </row>
    <row r="1018" spans="1:12">
      <c r="A1018" s="12">
        <v>5</v>
      </c>
      <c r="B1018" s="13" t="s">
        <v>90</v>
      </c>
      <c r="C1018" s="14" t="s">
        <v>260</v>
      </c>
      <c r="D1018" s="13" t="s">
        <v>107</v>
      </c>
      <c r="E1018" s="12" t="s">
        <v>21</v>
      </c>
      <c r="F1018" s="15">
        <v>6.5</v>
      </c>
      <c r="G1018" s="15">
        <v>6.5</v>
      </c>
      <c r="H1018" s="16">
        <v>0</v>
      </c>
      <c r="I1018" s="12" t="s">
        <v>14</v>
      </c>
      <c r="J1018" s="12" t="s">
        <v>14</v>
      </c>
      <c r="L1018" s="52">
        <v>20</v>
      </c>
    </row>
    <row r="1019" spans="1:12">
      <c r="A1019" s="12">
        <v>5</v>
      </c>
      <c r="B1019" s="13" t="s">
        <v>90</v>
      </c>
      <c r="C1019" s="14" t="s">
        <v>260</v>
      </c>
      <c r="D1019" s="13" t="s">
        <v>96</v>
      </c>
      <c r="E1019" s="12" t="s">
        <v>21</v>
      </c>
      <c r="F1019" s="15">
        <v>5.5</v>
      </c>
      <c r="G1019" s="15">
        <v>5.5</v>
      </c>
      <c r="H1019" s="16">
        <v>0</v>
      </c>
      <c r="I1019" s="12" t="s">
        <v>14</v>
      </c>
      <c r="J1019" s="12" t="s">
        <v>14</v>
      </c>
      <c r="L1019" s="52">
        <v>8</v>
      </c>
    </row>
    <row r="1020" spans="1:12">
      <c r="A1020" s="12">
        <v>5</v>
      </c>
      <c r="B1020" s="13" t="s">
        <v>90</v>
      </c>
      <c r="C1020" s="14" t="s">
        <v>260</v>
      </c>
      <c r="D1020" s="13" t="s">
        <v>95</v>
      </c>
      <c r="E1020" s="12" t="s">
        <v>21</v>
      </c>
      <c r="F1020" s="15">
        <v>5.5</v>
      </c>
      <c r="G1020" s="15">
        <v>5.5</v>
      </c>
      <c r="H1020" s="16">
        <v>0</v>
      </c>
      <c r="I1020" s="12" t="s">
        <v>14</v>
      </c>
      <c r="J1020" s="12" t="s">
        <v>14</v>
      </c>
      <c r="L1020" s="52">
        <v>10</v>
      </c>
    </row>
    <row r="1021" spans="1:12">
      <c r="A1021" s="12">
        <v>5</v>
      </c>
      <c r="B1021" s="13" t="s">
        <v>90</v>
      </c>
      <c r="C1021" s="14" t="s">
        <v>260</v>
      </c>
      <c r="D1021" s="13" t="s">
        <v>98</v>
      </c>
      <c r="E1021" s="12" t="s">
        <v>21</v>
      </c>
      <c r="F1021" s="15">
        <v>5.5</v>
      </c>
      <c r="G1021" s="15">
        <v>5</v>
      </c>
      <c r="H1021" s="16">
        <v>-0.5</v>
      </c>
      <c r="I1021" s="12" t="s">
        <v>14</v>
      </c>
      <c r="J1021" s="12" t="s">
        <v>14</v>
      </c>
      <c r="L1021" s="52">
        <v>50</v>
      </c>
    </row>
    <row r="1022" spans="1:12">
      <c r="A1022" s="12">
        <v>5</v>
      </c>
      <c r="B1022" s="13" t="s">
        <v>90</v>
      </c>
      <c r="C1022" s="14" t="s">
        <v>260</v>
      </c>
      <c r="D1022" s="13" t="s">
        <v>101</v>
      </c>
      <c r="E1022" s="12" t="s">
        <v>27</v>
      </c>
      <c r="F1022" s="15">
        <v>6</v>
      </c>
      <c r="G1022" s="15">
        <v>5.5</v>
      </c>
      <c r="H1022" s="16">
        <v>-0.5</v>
      </c>
      <c r="I1022" s="12" t="s">
        <v>14</v>
      </c>
      <c r="J1022" s="12" t="s">
        <v>14</v>
      </c>
      <c r="L1022" s="52">
        <v>30</v>
      </c>
    </row>
    <row r="1023" spans="1:12">
      <c r="A1023" s="12">
        <v>5</v>
      </c>
      <c r="B1023" s="13" t="s">
        <v>90</v>
      </c>
      <c r="C1023" s="14" t="s">
        <v>260</v>
      </c>
      <c r="D1023" s="13" t="s">
        <v>100</v>
      </c>
      <c r="E1023" s="12" t="s">
        <v>27</v>
      </c>
      <c r="F1023" s="15">
        <v>8</v>
      </c>
      <c r="G1023" s="15">
        <v>14</v>
      </c>
      <c r="H1023" s="16">
        <v>6</v>
      </c>
      <c r="I1023" s="12" t="s">
        <v>14</v>
      </c>
      <c r="J1023" s="12" t="s">
        <v>14</v>
      </c>
      <c r="L1023" s="52">
        <v>85</v>
      </c>
    </row>
    <row r="1024" spans="1:12">
      <c r="A1024" s="12">
        <v>5</v>
      </c>
      <c r="B1024" s="13" t="s">
        <v>90</v>
      </c>
      <c r="C1024" s="14" t="s">
        <v>260</v>
      </c>
      <c r="D1024" s="13" t="s">
        <v>111</v>
      </c>
      <c r="E1024" s="12" t="s">
        <v>27</v>
      </c>
      <c r="F1024" s="15">
        <v>6</v>
      </c>
      <c r="G1024" s="15">
        <v>6</v>
      </c>
      <c r="H1024" s="16">
        <v>0</v>
      </c>
      <c r="I1024" s="12" t="s">
        <v>14</v>
      </c>
      <c r="J1024" s="12" t="s">
        <v>14</v>
      </c>
      <c r="L1024" s="52">
        <v>19</v>
      </c>
    </row>
    <row r="1025" spans="1:12">
      <c r="A1025" s="12">
        <v>5</v>
      </c>
      <c r="B1025" s="13" t="s">
        <v>90</v>
      </c>
      <c r="C1025" s="14" t="s">
        <v>260</v>
      </c>
      <c r="D1025" s="13" t="s">
        <v>102</v>
      </c>
      <c r="E1025" s="12" t="s">
        <v>13</v>
      </c>
      <c r="F1025" s="15"/>
      <c r="G1025" s="15"/>
      <c r="H1025" s="16"/>
      <c r="I1025" s="12" t="s">
        <v>19</v>
      </c>
      <c r="J1025" s="12" t="s">
        <v>19</v>
      </c>
      <c r="L1025" s="52">
        <v>0.8</v>
      </c>
    </row>
    <row r="1026" spans="1:12">
      <c r="A1026" s="12">
        <v>5</v>
      </c>
      <c r="B1026" s="13" t="s">
        <v>90</v>
      </c>
      <c r="C1026" s="14" t="s">
        <v>260</v>
      </c>
      <c r="D1026" s="13" t="s">
        <v>94</v>
      </c>
      <c r="E1026" s="12" t="s">
        <v>16</v>
      </c>
      <c r="F1026" s="15">
        <v>6</v>
      </c>
      <c r="G1026" s="15">
        <v>5.5</v>
      </c>
      <c r="H1026" s="16">
        <v>-0.5</v>
      </c>
      <c r="I1026" s="12" t="s">
        <v>19</v>
      </c>
      <c r="J1026" s="12" t="s">
        <v>19</v>
      </c>
      <c r="L1026" s="52">
        <v>35</v>
      </c>
    </row>
    <row r="1027" spans="1:12">
      <c r="A1027" s="12">
        <v>5</v>
      </c>
      <c r="B1027" s="13" t="s">
        <v>90</v>
      </c>
      <c r="C1027" s="14" t="s">
        <v>260</v>
      </c>
      <c r="D1027" s="13" t="s">
        <v>93</v>
      </c>
      <c r="E1027" s="12" t="s">
        <v>16</v>
      </c>
      <c r="F1027" s="15">
        <v>6</v>
      </c>
      <c r="G1027" s="15">
        <v>6</v>
      </c>
      <c r="H1027" s="16">
        <v>0</v>
      </c>
      <c r="I1027" s="12" t="s">
        <v>19</v>
      </c>
      <c r="J1027" s="12" t="s">
        <v>19</v>
      </c>
      <c r="L1027" s="52">
        <v>32</v>
      </c>
    </row>
    <row r="1028" spans="1:12">
      <c r="A1028" s="12">
        <v>5</v>
      </c>
      <c r="B1028" s="13" t="s">
        <v>90</v>
      </c>
      <c r="C1028" s="14" t="s">
        <v>260</v>
      </c>
      <c r="D1028" s="13" t="s">
        <v>1612</v>
      </c>
      <c r="E1028" s="12" t="s">
        <v>16</v>
      </c>
      <c r="F1028" s="15">
        <v>6</v>
      </c>
      <c r="G1028" s="15">
        <v>5.5</v>
      </c>
      <c r="H1028" s="16">
        <v>-0.5</v>
      </c>
      <c r="I1028" s="12" t="s">
        <v>19</v>
      </c>
      <c r="J1028" s="12" t="s">
        <v>19</v>
      </c>
      <c r="L1028" s="52">
        <v>3.5</v>
      </c>
    </row>
    <row r="1029" spans="1:12">
      <c r="A1029" s="12">
        <v>5</v>
      </c>
      <c r="B1029" s="13" t="s">
        <v>90</v>
      </c>
      <c r="C1029" s="14" t="s">
        <v>260</v>
      </c>
      <c r="D1029" s="13" t="s">
        <v>106</v>
      </c>
      <c r="E1029" s="12" t="s">
        <v>16</v>
      </c>
      <c r="F1029" s="15">
        <v>6.5</v>
      </c>
      <c r="G1029" s="15">
        <v>6.5</v>
      </c>
      <c r="H1029" s="16">
        <v>0</v>
      </c>
      <c r="I1029" s="12" t="s">
        <v>19</v>
      </c>
      <c r="J1029" s="12" t="s">
        <v>19</v>
      </c>
      <c r="L1029" s="52">
        <v>2.5</v>
      </c>
    </row>
    <row r="1030" spans="1:12">
      <c r="A1030" s="12">
        <v>5</v>
      </c>
      <c r="B1030" s="13" t="s">
        <v>90</v>
      </c>
      <c r="C1030" s="14" t="s">
        <v>260</v>
      </c>
      <c r="D1030" s="13" t="s">
        <v>110</v>
      </c>
      <c r="E1030" s="12" t="s">
        <v>21</v>
      </c>
      <c r="F1030" s="15">
        <v>5</v>
      </c>
      <c r="G1030" s="15">
        <v>5</v>
      </c>
      <c r="H1030" s="16">
        <v>0</v>
      </c>
      <c r="I1030" s="12" t="s">
        <v>19</v>
      </c>
      <c r="J1030" s="12" t="s">
        <v>19</v>
      </c>
      <c r="L1030" s="52">
        <v>5</v>
      </c>
    </row>
    <row r="1031" spans="1:12">
      <c r="A1031" s="12">
        <v>5</v>
      </c>
      <c r="B1031" s="13" t="s">
        <v>90</v>
      </c>
      <c r="C1031" s="14" t="s">
        <v>260</v>
      </c>
      <c r="D1031" s="13" t="s">
        <v>284</v>
      </c>
      <c r="E1031" s="12" t="s">
        <v>21</v>
      </c>
      <c r="F1031" s="15">
        <v>6</v>
      </c>
      <c r="G1031" s="15">
        <v>6</v>
      </c>
      <c r="H1031" s="16">
        <v>0</v>
      </c>
      <c r="I1031" s="12" t="s">
        <v>19</v>
      </c>
      <c r="J1031" s="12" t="s">
        <v>19</v>
      </c>
      <c r="L1031" s="52">
        <v>30</v>
      </c>
    </row>
    <row r="1032" spans="1:12">
      <c r="A1032" s="12">
        <v>5</v>
      </c>
      <c r="B1032" s="13" t="s">
        <v>90</v>
      </c>
      <c r="C1032" s="14" t="s">
        <v>260</v>
      </c>
      <c r="D1032" s="13" t="s">
        <v>97</v>
      </c>
      <c r="E1032" s="12" t="s">
        <v>21</v>
      </c>
      <c r="F1032" s="15"/>
      <c r="G1032" s="15"/>
      <c r="H1032" s="16"/>
      <c r="I1032" s="12" t="s">
        <v>19</v>
      </c>
      <c r="J1032" s="12" t="s">
        <v>19</v>
      </c>
      <c r="L1032" s="52">
        <v>6</v>
      </c>
    </row>
    <row r="1033" spans="1:12">
      <c r="A1033" s="12">
        <v>5</v>
      </c>
      <c r="B1033" s="13" t="s">
        <v>90</v>
      </c>
      <c r="C1033" s="14" t="s">
        <v>260</v>
      </c>
      <c r="D1033" s="13" t="s">
        <v>109</v>
      </c>
      <c r="E1033" s="12" t="s">
        <v>21</v>
      </c>
      <c r="F1033" s="15">
        <v>5.5</v>
      </c>
      <c r="G1033" s="15">
        <v>5.5</v>
      </c>
      <c r="H1033" s="16">
        <v>0</v>
      </c>
      <c r="I1033" s="12" t="s">
        <v>19</v>
      </c>
      <c r="J1033" s="12" t="s">
        <v>19</v>
      </c>
      <c r="L1033" s="52">
        <v>4</v>
      </c>
    </row>
    <row r="1034" spans="1:12">
      <c r="A1034" s="12">
        <v>5</v>
      </c>
      <c r="B1034" s="13" t="s">
        <v>90</v>
      </c>
      <c r="C1034" s="14" t="s">
        <v>260</v>
      </c>
      <c r="D1034" s="13" t="s">
        <v>99</v>
      </c>
      <c r="E1034" s="12" t="s">
        <v>27</v>
      </c>
      <c r="F1034" s="15">
        <v>5.5</v>
      </c>
      <c r="G1034" s="15">
        <v>5.5</v>
      </c>
      <c r="H1034" s="16">
        <v>0</v>
      </c>
      <c r="I1034" s="12" t="s">
        <v>19</v>
      </c>
      <c r="J1034" s="12" t="s">
        <v>19</v>
      </c>
      <c r="L1034" s="52">
        <v>7</v>
      </c>
    </row>
    <row r="1035" spans="1:12">
      <c r="A1035" s="12">
        <v>5</v>
      </c>
      <c r="B1035" s="13" t="s">
        <v>90</v>
      </c>
      <c r="C1035" s="14" t="s">
        <v>260</v>
      </c>
      <c r="D1035" s="13" t="s">
        <v>285</v>
      </c>
      <c r="E1035" s="12" t="s">
        <v>27</v>
      </c>
      <c r="F1035" s="15">
        <v>5.5</v>
      </c>
      <c r="G1035" s="15">
        <v>5.5</v>
      </c>
      <c r="H1035" s="16">
        <v>0</v>
      </c>
      <c r="I1035" s="12" t="s">
        <v>19</v>
      </c>
      <c r="J1035" s="12" t="s">
        <v>19</v>
      </c>
      <c r="L1035" s="52">
        <v>22</v>
      </c>
    </row>
    <row r="1036" spans="1:12">
      <c r="A1036" s="12">
        <v>5</v>
      </c>
      <c r="B1036" s="13" t="s">
        <v>90</v>
      </c>
      <c r="C1036" s="14" t="s">
        <v>260</v>
      </c>
      <c r="D1036" s="13" t="s">
        <v>112</v>
      </c>
      <c r="E1036" s="12" t="s">
        <v>27</v>
      </c>
      <c r="F1036" s="15">
        <v>5</v>
      </c>
      <c r="G1036" s="15">
        <v>5</v>
      </c>
      <c r="H1036" s="16">
        <v>0</v>
      </c>
      <c r="I1036" s="12" t="s">
        <v>19</v>
      </c>
      <c r="J1036" s="12" t="s">
        <v>19</v>
      </c>
      <c r="L1036" s="52">
        <v>3.5</v>
      </c>
    </row>
    <row r="1037" spans="1:12">
      <c r="A1037" s="12">
        <v>5</v>
      </c>
      <c r="B1037" s="13" t="s">
        <v>186</v>
      </c>
      <c r="C1037" s="14" t="s">
        <v>259</v>
      </c>
      <c r="D1037" s="13" t="s">
        <v>187</v>
      </c>
      <c r="E1037" s="12" t="s">
        <v>13</v>
      </c>
      <c r="F1037" s="15">
        <v>6.5</v>
      </c>
      <c r="G1037" s="15">
        <v>4.5</v>
      </c>
      <c r="H1037" s="16">
        <v>-2</v>
      </c>
      <c r="I1037" s="12" t="s">
        <v>14</v>
      </c>
      <c r="J1037" s="12" t="s">
        <v>14</v>
      </c>
      <c r="L1037" s="52">
        <v>10</v>
      </c>
    </row>
    <row r="1038" spans="1:12">
      <c r="A1038" s="12">
        <v>5</v>
      </c>
      <c r="B1038" s="13" t="s">
        <v>186</v>
      </c>
      <c r="C1038" s="14" t="s">
        <v>259</v>
      </c>
      <c r="D1038" s="13" t="s">
        <v>191</v>
      </c>
      <c r="E1038" s="12" t="s">
        <v>16</v>
      </c>
      <c r="F1038" s="15">
        <v>6.5</v>
      </c>
      <c r="G1038" s="15">
        <v>6.5</v>
      </c>
      <c r="H1038" s="16">
        <v>0</v>
      </c>
      <c r="I1038" s="12" t="s">
        <v>14</v>
      </c>
      <c r="J1038" s="12" t="s">
        <v>14</v>
      </c>
      <c r="L1038" s="52">
        <v>16</v>
      </c>
    </row>
    <row r="1039" spans="1:12">
      <c r="A1039" s="12">
        <v>5</v>
      </c>
      <c r="B1039" s="13" t="s">
        <v>186</v>
      </c>
      <c r="C1039" s="14" t="s">
        <v>259</v>
      </c>
      <c r="D1039" s="13" t="s">
        <v>199</v>
      </c>
      <c r="E1039" s="12" t="s">
        <v>16</v>
      </c>
      <c r="F1039" s="15">
        <v>6</v>
      </c>
      <c r="G1039" s="15">
        <v>6</v>
      </c>
      <c r="H1039" s="16">
        <v>0</v>
      </c>
      <c r="I1039" s="12" t="s">
        <v>14</v>
      </c>
      <c r="J1039" s="12" t="s">
        <v>14</v>
      </c>
      <c r="L1039" s="52">
        <v>0.4</v>
      </c>
    </row>
    <row r="1040" spans="1:12">
      <c r="A1040" s="12">
        <v>5</v>
      </c>
      <c r="B1040" s="13" t="s">
        <v>186</v>
      </c>
      <c r="C1040" s="14" t="s">
        <v>259</v>
      </c>
      <c r="D1040" s="13" t="s">
        <v>202</v>
      </c>
      <c r="E1040" s="12" t="s">
        <v>16</v>
      </c>
      <c r="F1040" s="15">
        <v>7</v>
      </c>
      <c r="G1040" s="15">
        <v>10</v>
      </c>
      <c r="H1040" s="16">
        <v>3</v>
      </c>
      <c r="I1040" s="12" t="s">
        <v>14</v>
      </c>
      <c r="J1040" s="12" t="s">
        <v>14</v>
      </c>
      <c r="L1040" s="52">
        <v>22</v>
      </c>
    </row>
    <row r="1041" spans="1:12">
      <c r="A1041" s="12">
        <v>5</v>
      </c>
      <c r="B1041" s="13" t="s">
        <v>186</v>
      </c>
      <c r="C1041" s="14" t="s">
        <v>259</v>
      </c>
      <c r="D1041" s="13" t="s">
        <v>190</v>
      </c>
      <c r="E1041" s="12" t="s">
        <v>16</v>
      </c>
      <c r="F1041" s="15">
        <v>6.5</v>
      </c>
      <c r="G1041" s="15">
        <v>6.5</v>
      </c>
      <c r="H1041" s="16">
        <v>0</v>
      </c>
      <c r="I1041" s="12" t="s">
        <v>14</v>
      </c>
      <c r="J1041" s="12" t="s">
        <v>14</v>
      </c>
      <c r="L1041" s="52">
        <v>30</v>
      </c>
    </row>
    <row r="1042" spans="1:12">
      <c r="A1042" s="12">
        <v>5</v>
      </c>
      <c r="B1042" s="13" t="s">
        <v>186</v>
      </c>
      <c r="C1042" s="14" t="s">
        <v>259</v>
      </c>
      <c r="D1042" s="13" t="s">
        <v>192</v>
      </c>
      <c r="E1042" s="12" t="s">
        <v>21</v>
      </c>
      <c r="F1042" s="15">
        <v>6.5</v>
      </c>
      <c r="G1042" s="15">
        <v>6.5</v>
      </c>
      <c r="H1042" s="16">
        <v>0</v>
      </c>
      <c r="I1042" s="12" t="s">
        <v>14</v>
      </c>
      <c r="J1042" s="12" t="s">
        <v>14</v>
      </c>
      <c r="L1042" s="52">
        <v>7</v>
      </c>
    </row>
    <row r="1043" spans="1:12">
      <c r="A1043" s="12">
        <v>5</v>
      </c>
      <c r="B1043" s="13" t="s">
        <v>186</v>
      </c>
      <c r="C1043" s="14" t="s">
        <v>259</v>
      </c>
      <c r="D1043" s="13" t="s">
        <v>193</v>
      </c>
      <c r="E1043" s="12" t="s">
        <v>21</v>
      </c>
      <c r="F1043" s="15">
        <v>5</v>
      </c>
      <c r="G1043" s="15">
        <v>4.5</v>
      </c>
      <c r="H1043" s="16">
        <v>-0.5</v>
      </c>
      <c r="I1043" s="12" t="s">
        <v>14</v>
      </c>
      <c r="J1043" s="12" t="s">
        <v>14</v>
      </c>
      <c r="L1043" s="52">
        <v>15</v>
      </c>
    </row>
    <row r="1044" spans="1:12">
      <c r="A1044" s="12">
        <v>5</v>
      </c>
      <c r="B1044" s="13" t="s">
        <v>186</v>
      </c>
      <c r="C1044" s="14" t="s">
        <v>259</v>
      </c>
      <c r="D1044" s="13" t="s">
        <v>206</v>
      </c>
      <c r="E1044" s="12" t="s">
        <v>21</v>
      </c>
      <c r="F1044" s="15">
        <v>7.5</v>
      </c>
      <c r="G1044" s="15">
        <v>10.5</v>
      </c>
      <c r="H1044" s="16">
        <v>3</v>
      </c>
      <c r="I1044" s="12" t="s">
        <v>14</v>
      </c>
      <c r="J1044" s="12" t="s">
        <v>14</v>
      </c>
      <c r="L1044" s="52">
        <v>40</v>
      </c>
    </row>
    <row r="1045" spans="1:12">
      <c r="A1045" s="12">
        <v>5</v>
      </c>
      <c r="B1045" s="13" t="s">
        <v>186</v>
      </c>
      <c r="C1045" s="14" t="s">
        <v>259</v>
      </c>
      <c r="D1045" s="13" t="s">
        <v>196</v>
      </c>
      <c r="E1045" s="12" t="s">
        <v>27</v>
      </c>
      <c r="F1045" s="15">
        <v>5</v>
      </c>
      <c r="G1045" s="15">
        <v>2</v>
      </c>
      <c r="H1045" s="16">
        <v>-3</v>
      </c>
      <c r="I1045" s="12" t="s">
        <v>14</v>
      </c>
      <c r="J1045" s="12" t="s">
        <v>14</v>
      </c>
      <c r="L1045" s="52">
        <v>5.5</v>
      </c>
    </row>
    <row r="1046" spans="1:12">
      <c r="A1046" s="12">
        <v>5</v>
      </c>
      <c r="B1046" s="13" t="s">
        <v>186</v>
      </c>
      <c r="C1046" s="14" t="s">
        <v>259</v>
      </c>
      <c r="D1046" s="13" t="s">
        <v>1616</v>
      </c>
      <c r="E1046" s="12" t="s">
        <v>27</v>
      </c>
      <c r="F1046" s="15">
        <v>5.5</v>
      </c>
      <c r="G1046" s="15">
        <v>5.5</v>
      </c>
      <c r="H1046" s="16">
        <v>0</v>
      </c>
      <c r="I1046" s="12" t="s">
        <v>14</v>
      </c>
      <c r="J1046" s="12" t="s">
        <v>14</v>
      </c>
      <c r="L1046" s="52">
        <v>15</v>
      </c>
    </row>
    <row r="1047" spans="1:12">
      <c r="A1047" s="12">
        <v>5</v>
      </c>
      <c r="B1047" s="13" t="s">
        <v>186</v>
      </c>
      <c r="C1047" s="14" t="s">
        <v>259</v>
      </c>
      <c r="D1047" s="13" t="s">
        <v>197</v>
      </c>
      <c r="E1047" s="12" t="s">
        <v>27</v>
      </c>
      <c r="F1047" s="15">
        <v>6</v>
      </c>
      <c r="G1047" s="15">
        <v>6</v>
      </c>
      <c r="H1047" s="16">
        <v>0</v>
      </c>
      <c r="I1047" s="12" t="s">
        <v>14</v>
      </c>
      <c r="J1047" s="12" t="s">
        <v>14</v>
      </c>
      <c r="L1047" s="52">
        <v>32</v>
      </c>
    </row>
    <row r="1048" spans="1:12">
      <c r="A1048" s="12">
        <v>5</v>
      </c>
      <c r="B1048" s="13" t="s">
        <v>186</v>
      </c>
      <c r="C1048" s="14" t="s">
        <v>259</v>
      </c>
      <c r="D1048" s="13" t="s">
        <v>198</v>
      </c>
      <c r="E1048" s="12" t="s">
        <v>13</v>
      </c>
      <c r="F1048" s="15">
        <v>5.5</v>
      </c>
      <c r="G1048" s="15">
        <v>2.5</v>
      </c>
      <c r="H1048" s="16">
        <v>-3</v>
      </c>
      <c r="I1048" s="12" t="s">
        <v>19</v>
      </c>
      <c r="J1048" s="12" t="s">
        <v>19</v>
      </c>
      <c r="L1048" s="52">
        <v>3.5</v>
      </c>
    </row>
    <row r="1049" spans="1:12">
      <c r="A1049" s="12">
        <v>5</v>
      </c>
      <c r="B1049" s="13" t="s">
        <v>186</v>
      </c>
      <c r="C1049" s="14" t="s">
        <v>259</v>
      </c>
      <c r="D1049" s="13" t="s">
        <v>188</v>
      </c>
      <c r="E1049" s="12" t="s">
        <v>16</v>
      </c>
      <c r="F1049" s="15">
        <v>5.5</v>
      </c>
      <c r="G1049" s="15">
        <v>5.5</v>
      </c>
      <c r="H1049" s="16">
        <v>0</v>
      </c>
      <c r="I1049" s="12" t="s">
        <v>19</v>
      </c>
      <c r="J1049" s="12" t="s">
        <v>19</v>
      </c>
      <c r="L1049" s="52">
        <v>7</v>
      </c>
    </row>
    <row r="1050" spans="1:12">
      <c r="A1050" s="12">
        <v>5</v>
      </c>
      <c r="B1050" s="13" t="s">
        <v>186</v>
      </c>
      <c r="C1050" s="14" t="s">
        <v>259</v>
      </c>
      <c r="D1050" s="13" t="s">
        <v>189</v>
      </c>
      <c r="E1050" s="12" t="s">
        <v>16</v>
      </c>
      <c r="F1050" s="15"/>
      <c r="G1050" s="15"/>
      <c r="H1050" s="16"/>
      <c r="I1050" s="12" t="s">
        <v>19</v>
      </c>
      <c r="J1050" s="12" t="s">
        <v>19</v>
      </c>
      <c r="L1050" s="52">
        <v>13</v>
      </c>
    </row>
    <row r="1051" spans="1:12">
      <c r="A1051" s="12">
        <v>5</v>
      </c>
      <c r="B1051" s="13" t="s">
        <v>186</v>
      </c>
      <c r="C1051" s="14" t="s">
        <v>259</v>
      </c>
      <c r="D1051" s="13" t="s">
        <v>200</v>
      </c>
      <c r="E1051" s="12" t="s">
        <v>16</v>
      </c>
      <c r="F1051" s="15">
        <v>6</v>
      </c>
      <c r="G1051" s="15">
        <v>6</v>
      </c>
      <c r="H1051" s="16">
        <v>0</v>
      </c>
      <c r="I1051" s="12" t="s">
        <v>19</v>
      </c>
      <c r="J1051" s="12" t="s">
        <v>19</v>
      </c>
      <c r="L1051" s="52">
        <v>8.5</v>
      </c>
    </row>
    <row r="1052" spans="1:12">
      <c r="A1052" s="12">
        <v>5</v>
      </c>
      <c r="B1052" s="13" t="s">
        <v>186</v>
      </c>
      <c r="C1052" s="14" t="s">
        <v>259</v>
      </c>
      <c r="D1052" s="13" t="s">
        <v>294</v>
      </c>
      <c r="E1052" s="12" t="s">
        <v>16</v>
      </c>
      <c r="F1052" s="15">
        <v>6</v>
      </c>
      <c r="G1052" s="15">
        <v>6</v>
      </c>
      <c r="H1052" s="16">
        <v>0</v>
      </c>
      <c r="I1052" s="12" t="s">
        <v>19</v>
      </c>
      <c r="J1052" s="12" t="s">
        <v>19</v>
      </c>
      <c r="L1052" s="52">
        <v>8</v>
      </c>
    </row>
    <row r="1053" spans="1:12">
      <c r="A1053" s="12">
        <v>5</v>
      </c>
      <c r="B1053" s="13" t="s">
        <v>186</v>
      </c>
      <c r="C1053" s="14" t="s">
        <v>259</v>
      </c>
      <c r="D1053" s="13" t="s">
        <v>194</v>
      </c>
      <c r="E1053" s="12" t="s">
        <v>21</v>
      </c>
      <c r="F1053" s="15">
        <v>6</v>
      </c>
      <c r="G1053" s="15">
        <v>6</v>
      </c>
      <c r="H1053" s="16">
        <v>0</v>
      </c>
      <c r="I1053" s="12" t="s">
        <v>19</v>
      </c>
      <c r="J1053" s="12" t="s">
        <v>19</v>
      </c>
      <c r="L1053" s="52">
        <v>15</v>
      </c>
    </row>
    <row r="1054" spans="1:12">
      <c r="A1054" s="12">
        <v>5</v>
      </c>
      <c r="B1054" s="13" t="s">
        <v>186</v>
      </c>
      <c r="C1054" s="14" t="s">
        <v>259</v>
      </c>
      <c r="D1054" s="13" t="s">
        <v>295</v>
      </c>
      <c r="E1054" s="12" t="s">
        <v>21</v>
      </c>
      <c r="F1054" s="15"/>
      <c r="G1054" s="15"/>
      <c r="H1054" s="16"/>
      <c r="I1054" s="12" t="s">
        <v>19</v>
      </c>
      <c r="J1054" s="12" t="s">
        <v>19</v>
      </c>
      <c r="L1054" s="52">
        <v>5</v>
      </c>
    </row>
    <row r="1055" spans="1:12">
      <c r="A1055" s="12">
        <v>5</v>
      </c>
      <c r="B1055" s="13" t="s">
        <v>186</v>
      </c>
      <c r="C1055" s="14" t="s">
        <v>259</v>
      </c>
      <c r="D1055" s="13" t="s">
        <v>1628</v>
      </c>
      <c r="E1055" s="12" t="s">
        <v>21</v>
      </c>
      <c r="F1055" s="15"/>
      <c r="G1055" s="15"/>
      <c r="H1055" s="16"/>
      <c r="I1055" s="12" t="s">
        <v>19</v>
      </c>
      <c r="J1055" s="12" t="s">
        <v>19</v>
      </c>
      <c r="L1055" s="52">
        <v>15</v>
      </c>
    </row>
    <row r="1056" spans="1:12">
      <c r="A1056" s="12">
        <v>5</v>
      </c>
      <c r="B1056" s="13" t="s">
        <v>186</v>
      </c>
      <c r="C1056" s="14" t="s">
        <v>259</v>
      </c>
      <c r="D1056" s="13" t="s">
        <v>203</v>
      </c>
      <c r="E1056" s="12" t="s">
        <v>21</v>
      </c>
      <c r="F1056" s="15"/>
      <c r="G1056" s="15"/>
      <c r="H1056" s="16"/>
      <c r="I1056" s="12" t="s">
        <v>19</v>
      </c>
      <c r="J1056" s="12" t="s">
        <v>19</v>
      </c>
      <c r="L1056" s="52">
        <v>25</v>
      </c>
    </row>
    <row r="1057" spans="1:12">
      <c r="A1057" s="12">
        <v>5</v>
      </c>
      <c r="B1057" s="13" t="s">
        <v>186</v>
      </c>
      <c r="C1057" s="14" t="s">
        <v>259</v>
      </c>
      <c r="D1057" s="13" t="s">
        <v>208</v>
      </c>
      <c r="E1057" s="12" t="s">
        <v>27</v>
      </c>
      <c r="F1057" s="15">
        <v>6</v>
      </c>
      <c r="G1057" s="15">
        <v>6</v>
      </c>
      <c r="H1057" s="16">
        <v>0</v>
      </c>
      <c r="I1057" s="12" t="s">
        <v>19</v>
      </c>
      <c r="J1057" s="12" t="s">
        <v>19</v>
      </c>
      <c r="L1057" s="52">
        <v>15</v>
      </c>
    </row>
    <row r="1058" spans="1:12">
      <c r="A1058" s="12">
        <v>5</v>
      </c>
      <c r="B1058" s="13" t="s">
        <v>186</v>
      </c>
      <c r="C1058" s="14" t="s">
        <v>259</v>
      </c>
      <c r="D1058" s="13" t="s">
        <v>195</v>
      </c>
      <c r="E1058" s="12" t="s">
        <v>27</v>
      </c>
      <c r="F1058" s="15">
        <v>6</v>
      </c>
      <c r="G1058" s="15">
        <v>6</v>
      </c>
      <c r="H1058" s="16">
        <v>0</v>
      </c>
      <c r="I1058" s="12" t="s">
        <v>19</v>
      </c>
      <c r="J1058" s="12" t="s">
        <v>19</v>
      </c>
      <c r="L1058" s="52">
        <v>4</v>
      </c>
    </row>
    <row r="1059" spans="1:12">
      <c r="A1059" s="12">
        <v>5</v>
      </c>
      <c r="B1059" s="13" t="s">
        <v>186</v>
      </c>
      <c r="C1059" s="14" t="s">
        <v>259</v>
      </c>
      <c r="D1059" s="13" t="s">
        <v>207</v>
      </c>
      <c r="E1059" s="12" t="s">
        <v>27</v>
      </c>
      <c r="F1059" s="15"/>
      <c r="G1059" s="15"/>
      <c r="H1059" s="16"/>
      <c r="I1059" s="12" t="s">
        <v>19</v>
      </c>
      <c r="J1059" s="12" t="s">
        <v>19</v>
      </c>
      <c r="L1059" s="52">
        <v>1.5</v>
      </c>
    </row>
    <row r="1060" spans="1:12">
      <c r="A1060" s="12">
        <v>5</v>
      </c>
      <c r="B1060" s="13" t="s">
        <v>234</v>
      </c>
      <c r="C1060" s="14" t="s">
        <v>260</v>
      </c>
      <c r="D1060" s="13" t="s">
        <v>235</v>
      </c>
      <c r="E1060" s="12" t="s">
        <v>13</v>
      </c>
      <c r="F1060" s="15">
        <v>6</v>
      </c>
      <c r="G1060" s="15">
        <v>4</v>
      </c>
      <c r="H1060" s="16">
        <v>-2</v>
      </c>
      <c r="I1060" s="12" t="s">
        <v>14</v>
      </c>
      <c r="J1060" s="12" t="s">
        <v>14</v>
      </c>
      <c r="L1060" s="52">
        <v>8</v>
      </c>
    </row>
    <row r="1061" spans="1:12">
      <c r="A1061" s="12">
        <v>5</v>
      </c>
      <c r="B1061" s="13" t="s">
        <v>234</v>
      </c>
      <c r="C1061" s="14" t="s">
        <v>260</v>
      </c>
      <c r="D1061" s="13" t="s">
        <v>248</v>
      </c>
      <c r="E1061" s="12" t="s">
        <v>16</v>
      </c>
      <c r="F1061" s="15">
        <v>5.5</v>
      </c>
      <c r="G1061" s="15">
        <v>5.5</v>
      </c>
      <c r="H1061" s="16">
        <v>0</v>
      </c>
      <c r="I1061" s="12" t="s">
        <v>14</v>
      </c>
      <c r="J1061" s="12" t="s">
        <v>14</v>
      </c>
      <c r="L1061" s="52">
        <v>15</v>
      </c>
    </row>
    <row r="1062" spans="1:12">
      <c r="A1062" s="12">
        <v>5</v>
      </c>
      <c r="B1062" s="13" t="s">
        <v>234</v>
      </c>
      <c r="C1062" s="14" t="s">
        <v>260</v>
      </c>
      <c r="D1062" s="13" t="s">
        <v>236</v>
      </c>
      <c r="E1062" s="12" t="s">
        <v>16</v>
      </c>
      <c r="F1062" s="15">
        <v>5.5</v>
      </c>
      <c r="G1062" s="15">
        <v>5</v>
      </c>
      <c r="H1062" s="16">
        <v>-0.5</v>
      </c>
      <c r="I1062" s="12" t="s">
        <v>14</v>
      </c>
      <c r="J1062" s="12" t="s">
        <v>14</v>
      </c>
      <c r="L1062" s="52">
        <v>10</v>
      </c>
    </row>
    <row r="1063" spans="1:12">
      <c r="A1063" s="12">
        <v>5</v>
      </c>
      <c r="B1063" s="13" t="s">
        <v>234</v>
      </c>
      <c r="C1063" s="14" t="s">
        <v>260</v>
      </c>
      <c r="D1063" s="13" t="s">
        <v>238</v>
      </c>
      <c r="E1063" s="12" t="s">
        <v>16</v>
      </c>
      <c r="F1063" s="15">
        <v>5.5</v>
      </c>
      <c r="G1063" s="15">
        <v>5.5</v>
      </c>
      <c r="H1063" s="16">
        <v>0</v>
      </c>
      <c r="I1063" s="12" t="s">
        <v>14</v>
      </c>
      <c r="J1063" s="12" t="s">
        <v>14</v>
      </c>
      <c r="L1063" s="52">
        <v>50</v>
      </c>
    </row>
    <row r="1064" spans="1:12">
      <c r="A1064" s="12">
        <v>5</v>
      </c>
      <c r="B1064" s="13" t="s">
        <v>234</v>
      </c>
      <c r="C1064" s="14" t="s">
        <v>260</v>
      </c>
      <c r="D1064" s="13" t="s">
        <v>251</v>
      </c>
      <c r="E1064" s="12" t="s">
        <v>21</v>
      </c>
      <c r="F1064" s="15">
        <v>5.5</v>
      </c>
      <c r="G1064" s="15">
        <v>5.5</v>
      </c>
      <c r="H1064" s="16">
        <v>0</v>
      </c>
      <c r="I1064" s="12" t="s">
        <v>14</v>
      </c>
      <c r="J1064" s="12" t="s">
        <v>14</v>
      </c>
      <c r="L1064" s="52">
        <v>12</v>
      </c>
    </row>
    <row r="1065" spans="1:12">
      <c r="A1065" s="12">
        <v>5</v>
      </c>
      <c r="B1065" s="13" t="s">
        <v>234</v>
      </c>
      <c r="C1065" s="14" t="s">
        <v>260</v>
      </c>
      <c r="D1065" s="13" t="s">
        <v>241</v>
      </c>
      <c r="E1065" s="12" t="s">
        <v>21</v>
      </c>
      <c r="F1065" s="15">
        <v>7</v>
      </c>
      <c r="G1065" s="15">
        <v>9.5</v>
      </c>
      <c r="H1065" s="16">
        <v>2.5</v>
      </c>
      <c r="I1065" s="12" t="s">
        <v>14</v>
      </c>
      <c r="J1065" s="12" t="s">
        <v>14</v>
      </c>
      <c r="L1065" s="52">
        <v>30</v>
      </c>
    </row>
    <row r="1066" spans="1:12">
      <c r="A1066" s="12">
        <v>5</v>
      </c>
      <c r="B1066" s="13" t="s">
        <v>234</v>
      </c>
      <c r="C1066" s="14" t="s">
        <v>260</v>
      </c>
      <c r="D1066" s="13" t="s">
        <v>242</v>
      </c>
      <c r="E1066" s="12" t="s">
        <v>21</v>
      </c>
      <c r="F1066" s="15">
        <v>5.5</v>
      </c>
      <c r="G1066" s="15">
        <v>5.5</v>
      </c>
      <c r="H1066" s="16">
        <v>0</v>
      </c>
      <c r="I1066" s="12" t="s">
        <v>14</v>
      </c>
      <c r="J1066" s="12" t="s">
        <v>14</v>
      </c>
      <c r="L1066" s="52">
        <v>25</v>
      </c>
    </row>
    <row r="1067" spans="1:12">
      <c r="A1067" s="12">
        <v>5</v>
      </c>
      <c r="B1067" s="13" t="s">
        <v>234</v>
      </c>
      <c r="C1067" s="14" t="s">
        <v>260</v>
      </c>
      <c r="D1067" s="13" t="s">
        <v>239</v>
      </c>
      <c r="E1067" s="12" t="s">
        <v>21</v>
      </c>
      <c r="F1067" s="15">
        <v>7</v>
      </c>
      <c r="G1067" s="15">
        <v>10</v>
      </c>
      <c r="H1067" s="16">
        <v>3</v>
      </c>
      <c r="I1067" s="12" t="s">
        <v>14</v>
      </c>
      <c r="J1067" s="12" t="s">
        <v>14</v>
      </c>
      <c r="L1067" s="52">
        <v>3.5</v>
      </c>
    </row>
    <row r="1068" spans="1:12">
      <c r="A1068" s="12">
        <v>5</v>
      </c>
      <c r="B1068" s="13" t="s">
        <v>234</v>
      </c>
      <c r="C1068" s="14" t="s">
        <v>260</v>
      </c>
      <c r="D1068" s="13" t="s">
        <v>245</v>
      </c>
      <c r="E1068" s="12" t="s">
        <v>27</v>
      </c>
      <c r="F1068" s="15">
        <v>6.5</v>
      </c>
      <c r="G1068" s="15">
        <v>6.5</v>
      </c>
      <c r="H1068" s="16">
        <v>0</v>
      </c>
      <c r="I1068" s="12" t="s">
        <v>14</v>
      </c>
      <c r="J1068" s="12" t="s">
        <v>14</v>
      </c>
      <c r="L1068" s="52">
        <v>35</v>
      </c>
    </row>
    <row r="1069" spans="1:12">
      <c r="A1069" s="12">
        <v>5</v>
      </c>
      <c r="B1069" s="13" t="s">
        <v>234</v>
      </c>
      <c r="C1069" s="14" t="s">
        <v>260</v>
      </c>
      <c r="D1069" s="13" t="s">
        <v>244</v>
      </c>
      <c r="E1069" s="12" t="s">
        <v>27</v>
      </c>
      <c r="F1069" s="15">
        <v>5.5</v>
      </c>
      <c r="G1069" s="15">
        <v>5.5</v>
      </c>
      <c r="H1069" s="16">
        <v>0</v>
      </c>
      <c r="I1069" s="12" t="s">
        <v>14</v>
      </c>
      <c r="J1069" s="12" t="s">
        <v>14</v>
      </c>
      <c r="L1069" s="52">
        <v>25</v>
      </c>
    </row>
    <row r="1070" spans="1:12">
      <c r="A1070" s="12">
        <v>5</v>
      </c>
      <c r="B1070" s="13" t="s">
        <v>234</v>
      </c>
      <c r="C1070" s="14" t="s">
        <v>260</v>
      </c>
      <c r="D1070" s="13" t="s">
        <v>257</v>
      </c>
      <c r="E1070" s="12" t="s">
        <v>27</v>
      </c>
      <c r="F1070" s="15">
        <v>6</v>
      </c>
      <c r="G1070" s="15">
        <v>5.5</v>
      </c>
      <c r="H1070" s="16">
        <v>-0.5</v>
      </c>
      <c r="I1070" s="12" t="s">
        <v>14</v>
      </c>
      <c r="J1070" s="12" t="s">
        <v>14</v>
      </c>
      <c r="L1070" s="52">
        <v>4</v>
      </c>
    </row>
    <row r="1071" spans="1:12">
      <c r="A1071" s="12">
        <v>5</v>
      </c>
      <c r="B1071" s="13" t="s">
        <v>234</v>
      </c>
      <c r="C1071" s="14" t="s">
        <v>260</v>
      </c>
      <c r="D1071" s="13" t="s">
        <v>1625</v>
      </c>
      <c r="E1071" s="12" t="s">
        <v>13</v>
      </c>
      <c r="F1071" s="15">
        <v>6</v>
      </c>
      <c r="G1071" s="15">
        <v>4</v>
      </c>
      <c r="H1071" s="16">
        <v>-2</v>
      </c>
      <c r="I1071" s="12" t="s">
        <v>19</v>
      </c>
      <c r="J1071" s="12" t="s">
        <v>19</v>
      </c>
      <c r="L1071" s="52">
        <v>8</v>
      </c>
    </row>
    <row r="1072" spans="1:12">
      <c r="A1072" s="12">
        <v>5</v>
      </c>
      <c r="B1072" s="13" t="s">
        <v>234</v>
      </c>
      <c r="C1072" s="14" t="s">
        <v>260</v>
      </c>
      <c r="D1072" s="13" t="s">
        <v>249</v>
      </c>
      <c r="E1072" s="12" t="s">
        <v>16</v>
      </c>
      <c r="F1072" s="15">
        <v>6.5</v>
      </c>
      <c r="G1072" s="15">
        <v>6.5</v>
      </c>
      <c r="H1072" s="16">
        <v>0</v>
      </c>
      <c r="I1072" s="12" t="s">
        <v>19</v>
      </c>
      <c r="J1072" s="12" t="s">
        <v>19</v>
      </c>
      <c r="L1072" s="52">
        <v>22</v>
      </c>
    </row>
    <row r="1073" spans="1:12">
      <c r="A1073" s="12">
        <v>5</v>
      </c>
      <c r="B1073" s="13" t="s">
        <v>234</v>
      </c>
      <c r="C1073" s="14" t="s">
        <v>260</v>
      </c>
      <c r="D1073" s="13" t="s">
        <v>247</v>
      </c>
      <c r="E1073" s="12" t="s">
        <v>16</v>
      </c>
      <c r="F1073" s="15"/>
      <c r="G1073" s="15"/>
      <c r="H1073" s="16"/>
      <c r="I1073" s="12" t="s">
        <v>19</v>
      </c>
      <c r="J1073" s="12" t="s">
        <v>19</v>
      </c>
      <c r="L1073" s="52">
        <v>23</v>
      </c>
    </row>
    <row r="1074" spans="1:12">
      <c r="A1074" s="12">
        <v>5</v>
      </c>
      <c r="B1074" s="13" t="s">
        <v>234</v>
      </c>
      <c r="C1074" s="14" t="s">
        <v>260</v>
      </c>
      <c r="D1074" s="13" t="s">
        <v>250</v>
      </c>
      <c r="E1074" s="12" t="s">
        <v>16</v>
      </c>
      <c r="F1074" s="15">
        <v>6</v>
      </c>
      <c r="G1074" s="15">
        <v>6</v>
      </c>
      <c r="H1074" s="16">
        <v>0</v>
      </c>
      <c r="I1074" s="12" t="s">
        <v>19</v>
      </c>
      <c r="J1074" s="12" t="s">
        <v>19</v>
      </c>
      <c r="L1074" s="52">
        <v>2.5</v>
      </c>
    </row>
    <row r="1075" spans="1:12">
      <c r="A1075" s="12">
        <v>5</v>
      </c>
      <c r="B1075" s="13" t="s">
        <v>234</v>
      </c>
      <c r="C1075" s="14" t="s">
        <v>260</v>
      </c>
      <c r="D1075" s="13" t="s">
        <v>237</v>
      </c>
      <c r="E1075" s="12" t="s">
        <v>16</v>
      </c>
      <c r="F1075" s="15"/>
      <c r="G1075" s="15"/>
      <c r="H1075" s="16"/>
      <c r="I1075" s="12" t="s">
        <v>19</v>
      </c>
      <c r="J1075" s="12" t="s">
        <v>19</v>
      </c>
      <c r="L1075" s="52">
        <v>8</v>
      </c>
    </row>
    <row r="1076" spans="1:12">
      <c r="A1076" s="12">
        <v>5</v>
      </c>
      <c r="B1076" s="13" t="s">
        <v>234</v>
      </c>
      <c r="C1076" s="14" t="s">
        <v>260</v>
      </c>
      <c r="D1076" s="13" t="s">
        <v>252</v>
      </c>
      <c r="E1076" s="12" t="s">
        <v>21</v>
      </c>
      <c r="F1076" s="15">
        <v>6</v>
      </c>
      <c r="G1076" s="15">
        <v>6</v>
      </c>
      <c r="H1076" s="16">
        <v>0</v>
      </c>
      <c r="I1076" s="12" t="s">
        <v>19</v>
      </c>
      <c r="J1076" s="12" t="s">
        <v>19</v>
      </c>
      <c r="L1076" s="52">
        <v>4.5</v>
      </c>
    </row>
    <row r="1077" spans="1:12">
      <c r="A1077" s="12">
        <v>5</v>
      </c>
      <c r="B1077" s="13" t="s">
        <v>234</v>
      </c>
      <c r="C1077" s="14" t="s">
        <v>260</v>
      </c>
      <c r="D1077" s="13" t="s">
        <v>240</v>
      </c>
      <c r="E1077" s="12" t="s">
        <v>21</v>
      </c>
      <c r="F1077" s="15">
        <v>6</v>
      </c>
      <c r="G1077" s="15">
        <v>6</v>
      </c>
      <c r="H1077" s="16">
        <v>0</v>
      </c>
      <c r="I1077" s="12" t="s">
        <v>19</v>
      </c>
      <c r="J1077" s="12" t="s">
        <v>19</v>
      </c>
      <c r="L1077" s="52">
        <v>12</v>
      </c>
    </row>
    <row r="1078" spans="1:12">
      <c r="A1078" s="12">
        <v>5</v>
      </c>
      <c r="B1078" s="13" t="s">
        <v>234</v>
      </c>
      <c r="C1078" s="14" t="s">
        <v>260</v>
      </c>
      <c r="D1078" s="13" t="s">
        <v>297</v>
      </c>
      <c r="E1078" s="12" t="s">
        <v>21</v>
      </c>
      <c r="F1078" s="15"/>
      <c r="G1078" s="15"/>
      <c r="H1078" s="16"/>
      <c r="I1078" s="12" t="s">
        <v>19</v>
      </c>
      <c r="J1078" s="12" t="s">
        <v>19</v>
      </c>
      <c r="L1078" s="52">
        <v>15</v>
      </c>
    </row>
    <row r="1079" spans="1:12">
      <c r="A1079" s="12">
        <v>5</v>
      </c>
      <c r="B1079" s="13" t="s">
        <v>234</v>
      </c>
      <c r="C1079" s="14" t="s">
        <v>260</v>
      </c>
      <c r="D1079" s="13" t="s">
        <v>253</v>
      </c>
      <c r="E1079" s="12" t="s">
        <v>21</v>
      </c>
      <c r="F1079" s="15">
        <v>6</v>
      </c>
      <c r="G1079" s="15">
        <v>5.5</v>
      </c>
      <c r="H1079" s="16">
        <v>-0.5</v>
      </c>
      <c r="I1079" s="12" t="s">
        <v>19</v>
      </c>
      <c r="J1079" s="12" t="s">
        <v>19</v>
      </c>
      <c r="L1079" s="52">
        <v>2.5</v>
      </c>
    </row>
    <row r="1080" spans="1:12">
      <c r="A1080" s="12">
        <v>5</v>
      </c>
      <c r="B1080" s="13" t="s">
        <v>234</v>
      </c>
      <c r="C1080" s="14" t="s">
        <v>260</v>
      </c>
      <c r="D1080" s="13" t="s">
        <v>255</v>
      </c>
      <c r="E1080" s="12" t="s">
        <v>27</v>
      </c>
      <c r="F1080" s="15">
        <v>5.5</v>
      </c>
      <c r="G1080" s="15">
        <v>5.5</v>
      </c>
      <c r="H1080" s="16">
        <v>0</v>
      </c>
      <c r="I1080" s="12" t="s">
        <v>19</v>
      </c>
      <c r="J1080" s="12" t="s">
        <v>19</v>
      </c>
      <c r="L1080" s="52">
        <v>20</v>
      </c>
    </row>
    <row r="1081" spans="1:12">
      <c r="A1081" s="12">
        <v>5</v>
      </c>
      <c r="B1081" s="13" t="s">
        <v>234</v>
      </c>
      <c r="C1081" s="14" t="s">
        <v>260</v>
      </c>
      <c r="D1081" s="13" t="s">
        <v>243</v>
      </c>
      <c r="E1081" s="12" t="s">
        <v>27</v>
      </c>
      <c r="F1081" s="15"/>
      <c r="G1081" s="15"/>
      <c r="H1081" s="16"/>
      <c r="I1081" s="12" t="s">
        <v>19</v>
      </c>
      <c r="J1081" s="12" t="s">
        <v>19</v>
      </c>
      <c r="L1081" s="52">
        <v>32</v>
      </c>
    </row>
    <row r="1082" spans="1:12">
      <c r="A1082" s="12">
        <v>5</v>
      </c>
      <c r="B1082" s="13" t="s">
        <v>234</v>
      </c>
      <c r="C1082" s="14" t="s">
        <v>260</v>
      </c>
      <c r="D1082" s="13" t="s">
        <v>1974</v>
      </c>
      <c r="E1082" s="12" t="s">
        <v>27</v>
      </c>
      <c r="F1082" s="15"/>
      <c r="G1082" s="15"/>
      <c r="H1082" s="16"/>
      <c r="I1082" s="12" t="s">
        <v>19</v>
      </c>
      <c r="J1082" s="12" t="s">
        <v>19</v>
      </c>
      <c r="L1082" s="52">
        <v>4</v>
      </c>
    </row>
    <row r="1083" spans="1:12">
      <c r="A1083" s="12">
        <v>5</v>
      </c>
      <c r="B1083" s="13" t="s">
        <v>138</v>
      </c>
      <c r="C1083" s="14" t="s">
        <v>260</v>
      </c>
      <c r="D1083" s="13" t="s">
        <v>139</v>
      </c>
      <c r="E1083" s="12" t="s">
        <v>13</v>
      </c>
      <c r="F1083" s="15">
        <v>4.5</v>
      </c>
      <c r="G1083" s="15">
        <v>3.5</v>
      </c>
      <c r="H1083" s="16">
        <v>-1</v>
      </c>
      <c r="I1083" s="12" t="s">
        <v>14</v>
      </c>
      <c r="J1083" s="12" t="s">
        <v>14</v>
      </c>
      <c r="L1083" s="52">
        <v>2</v>
      </c>
    </row>
    <row r="1084" spans="1:12">
      <c r="A1084" s="12">
        <v>5</v>
      </c>
      <c r="B1084" s="13" t="s">
        <v>138</v>
      </c>
      <c r="C1084" s="14" t="s">
        <v>260</v>
      </c>
      <c r="D1084" s="13" t="s">
        <v>141</v>
      </c>
      <c r="E1084" s="12" t="s">
        <v>16</v>
      </c>
      <c r="F1084" s="15"/>
      <c r="G1084" s="15"/>
      <c r="H1084" s="16"/>
      <c r="I1084" s="12" t="s">
        <v>14</v>
      </c>
      <c r="J1084" s="12" t="s">
        <v>19</v>
      </c>
      <c r="L1084" s="52">
        <v>15</v>
      </c>
    </row>
    <row r="1085" spans="1:12">
      <c r="A1085" s="12">
        <v>5</v>
      </c>
      <c r="B1085" s="13" t="s">
        <v>138</v>
      </c>
      <c r="C1085" s="14" t="s">
        <v>260</v>
      </c>
      <c r="D1085" s="13" t="s">
        <v>1087</v>
      </c>
      <c r="E1085" s="12" t="s">
        <v>16</v>
      </c>
      <c r="F1085" s="15">
        <v>6</v>
      </c>
      <c r="G1085" s="15">
        <v>6</v>
      </c>
      <c r="H1085" s="16">
        <v>0</v>
      </c>
      <c r="I1085" s="12" t="s">
        <v>14</v>
      </c>
      <c r="J1085" s="12" t="s">
        <v>14</v>
      </c>
      <c r="L1085" s="52">
        <v>5</v>
      </c>
    </row>
    <row r="1086" spans="1:12">
      <c r="A1086" s="12">
        <v>5</v>
      </c>
      <c r="B1086" s="13" t="s">
        <v>138</v>
      </c>
      <c r="C1086" s="14" t="s">
        <v>260</v>
      </c>
      <c r="D1086" s="13" t="s">
        <v>153</v>
      </c>
      <c r="E1086" s="12" t="s">
        <v>16</v>
      </c>
      <c r="F1086" s="15">
        <v>6.5</v>
      </c>
      <c r="G1086" s="15">
        <v>7</v>
      </c>
      <c r="H1086" s="16">
        <v>0.5</v>
      </c>
      <c r="I1086" s="12" t="s">
        <v>14</v>
      </c>
      <c r="J1086" s="12" t="s">
        <v>14</v>
      </c>
      <c r="L1086" s="52">
        <v>2.5</v>
      </c>
    </row>
    <row r="1087" spans="1:12">
      <c r="A1087" s="12">
        <v>5</v>
      </c>
      <c r="B1087" s="13" t="s">
        <v>138</v>
      </c>
      <c r="C1087" s="14" t="s">
        <v>260</v>
      </c>
      <c r="D1087" s="13" t="s">
        <v>145</v>
      </c>
      <c r="E1087" s="12" t="s">
        <v>21</v>
      </c>
      <c r="F1087" s="15">
        <v>6.5</v>
      </c>
      <c r="G1087" s="15">
        <v>6.5</v>
      </c>
      <c r="H1087" s="16">
        <v>0</v>
      </c>
      <c r="I1087" s="12" t="s">
        <v>14</v>
      </c>
      <c r="J1087" s="12" t="s">
        <v>14</v>
      </c>
      <c r="L1087" s="52">
        <v>25</v>
      </c>
    </row>
    <row r="1088" spans="1:12">
      <c r="A1088" s="12">
        <v>5</v>
      </c>
      <c r="B1088" s="13" t="s">
        <v>138</v>
      </c>
      <c r="C1088" s="14" t="s">
        <v>260</v>
      </c>
      <c r="D1088" s="13" t="s">
        <v>157</v>
      </c>
      <c r="E1088" s="12" t="s">
        <v>21</v>
      </c>
      <c r="F1088" s="15">
        <v>6</v>
      </c>
      <c r="G1088" s="15">
        <v>5.5</v>
      </c>
      <c r="H1088" s="16">
        <v>-0.5</v>
      </c>
      <c r="I1088" s="12" t="s">
        <v>14</v>
      </c>
      <c r="J1088" s="12" t="s">
        <v>14</v>
      </c>
      <c r="L1088" s="52">
        <v>4</v>
      </c>
    </row>
    <row r="1089" spans="1:12">
      <c r="A1089" s="12">
        <v>5</v>
      </c>
      <c r="B1089" s="13" t="s">
        <v>138</v>
      </c>
      <c r="C1089" s="14" t="s">
        <v>260</v>
      </c>
      <c r="D1089" s="13" t="s">
        <v>144</v>
      </c>
      <c r="E1089" s="12" t="s">
        <v>21</v>
      </c>
      <c r="F1089" s="15">
        <v>6.5</v>
      </c>
      <c r="G1089" s="15">
        <v>7.5</v>
      </c>
      <c r="H1089" s="16">
        <v>1</v>
      </c>
      <c r="I1089" s="12" t="s">
        <v>14</v>
      </c>
      <c r="J1089" s="12" t="s">
        <v>14</v>
      </c>
      <c r="L1089" s="52">
        <v>5</v>
      </c>
    </row>
    <row r="1090" spans="1:12">
      <c r="A1090" s="12">
        <v>5</v>
      </c>
      <c r="B1090" s="13" t="s">
        <v>138</v>
      </c>
      <c r="C1090" s="14" t="s">
        <v>260</v>
      </c>
      <c r="D1090" s="13" t="s">
        <v>143</v>
      </c>
      <c r="E1090" s="12" t="s">
        <v>21</v>
      </c>
      <c r="F1090" s="15">
        <v>5.5</v>
      </c>
      <c r="G1090" s="15">
        <v>5.5</v>
      </c>
      <c r="H1090" s="16">
        <v>0</v>
      </c>
      <c r="I1090" s="12" t="s">
        <v>14</v>
      </c>
      <c r="J1090" s="12" t="s">
        <v>14</v>
      </c>
      <c r="L1090" s="52">
        <v>45</v>
      </c>
    </row>
    <row r="1091" spans="1:12">
      <c r="A1091" s="12">
        <v>5</v>
      </c>
      <c r="B1091" s="13" t="s">
        <v>138</v>
      </c>
      <c r="C1091" s="14" t="s">
        <v>260</v>
      </c>
      <c r="D1091" s="13" t="s">
        <v>148</v>
      </c>
      <c r="E1091" s="12" t="s">
        <v>27</v>
      </c>
      <c r="F1091" s="15">
        <v>5.5</v>
      </c>
      <c r="G1091" s="15">
        <v>5.5</v>
      </c>
      <c r="H1091" s="16">
        <v>0</v>
      </c>
      <c r="I1091" s="12" t="s">
        <v>14</v>
      </c>
      <c r="J1091" s="12" t="s">
        <v>14</v>
      </c>
      <c r="L1091" s="52">
        <v>25</v>
      </c>
    </row>
    <row r="1092" spans="1:12">
      <c r="A1092" s="12">
        <v>5</v>
      </c>
      <c r="B1092" s="13" t="s">
        <v>138</v>
      </c>
      <c r="C1092" s="14" t="s">
        <v>260</v>
      </c>
      <c r="D1092" s="13" t="s">
        <v>147</v>
      </c>
      <c r="E1092" s="12" t="s">
        <v>27</v>
      </c>
      <c r="F1092" s="15">
        <v>7</v>
      </c>
      <c r="G1092" s="15">
        <v>7</v>
      </c>
      <c r="H1092" s="16">
        <v>0</v>
      </c>
      <c r="I1092" s="12" t="s">
        <v>14</v>
      </c>
      <c r="J1092" s="12" t="s">
        <v>14</v>
      </c>
      <c r="L1092" s="52">
        <v>20</v>
      </c>
    </row>
    <row r="1093" spans="1:12">
      <c r="A1093" s="12">
        <v>5</v>
      </c>
      <c r="B1093" s="13" t="s">
        <v>138</v>
      </c>
      <c r="C1093" s="14" t="s">
        <v>260</v>
      </c>
      <c r="D1093" s="13" t="s">
        <v>161</v>
      </c>
      <c r="E1093" s="12" t="s">
        <v>27</v>
      </c>
      <c r="F1093" s="15">
        <v>5.5</v>
      </c>
      <c r="G1093" s="15">
        <v>5.5</v>
      </c>
      <c r="H1093" s="16">
        <v>0</v>
      </c>
      <c r="I1093" s="12" t="s">
        <v>14</v>
      </c>
      <c r="J1093" s="12" t="s">
        <v>14</v>
      </c>
      <c r="L1093" s="52">
        <v>35</v>
      </c>
    </row>
    <row r="1094" spans="1:12">
      <c r="A1094" s="12">
        <v>5</v>
      </c>
      <c r="B1094" s="13" t="s">
        <v>138</v>
      </c>
      <c r="C1094" s="14" t="s">
        <v>260</v>
      </c>
      <c r="D1094" s="13" t="s">
        <v>2008</v>
      </c>
      <c r="E1094" s="12" t="s">
        <v>13</v>
      </c>
      <c r="F1094" s="15"/>
      <c r="G1094" s="15"/>
      <c r="H1094" s="16"/>
      <c r="I1094" s="12" t="s">
        <v>19</v>
      </c>
      <c r="J1094" s="12" t="s">
        <v>19</v>
      </c>
      <c r="L1094" s="52">
        <v>3.5</v>
      </c>
    </row>
    <row r="1095" spans="1:12">
      <c r="A1095" s="12">
        <v>5</v>
      </c>
      <c r="B1095" s="13" t="s">
        <v>138</v>
      </c>
      <c r="C1095" s="14" t="s">
        <v>260</v>
      </c>
      <c r="D1095" s="13" t="s">
        <v>288</v>
      </c>
      <c r="E1095" s="12" t="s">
        <v>16</v>
      </c>
      <c r="F1095" s="15">
        <v>5.5</v>
      </c>
      <c r="G1095" s="15">
        <v>5.5</v>
      </c>
      <c r="H1095" s="16">
        <v>0</v>
      </c>
      <c r="I1095" s="12" t="s">
        <v>19</v>
      </c>
      <c r="J1095" s="12" t="s">
        <v>14</v>
      </c>
      <c r="K1095" s="13" t="s">
        <v>141</v>
      </c>
      <c r="L1095" s="52">
        <v>10</v>
      </c>
    </row>
    <row r="1096" spans="1:12">
      <c r="A1096" s="12">
        <v>5</v>
      </c>
      <c r="B1096" s="13" t="s">
        <v>138</v>
      </c>
      <c r="C1096" s="14" t="s">
        <v>260</v>
      </c>
      <c r="D1096" s="13" t="s">
        <v>152</v>
      </c>
      <c r="E1096" s="12" t="s">
        <v>16</v>
      </c>
      <c r="F1096" s="15"/>
      <c r="G1096" s="15"/>
      <c r="H1096" s="16"/>
      <c r="I1096" s="12" t="s">
        <v>19</v>
      </c>
      <c r="J1096" s="12" t="s">
        <v>19</v>
      </c>
      <c r="L1096" s="52">
        <v>7</v>
      </c>
    </row>
    <row r="1097" spans="1:12">
      <c r="A1097" s="12">
        <v>5</v>
      </c>
      <c r="B1097" s="13" t="s">
        <v>138</v>
      </c>
      <c r="C1097" s="14" t="s">
        <v>260</v>
      </c>
      <c r="D1097" s="13" t="s">
        <v>154</v>
      </c>
      <c r="E1097" s="12" t="s">
        <v>16</v>
      </c>
      <c r="F1097" s="15">
        <v>6.5</v>
      </c>
      <c r="G1097" s="15">
        <v>6.5</v>
      </c>
      <c r="H1097" s="16">
        <v>0</v>
      </c>
      <c r="I1097" s="12" t="s">
        <v>19</v>
      </c>
      <c r="J1097" s="12" t="s">
        <v>19</v>
      </c>
      <c r="L1097" s="52">
        <v>1.5</v>
      </c>
    </row>
    <row r="1098" spans="1:12">
      <c r="A1098" s="12">
        <v>5</v>
      </c>
      <c r="B1098" s="13" t="s">
        <v>138</v>
      </c>
      <c r="C1098" s="14" t="s">
        <v>260</v>
      </c>
      <c r="D1098" s="13" t="s">
        <v>151</v>
      </c>
      <c r="E1098" s="12" t="s">
        <v>16</v>
      </c>
      <c r="F1098" s="15">
        <v>5</v>
      </c>
      <c r="G1098" s="15">
        <v>4.5</v>
      </c>
      <c r="H1098" s="16">
        <v>-0.5</v>
      </c>
      <c r="I1098" s="12" t="s">
        <v>19</v>
      </c>
      <c r="J1098" s="12" t="s">
        <v>19</v>
      </c>
      <c r="L1098" s="52">
        <v>2.5</v>
      </c>
    </row>
    <row r="1099" spans="1:12">
      <c r="A1099" s="12">
        <v>5</v>
      </c>
      <c r="B1099" s="13" t="s">
        <v>138</v>
      </c>
      <c r="C1099" s="14" t="s">
        <v>260</v>
      </c>
      <c r="D1099" s="13" t="s">
        <v>156</v>
      </c>
      <c r="E1099" s="12" t="s">
        <v>21</v>
      </c>
      <c r="F1099" s="15">
        <v>6</v>
      </c>
      <c r="G1099" s="15">
        <v>6</v>
      </c>
      <c r="H1099" s="16">
        <v>0</v>
      </c>
      <c r="I1099" s="12" t="s">
        <v>19</v>
      </c>
      <c r="J1099" s="12" t="s">
        <v>19</v>
      </c>
      <c r="L1099" s="52">
        <v>3</v>
      </c>
    </row>
    <row r="1100" spans="1:12">
      <c r="A1100" s="12">
        <v>5</v>
      </c>
      <c r="B1100" s="13" t="s">
        <v>138</v>
      </c>
      <c r="C1100" s="14" t="s">
        <v>260</v>
      </c>
      <c r="D1100" s="13" t="s">
        <v>155</v>
      </c>
      <c r="E1100" s="12" t="s">
        <v>21</v>
      </c>
      <c r="F1100" s="15">
        <v>6</v>
      </c>
      <c r="G1100" s="15">
        <v>6</v>
      </c>
      <c r="H1100" s="16">
        <v>0</v>
      </c>
      <c r="I1100" s="12" t="s">
        <v>19</v>
      </c>
      <c r="J1100" s="12" t="s">
        <v>19</v>
      </c>
      <c r="L1100" s="52">
        <v>45</v>
      </c>
    </row>
    <row r="1101" spans="1:12">
      <c r="A1101" s="12">
        <v>5</v>
      </c>
      <c r="B1101" s="13" t="s">
        <v>138</v>
      </c>
      <c r="C1101" s="14" t="s">
        <v>260</v>
      </c>
      <c r="D1101" s="13" t="s">
        <v>146</v>
      </c>
      <c r="E1101" s="12" t="s">
        <v>21</v>
      </c>
      <c r="F1101" s="15">
        <v>6</v>
      </c>
      <c r="G1101" s="15">
        <v>6</v>
      </c>
      <c r="H1101" s="16">
        <v>0</v>
      </c>
      <c r="I1101" s="12" t="s">
        <v>19</v>
      </c>
      <c r="J1101" s="12" t="s">
        <v>19</v>
      </c>
      <c r="L1101" s="52">
        <v>8.5</v>
      </c>
    </row>
    <row r="1102" spans="1:12">
      <c r="A1102" s="12">
        <v>5</v>
      </c>
      <c r="B1102" s="13" t="s">
        <v>138</v>
      </c>
      <c r="C1102" s="14" t="s">
        <v>260</v>
      </c>
      <c r="D1102" s="13" t="s">
        <v>1623</v>
      </c>
      <c r="E1102" s="12" t="s">
        <v>21</v>
      </c>
      <c r="F1102" s="15">
        <v>7</v>
      </c>
      <c r="G1102" s="15">
        <v>10</v>
      </c>
      <c r="H1102" s="16">
        <v>3</v>
      </c>
      <c r="I1102" s="12" t="s">
        <v>19</v>
      </c>
      <c r="J1102" s="12" t="s">
        <v>19</v>
      </c>
      <c r="L1102" s="52">
        <v>3</v>
      </c>
    </row>
    <row r="1103" spans="1:12">
      <c r="A1103" s="12">
        <v>5</v>
      </c>
      <c r="B1103" s="13" t="s">
        <v>138</v>
      </c>
      <c r="C1103" s="14" t="s">
        <v>260</v>
      </c>
      <c r="D1103" s="13" t="s">
        <v>159</v>
      </c>
      <c r="E1103" s="12" t="s">
        <v>27</v>
      </c>
      <c r="F1103" s="15">
        <v>7</v>
      </c>
      <c r="G1103" s="15">
        <v>10</v>
      </c>
      <c r="H1103" s="16">
        <v>3</v>
      </c>
      <c r="I1103" s="12" t="s">
        <v>19</v>
      </c>
      <c r="J1103" s="12" t="s">
        <v>19</v>
      </c>
      <c r="L1103" s="52">
        <v>5</v>
      </c>
    </row>
    <row r="1104" spans="1:12">
      <c r="A1104" s="12">
        <v>5</v>
      </c>
      <c r="B1104" s="13" t="s">
        <v>138</v>
      </c>
      <c r="C1104" s="14" t="s">
        <v>260</v>
      </c>
      <c r="D1104" s="13" t="s">
        <v>149</v>
      </c>
      <c r="E1104" s="12" t="s">
        <v>27</v>
      </c>
      <c r="F1104" s="15">
        <v>5.5</v>
      </c>
      <c r="G1104" s="15">
        <v>5.5</v>
      </c>
      <c r="H1104" s="16">
        <v>0</v>
      </c>
      <c r="I1104" s="12" t="s">
        <v>19</v>
      </c>
      <c r="J1104" s="12" t="s">
        <v>19</v>
      </c>
      <c r="L1104" s="52">
        <v>22</v>
      </c>
    </row>
    <row r="1105" spans="1:12">
      <c r="A1105" s="12">
        <v>5</v>
      </c>
      <c r="B1105" s="13" t="s">
        <v>210</v>
      </c>
      <c r="C1105" s="14" t="s">
        <v>2011</v>
      </c>
      <c r="D1105" s="13" t="s">
        <v>211</v>
      </c>
      <c r="E1105" s="12" t="s">
        <v>13</v>
      </c>
      <c r="F1105" s="15">
        <v>7</v>
      </c>
      <c r="G1105" s="15">
        <v>5</v>
      </c>
      <c r="H1105" s="16">
        <v>-2</v>
      </c>
      <c r="I1105" s="12" t="s">
        <v>14</v>
      </c>
      <c r="J1105" s="12" t="s">
        <v>14</v>
      </c>
      <c r="L1105" s="52">
        <v>30</v>
      </c>
    </row>
    <row r="1106" spans="1:12">
      <c r="A1106" s="12">
        <v>5</v>
      </c>
      <c r="B1106" s="13" t="s">
        <v>210</v>
      </c>
      <c r="C1106" s="14" t="s">
        <v>2011</v>
      </c>
      <c r="D1106" s="13" t="s">
        <v>212</v>
      </c>
      <c r="E1106" s="12" t="s">
        <v>16</v>
      </c>
      <c r="F1106" s="15">
        <v>5.5</v>
      </c>
      <c r="G1106" s="15">
        <v>5</v>
      </c>
      <c r="H1106" s="16">
        <v>-0.5</v>
      </c>
      <c r="I1106" s="12" t="s">
        <v>14</v>
      </c>
      <c r="J1106" s="12" t="s">
        <v>14</v>
      </c>
      <c r="L1106" s="52">
        <v>65</v>
      </c>
    </row>
    <row r="1107" spans="1:12">
      <c r="A1107" s="12">
        <v>5</v>
      </c>
      <c r="B1107" s="13" t="s">
        <v>210</v>
      </c>
      <c r="C1107" s="14" t="s">
        <v>2011</v>
      </c>
      <c r="D1107" s="13" t="s">
        <v>213</v>
      </c>
      <c r="E1107" s="12" t="s">
        <v>16</v>
      </c>
      <c r="F1107" s="15">
        <v>5.5</v>
      </c>
      <c r="G1107" s="15">
        <v>5.5</v>
      </c>
      <c r="H1107" s="16">
        <v>0</v>
      </c>
      <c r="I1107" s="12" t="s">
        <v>14</v>
      </c>
      <c r="J1107" s="12" t="s">
        <v>14</v>
      </c>
      <c r="L1107" s="52">
        <v>40</v>
      </c>
    </row>
    <row r="1108" spans="1:12">
      <c r="A1108" s="12">
        <v>5</v>
      </c>
      <c r="B1108" s="13" t="s">
        <v>210</v>
      </c>
      <c r="C1108" s="14" t="s">
        <v>2011</v>
      </c>
      <c r="D1108" s="13" t="s">
        <v>225</v>
      </c>
      <c r="E1108" s="12" t="s">
        <v>16</v>
      </c>
      <c r="F1108" s="15"/>
      <c r="G1108" s="15"/>
      <c r="H1108" s="16"/>
      <c r="I1108" s="12" t="s">
        <v>14</v>
      </c>
      <c r="J1108" s="12" t="s">
        <v>19</v>
      </c>
      <c r="L1108" s="52">
        <v>3.5</v>
      </c>
    </row>
    <row r="1109" spans="1:12">
      <c r="A1109" s="12">
        <v>5</v>
      </c>
      <c r="B1109" s="13" t="s">
        <v>210</v>
      </c>
      <c r="C1109" s="14" t="s">
        <v>2011</v>
      </c>
      <c r="D1109" s="13" t="s">
        <v>218</v>
      </c>
      <c r="E1109" s="12" t="s">
        <v>21</v>
      </c>
      <c r="F1109" s="15">
        <v>5.5</v>
      </c>
      <c r="G1109" s="15">
        <v>5.5</v>
      </c>
      <c r="H1109" s="16">
        <v>0</v>
      </c>
      <c r="I1109" s="12" t="s">
        <v>14</v>
      </c>
      <c r="J1109" s="12" t="s">
        <v>14</v>
      </c>
      <c r="L1109" s="52">
        <v>28</v>
      </c>
    </row>
    <row r="1110" spans="1:12">
      <c r="A1110" s="12">
        <v>5</v>
      </c>
      <c r="B1110" s="13" t="s">
        <v>210</v>
      </c>
      <c r="C1110" s="14" t="s">
        <v>2011</v>
      </c>
      <c r="D1110" s="13" t="s">
        <v>219</v>
      </c>
      <c r="E1110" s="12" t="s">
        <v>21</v>
      </c>
      <c r="F1110" s="15">
        <v>6</v>
      </c>
      <c r="G1110" s="15">
        <v>6</v>
      </c>
      <c r="H1110" s="16">
        <v>0</v>
      </c>
      <c r="I1110" s="12" t="s">
        <v>14</v>
      </c>
      <c r="J1110" s="12" t="s">
        <v>14</v>
      </c>
      <c r="L1110" s="52">
        <v>22</v>
      </c>
    </row>
    <row r="1111" spans="1:12">
      <c r="A1111" s="12">
        <v>5</v>
      </c>
      <c r="B1111" s="13" t="s">
        <v>210</v>
      </c>
      <c r="C1111" s="14" t="s">
        <v>2011</v>
      </c>
      <c r="D1111" s="13" t="s">
        <v>216</v>
      </c>
      <c r="E1111" s="12" t="s">
        <v>21</v>
      </c>
      <c r="F1111" s="15">
        <v>5.5</v>
      </c>
      <c r="G1111" s="15">
        <v>5.5</v>
      </c>
      <c r="H1111" s="16">
        <v>0</v>
      </c>
      <c r="I1111" s="12" t="s">
        <v>14</v>
      </c>
      <c r="J1111" s="12" t="s">
        <v>14</v>
      </c>
      <c r="L1111" s="52">
        <v>20</v>
      </c>
    </row>
    <row r="1112" spans="1:12">
      <c r="A1112" s="12">
        <v>5</v>
      </c>
      <c r="B1112" s="13" t="s">
        <v>210</v>
      </c>
      <c r="C1112" s="14" t="s">
        <v>2011</v>
      </c>
      <c r="D1112" s="13" t="s">
        <v>230</v>
      </c>
      <c r="E1112" s="12" t="s">
        <v>21</v>
      </c>
      <c r="F1112" s="15">
        <v>6</v>
      </c>
      <c r="G1112" s="15">
        <v>6</v>
      </c>
      <c r="H1112" s="16">
        <v>0</v>
      </c>
      <c r="I1112" s="12" t="s">
        <v>14</v>
      </c>
      <c r="J1112" s="12" t="s">
        <v>14</v>
      </c>
      <c r="L1112" s="52">
        <v>14</v>
      </c>
    </row>
    <row r="1113" spans="1:12">
      <c r="A1113" s="12">
        <v>5</v>
      </c>
      <c r="B1113" s="13" t="s">
        <v>210</v>
      </c>
      <c r="C1113" s="14" t="s">
        <v>2011</v>
      </c>
      <c r="D1113" s="13" t="s">
        <v>229</v>
      </c>
      <c r="E1113" s="12" t="s">
        <v>21</v>
      </c>
      <c r="F1113" s="15"/>
      <c r="G1113" s="15"/>
      <c r="H1113" s="16"/>
      <c r="I1113" s="12" t="s">
        <v>14</v>
      </c>
      <c r="J1113" s="12" t="s">
        <v>19</v>
      </c>
      <c r="L1113" s="52">
        <v>15</v>
      </c>
    </row>
    <row r="1114" spans="1:12">
      <c r="A1114" s="12">
        <v>5</v>
      </c>
      <c r="B1114" s="13" t="s">
        <v>210</v>
      </c>
      <c r="C1114" s="14" t="s">
        <v>2011</v>
      </c>
      <c r="D1114" s="13" t="s">
        <v>233</v>
      </c>
      <c r="E1114" s="12" t="s">
        <v>27</v>
      </c>
      <c r="F1114" s="15">
        <v>6</v>
      </c>
      <c r="G1114" s="15">
        <v>6</v>
      </c>
      <c r="H1114" s="16">
        <v>0</v>
      </c>
      <c r="I1114" s="12" t="s">
        <v>14</v>
      </c>
      <c r="J1114" s="12" t="s">
        <v>14</v>
      </c>
      <c r="L1114" s="52">
        <v>14</v>
      </c>
    </row>
    <row r="1115" spans="1:12">
      <c r="A1115" s="12">
        <v>5</v>
      </c>
      <c r="B1115" s="13" t="s">
        <v>210</v>
      </c>
      <c r="C1115" s="14" t="s">
        <v>2011</v>
      </c>
      <c r="D1115" s="13" t="s">
        <v>221</v>
      </c>
      <c r="E1115" s="12" t="s">
        <v>27</v>
      </c>
      <c r="F1115" s="15">
        <v>6.5</v>
      </c>
      <c r="G1115" s="15">
        <v>7.5</v>
      </c>
      <c r="H1115" s="16">
        <v>1</v>
      </c>
      <c r="I1115" s="12" t="s">
        <v>14</v>
      </c>
      <c r="J1115" s="12" t="s">
        <v>14</v>
      </c>
      <c r="L1115" s="52">
        <v>50</v>
      </c>
    </row>
    <row r="1116" spans="1:12">
      <c r="A1116" s="12">
        <v>5</v>
      </c>
      <c r="B1116" s="13" t="s">
        <v>210</v>
      </c>
      <c r="C1116" s="14" t="s">
        <v>2011</v>
      </c>
      <c r="D1116" s="13" t="s">
        <v>222</v>
      </c>
      <c r="E1116" s="12" t="s">
        <v>13</v>
      </c>
      <c r="F1116" s="15"/>
      <c r="G1116" s="15"/>
      <c r="H1116" s="16"/>
      <c r="I1116" s="12" t="s">
        <v>19</v>
      </c>
      <c r="J1116" s="12" t="s">
        <v>19</v>
      </c>
      <c r="L1116" s="52">
        <v>0.8</v>
      </c>
    </row>
    <row r="1117" spans="1:12">
      <c r="A1117" s="12">
        <v>5</v>
      </c>
      <c r="B1117" s="13" t="s">
        <v>210</v>
      </c>
      <c r="C1117" s="14" t="s">
        <v>2011</v>
      </c>
      <c r="D1117" s="13" t="s">
        <v>214</v>
      </c>
      <c r="E1117" s="12" t="s">
        <v>16</v>
      </c>
      <c r="F1117" s="15">
        <v>6</v>
      </c>
      <c r="G1117" s="15">
        <v>5.5</v>
      </c>
      <c r="H1117" s="16">
        <v>-0.5</v>
      </c>
      <c r="I1117" s="12" t="s">
        <v>19</v>
      </c>
      <c r="J1117" s="12" t="s">
        <v>14</v>
      </c>
      <c r="K1117" s="13" t="s">
        <v>225</v>
      </c>
      <c r="L1117" s="52">
        <v>17</v>
      </c>
    </row>
    <row r="1118" spans="1:12">
      <c r="A1118" s="12">
        <v>5</v>
      </c>
      <c r="B1118" s="13" t="s">
        <v>210</v>
      </c>
      <c r="C1118" s="14" t="s">
        <v>2011</v>
      </c>
      <c r="D1118" s="13" t="s">
        <v>224</v>
      </c>
      <c r="E1118" s="12" t="s">
        <v>16</v>
      </c>
      <c r="F1118" s="15">
        <v>5.5</v>
      </c>
      <c r="G1118" s="15">
        <v>5.5</v>
      </c>
      <c r="H1118" s="16">
        <v>0</v>
      </c>
      <c r="I1118" s="12" t="s">
        <v>19</v>
      </c>
      <c r="J1118" s="12" t="s">
        <v>19</v>
      </c>
      <c r="L1118" s="52">
        <v>12</v>
      </c>
    </row>
    <row r="1119" spans="1:12">
      <c r="A1119" s="12">
        <v>5</v>
      </c>
      <c r="B1119" s="13" t="s">
        <v>210</v>
      </c>
      <c r="C1119" s="14" t="s">
        <v>2011</v>
      </c>
      <c r="D1119" s="13" t="s">
        <v>1969</v>
      </c>
      <c r="E1119" s="12" t="s">
        <v>16</v>
      </c>
      <c r="F1119" s="15"/>
      <c r="G1119" s="15"/>
      <c r="H1119" s="16"/>
      <c r="I1119" s="12" t="s">
        <v>19</v>
      </c>
      <c r="J1119" s="12" t="s">
        <v>19</v>
      </c>
      <c r="L1119" s="52">
        <v>22</v>
      </c>
    </row>
    <row r="1120" spans="1:12">
      <c r="A1120" s="12">
        <v>5</v>
      </c>
      <c r="B1120" s="13" t="s">
        <v>210</v>
      </c>
      <c r="C1120" s="14" t="s">
        <v>2011</v>
      </c>
      <c r="D1120" s="13" t="s">
        <v>223</v>
      </c>
      <c r="E1120" s="12" t="s">
        <v>16</v>
      </c>
      <c r="F1120" s="15"/>
      <c r="G1120" s="15"/>
      <c r="H1120" s="16"/>
      <c r="I1120" s="12" t="s">
        <v>19</v>
      </c>
      <c r="J1120" s="12" t="s">
        <v>19</v>
      </c>
      <c r="L1120" s="52">
        <v>12</v>
      </c>
    </row>
    <row r="1121" spans="1:12">
      <c r="A1121" s="12">
        <v>5</v>
      </c>
      <c r="B1121" s="13" t="s">
        <v>210</v>
      </c>
      <c r="C1121" s="14" t="s">
        <v>2011</v>
      </c>
      <c r="D1121" s="13" t="s">
        <v>215</v>
      </c>
      <c r="E1121" s="12" t="s">
        <v>21</v>
      </c>
      <c r="F1121" s="15">
        <v>6</v>
      </c>
      <c r="G1121" s="15">
        <v>6</v>
      </c>
      <c r="H1121" s="16">
        <v>0</v>
      </c>
      <c r="I1121" s="12" t="s">
        <v>19</v>
      </c>
      <c r="J1121" s="12" t="s">
        <v>14</v>
      </c>
      <c r="K1121" s="13" t="s">
        <v>229</v>
      </c>
      <c r="L1121" s="52">
        <v>30</v>
      </c>
    </row>
    <row r="1122" spans="1:12">
      <c r="A1122" s="12">
        <v>5</v>
      </c>
      <c r="B1122" s="13" t="s">
        <v>210</v>
      </c>
      <c r="C1122" s="14" t="s">
        <v>2011</v>
      </c>
      <c r="D1122" s="13" t="s">
        <v>217</v>
      </c>
      <c r="E1122" s="12" t="s">
        <v>21</v>
      </c>
      <c r="F1122" s="15">
        <v>6.5</v>
      </c>
      <c r="G1122" s="15">
        <v>6.5</v>
      </c>
      <c r="H1122" s="16">
        <v>0</v>
      </c>
      <c r="I1122" s="12" t="s">
        <v>19</v>
      </c>
      <c r="J1122" s="12" t="s">
        <v>19</v>
      </c>
      <c r="L1122" s="52">
        <v>30</v>
      </c>
    </row>
    <row r="1123" spans="1:12">
      <c r="A1123" s="12">
        <v>5</v>
      </c>
      <c r="B1123" s="13" t="s">
        <v>210</v>
      </c>
      <c r="C1123" s="14" t="s">
        <v>2011</v>
      </c>
      <c r="D1123" s="13" t="s">
        <v>227</v>
      </c>
      <c r="E1123" s="12" t="s">
        <v>21</v>
      </c>
      <c r="F1123" s="15">
        <v>6.5</v>
      </c>
      <c r="G1123" s="15">
        <v>6.5</v>
      </c>
      <c r="H1123" s="16">
        <v>0</v>
      </c>
      <c r="I1123" s="12" t="s">
        <v>19</v>
      </c>
      <c r="J1123" s="12" t="s">
        <v>19</v>
      </c>
      <c r="L1123" s="52">
        <v>18</v>
      </c>
    </row>
    <row r="1124" spans="1:12">
      <c r="A1124" s="12">
        <v>5</v>
      </c>
      <c r="B1124" s="13" t="s">
        <v>210</v>
      </c>
      <c r="C1124" s="14" t="s">
        <v>2011</v>
      </c>
      <c r="D1124" s="13" t="s">
        <v>228</v>
      </c>
      <c r="E1124" s="12" t="s">
        <v>21</v>
      </c>
      <c r="F1124" s="15"/>
      <c r="G1124" s="15"/>
      <c r="H1124" s="16"/>
      <c r="I1124" s="12" t="s">
        <v>19</v>
      </c>
      <c r="J1124" s="12" t="s">
        <v>19</v>
      </c>
      <c r="L1124" s="52">
        <v>13</v>
      </c>
    </row>
    <row r="1125" spans="1:12">
      <c r="A1125" s="12">
        <v>5</v>
      </c>
      <c r="B1125" s="13" t="s">
        <v>210</v>
      </c>
      <c r="C1125" s="14" t="s">
        <v>2011</v>
      </c>
      <c r="D1125" s="13" t="s">
        <v>232</v>
      </c>
      <c r="E1125" s="12" t="s">
        <v>27</v>
      </c>
      <c r="F1125" s="15">
        <v>7</v>
      </c>
      <c r="G1125" s="15">
        <v>10</v>
      </c>
      <c r="H1125" s="16">
        <v>3</v>
      </c>
      <c r="I1125" s="12" t="s">
        <v>19</v>
      </c>
      <c r="J1125" s="12" t="s">
        <v>19</v>
      </c>
      <c r="L1125" s="52">
        <v>9</v>
      </c>
    </row>
    <row r="1126" spans="1:12">
      <c r="A1126" s="12">
        <v>5</v>
      </c>
      <c r="B1126" s="13" t="s">
        <v>210</v>
      </c>
      <c r="C1126" s="14" t="s">
        <v>2011</v>
      </c>
      <c r="D1126" s="13" t="s">
        <v>220</v>
      </c>
      <c r="E1126" s="12" t="s">
        <v>27</v>
      </c>
      <c r="F1126" s="15">
        <v>6</v>
      </c>
      <c r="G1126" s="15">
        <v>6</v>
      </c>
      <c r="H1126" s="16">
        <v>0</v>
      </c>
      <c r="I1126" s="12" t="s">
        <v>19</v>
      </c>
      <c r="J1126" s="12" t="s">
        <v>19</v>
      </c>
      <c r="L1126" s="52">
        <v>7</v>
      </c>
    </row>
    <row r="1127" spans="1:12">
      <c r="A1127" s="12">
        <v>5</v>
      </c>
      <c r="B1127" s="13" t="s">
        <v>210</v>
      </c>
      <c r="C1127" s="14" t="s">
        <v>2011</v>
      </c>
      <c r="D1127" s="13" t="s">
        <v>296</v>
      </c>
      <c r="E1127" s="12" t="s">
        <v>27</v>
      </c>
      <c r="F1127" s="15">
        <v>6.5</v>
      </c>
      <c r="G1127" s="15">
        <v>6.5</v>
      </c>
      <c r="H1127" s="16">
        <v>0</v>
      </c>
      <c r="I1127" s="12" t="s">
        <v>19</v>
      </c>
      <c r="J1127" s="12" t="s">
        <v>19</v>
      </c>
      <c r="L1127" s="52">
        <v>7</v>
      </c>
    </row>
    <row r="1128" spans="1:12">
      <c r="A1128" s="12">
        <v>5</v>
      </c>
      <c r="B1128" s="13" t="s">
        <v>114</v>
      </c>
      <c r="C1128" s="14" t="s">
        <v>260</v>
      </c>
      <c r="D1128" s="13" t="s">
        <v>126</v>
      </c>
      <c r="E1128" s="12" t="s">
        <v>13</v>
      </c>
      <c r="F1128" s="15">
        <v>4.5</v>
      </c>
      <c r="G1128" s="15">
        <v>2.5</v>
      </c>
      <c r="H1128" s="16">
        <v>-2</v>
      </c>
      <c r="I1128" s="12" t="s">
        <v>14</v>
      </c>
      <c r="J1128" s="12" t="s">
        <v>14</v>
      </c>
      <c r="L1128" s="52">
        <v>7.5</v>
      </c>
    </row>
    <row r="1129" spans="1:12">
      <c r="A1129" s="12">
        <v>5</v>
      </c>
      <c r="B1129" s="13" t="s">
        <v>114</v>
      </c>
      <c r="C1129" s="14" t="s">
        <v>260</v>
      </c>
      <c r="D1129" s="13" t="s">
        <v>116</v>
      </c>
      <c r="E1129" s="12" t="s">
        <v>16</v>
      </c>
      <c r="F1129" s="15">
        <v>5.5</v>
      </c>
      <c r="G1129" s="15">
        <v>5.5</v>
      </c>
      <c r="H1129" s="16">
        <v>0</v>
      </c>
      <c r="I1129" s="12" t="s">
        <v>14</v>
      </c>
      <c r="J1129" s="12" t="s">
        <v>14</v>
      </c>
      <c r="L1129" s="52">
        <v>50</v>
      </c>
    </row>
    <row r="1130" spans="1:12">
      <c r="A1130" s="12">
        <v>5</v>
      </c>
      <c r="B1130" s="13" t="s">
        <v>114</v>
      </c>
      <c r="C1130" s="14" t="s">
        <v>260</v>
      </c>
      <c r="D1130" s="13" t="s">
        <v>129</v>
      </c>
      <c r="E1130" s="12" t="s">
        <v>16</v>
      </c>
      <c r="F1130" s="15">
        <v>6</v>
      </c>
      <c r="G1130" s="15">
        <v>6</v>
      </c>
      <c r="H1130" s="16">
        <v>0</v>
      </c>
      <c r="I1130" s="12" t="s">
        <v>14</v>
      </c>
      <c r="J1130" s="12" t="s">
        <v>14</v>
      </c>
      <c r="L1130" s="52">
        <v>23</v>
      </c>
    </row>
    <row r="1131" spans="1:12">
      <c r="A1131" s="12">
        <v>5</v>
      </c>
      <c r="B1131" s="13" t="s">
        <v>114</v>
      </c>
      <c r="C1131" s="14" t="s">
        <v>260</v>
      </c>
      <c r="D1131" s="13" t="s">
        <v>127</v>
      </c>
      <c r="E1131" s="12" t="s">
        <v>16</v>
      </c>
      <c r="F1131" s="15">
        <v>5.5</v>
      </c>
      <c r="G1131" s="15">
        <v>5.5</v>
      </c>
      <c r="H1131" s="16">
        <v>0</v>
      </c>
      <c r="I1131" s="12" t="s">
        <v>14</v>
      </c>
      <c r="J1131" s="12" t="s">
        <v>14</v>
      </c>
      <c r="L1131" s="52">
        <v>30</v>
      </c>
    </row>
    <row r="1132" spans="1:12">
      <c r="A1132" s="12">
        <v>5</v>
      </c>
      <c r="B1132" s="13" t="s">
        <v>114</v>
      </c>
      <c r="C1132" s="14" t="s">
        <v>260</v>
      </c>
      <c r="D1132" s="13" t="s">
        <v>120</v>
      </c>
      <c r="E1132" s="12" t="s">
        <v>21</v>
      </c>
      <c r="F1132" s="15">
        <v>5.5</v>
      </c>
      <c r="G1132" s="15">
        <v>5.5</v>
      </c>
      <c r="H1132" s="16">
        <v>0</v>
      </c>
      <c r="I1132" s="12" t="s">
        <v>14</v>
      </c>
      <c r="J1132" s="12" t="s">
        <v>14</v>
      </c>
      <c r="L1132" s="52">
        <v>45</v>
      </c>
    </row>
    <row r="1133" spans="1:12">
      <c r="A1133" s="12">
        <v>5</v>
      </c>
      <c r="B1133" s="13" t="s">
        <v>114</v>
      </c>
      <c r="C1133" s="14" t="s">
        <v>260</v>
      </c>
      <c r="D1133" s="13" t="s">
        <v>131</v>
      </c>
      <c r="E1133" s="12" t="s">
        <v>21</v>
      </c>
      <c r="F1133" s="15"/>
      <c r="G1133" s="15"/>
      <c r="H1133" s="16"/>
      <c r="I1133" s="12" t="s">
        <v>14</v>
      </c>
      <c r="J1133" s="12" t="s">
        <v>19</v>
      </c>
      <c r="L1133" s="52">
        <v>15</v>
      </c>
    </row>
    <row r="1134" spans="1:12">
      <c r="A1134" s="12">
        <v>5</v>
      </c>
      <c r="B1134" s="13" t="s">
        <v>114</v>
      </c>
      <c r="C1134" s="14" t="s">
        <v>260</v>
      </c>
      <c r="D1134" s="13" t="s">
        <v>286</v>
      </c>
      <c r="E1134" s="12" t="s">
        <v>21</v>
      </c>
      <c r="F1134" s="15">
        <v>6</v>
      </c>
      <c r="G1134" s="15">
        <v>7</v>
      </c>
      <c r="H1134" s="16">
        <v>1</v>
      </c>
      <c r="I1134" s="12" t="s">
        <v>14</v>
      </c>
      <c r="J1134" s="12" t="s">
        <v>14</v>
      </c>
      <c r="L1134" s="52">
        <v>9</v>
      </c>
    </row>
    <row r="1135" spans="1:12">
      <c r="A1135" s="12">
        <v>5</v>
      </c>
      <c r="B1135" s="13" t="s">
        <v>114</v>
      </c>
      <c r="C1135" s="14" t="s">
        <v>260</v>
      </c>
      <c r="D1135" s="13" t="s">
        <v>122</v>
      </c>
      <c r="E1135" s="12" t="s">
        <v>21</v>
      </c>
      <c r="F1135" s="15">
        <v>6</v>
      </c>
      <c r="G1135" s="15">
        <v>5.5</v>
      </c>
      <c r="H1135" s="16">
        <v>-0.5</v>
      </c>
      <c r="I1135" s="12" t="s">
        <v>14</v>
      </c>
      <c r="J1135" s="12" t="s">
        <v>14</v>
      </c>
      <c r="L1135" s="52">
        <v>45</v>
      </c>
    </row>
    <row r="1136" spans="1:12">
      <c r="A1136" s="12">
        <v>5</v>
      </c>
      <c r="B1136" s="13" t="s">
        <v>114</v>
      </c>
      <c r="C1136" s="14" t="s">
        <v>260</v>
      </c>
      <c r="D1136" s="13" t="s">
        <v>136</v>
      </c>
      <c r="E1136" s="12" t="s">
        <v>27</v>
      </c>
      <c r="F1136" s="15">
        <v>5.5</v>
      </c>
      <c r="G1136" s="15">
        <v>5.5</v>
      </c>
      <c r="H1136" s="16">
        <v>0</v>
      </c>
      <c r="I1136" s="12" t="s">
        <v>14</v>
      </c>
      <c r="J1136" s="12" t="s">
        <v>14</v>
      </c>
      <c r="L1136" s="52">
        <v>15</v>
      </c>
    </row>
    <row r="1137" spans="1:12">
      <c r="A1137" s="12">
        <v>5</v>
      </c>
      <c r="B1137" s="13" t="s">
        <v>114</v>
      </c>
      <c r="C1137" s="14" t="s">
        <v>260</v>
      </c>
      <c r="D1137" s="13" t="s">
        <v>123</v>
      </c>
      <c r="E1137" s="12" t="s">
        <v>27</v>
      </c>
      <c r="F1137" s="15">
        <v>5</v>
      </c>
      <c r="G1137" s="15">
        <v>5</v>
      </c>
      <c r="H1137" s="16">
        <v>0</v>
      </c>
      <c r="I1137" s="12" t="s">
        <v>14</v>
      </c>
      <c r="J1137" s="12" t="s">
        <v>14</v>
      </c>
      <c r="L1137" s="52">
        <v>30</v>
      </c>
    </row>
    <row r="1138" spans="1:12">
      <c r="A1138" s="12">
        <v>5</v>
      </c>
      <c r="B1138" s="13" t="s">
        <v>114</v>
      </c>
      <c r="C1138" s="14" t="s">
        <v>260</v>
      </c>
      <c r="D1138" s="13" t="s">
        <v>137</v>
      </c>
      <c r="E1138" s="12" t="s">
        <v>27</v>
      </c>
      <c r="F1138" s="15">
        <v>6.5</v>
      </c>
      <c r="G1138" s="15">
        <v>6.5</v>
      </c>
      <c r="H1138" s="16">
        <v>0</v>
      </c>
      <c r="I1138" s="12" t="s">
        <v>14</v>
      </c>
      <c r="J1138" s="12" t="s">
        <v>14</v>
      </c>
      <c r="L1138" s="52">
        <v>8</v>
      </c>
    </row>
    <row r="1139" spans="1:12">
      <c r="A1139" s="12">
        <v>5</v>
      </c>
      <c r="B1139" s="13" t="s">
        <v>114</v>
      </c>
      <c r="C1139" s="14" t="s">
        <v>260</v>
      </c>
      <c r="D1139" s="13" t="s">
        <v>115</v>
      </c>
      <c r="E1139" s="12" t="s">
        <v>13</v>
      </c>
      <c r="F1139" s="15">
        <v>9</v>
      </c>
      <c r="G1139" s="15">
        <v>9.5</v>
      </c>
      <c r="H1139" s="16">
        <v>0.5</v>
      </c>
      <c r="I1139" s="12" t="s">
        <v>19</v>
      </c>
      <c r="J1139" s="12" t="s">
        <v>19</v>
      </c>
      <c r="L1139" s="52">
        <v>4</v>
      </c>
    </row>
    <row r="1140" spans="1:12">
      <c r="A1140" s="12">
        <v>5</v>
      </c>
      <c r="B1140" s="13" t="s">
        <v>114</v>
      </c>
      <c r="C1140" s="14" t="s">
        <v>260</v>
      </c>
      <c r="D1140" s="13" t="s">
        <v>117</v>
      </c>
      <c r="E1140" s="12" t="s">
        <v>16</v>
      </c>
      <c r="F1140" s="15">
        <v>5.5</v>
      </c>
      <c r="G1140" s="15">
        <v>5.5</v>
      </c>
      <c r="H1140" s="16">
        <v>0</v>
      </c>
      <c r="I1140" s="12" t="s">
        <v>19</v>
      </c>
      <c r="J1140" s="12" t="s">
        <v>19</v>
      </c>
      <c r="L1140" s="52">
        <v>15</v>
      </c>
    </row>
    <row r="1141" spans="1:12">
      <c r="A1141" s="12">
        <v>5</v>
      </c>
      <c r="B1141" s="13" t="s">
        <v>114</v>
      </c>
      <c r="C1141" s="14" t="s">
        <v>260</v>
      </c>
      <c r="D1141" s="13" t="s">
        <v>128</v>
      </c>
      <c r="E1141" s="12" t="s">
        <v>16</v>
      </c>
      <c r="F1141" s="15"/>
      <c r="G1141" s="15"/>
      <c r="H1141" s="16"/>
      <c r="I1141" s="12" t="s">
        <v>19</v>
      </c>
      <c r="J1141" s="12" t="s">
        <v>19</v>
      </c>
      <c r="L1141" s="52">
        <v>3.5</v>
      </c>
    </row>
    <row r="1142" spans="1:12">
      <c r="A1142" s="12">
        <v>5</v>
      </c>
      <c r="B1142" s="13" t="s">
        <v>114</v>
      </c>
      <c r="C1142" s="14" t="s">
        <v>260</v>
      </c>
      <c r="D1142" s="13" t="s">
        <v>1610</v>
      </c>
      <c r="E1142" s="12" t="s">
        <v>16</v>
      </c>
      <c r="F1142" s="15">
        <v>5.5</v>
      </c>
      <c r="G1142" s="15">
        <v>5.5</v>
      </c>
      <c r="H1142" s="16">
        <v>0</v>
      </c>
      <c r="I1142" s="12" t="s">
        <v>19</v>
      </c>
      <c r="J1142" s="12" t="s">
        <v>19</v>
      </c>
      <c r="L1142" s="52">
        <v>15</v>
      </c>
    </row>
    <row r="1143" spans="1:12">
      <c r="A1143" s="12">
        <v>5</v>
      </c>
      <c r="B1143" s="13" t="s">
        <v>114</v>
      </c>
      <c r="C1143" s="14" t="s">
        <v>260</v>
      </c>
      <c r="D1143" s="13" t="s">
        <v>118</v>
      </c>
      <c r="E1143" s="12" t="s">
        <v>16</v>
      </c>
      <c r="F1143" s="15"/>
      <c r="G1143" s="15"/>
      <c r="H1143" s="16"/>
      <c r="I1143" s="12" t="s">
        <v>19</v>
      </c>
      <c r="J1143" s="12" t="s">
        <v>19</v>
      </c>
      <c r="L1143" s="52">
        <v>20</v>
      </c>
    </row>
    <row r="1144" spans="1:12">
      <c r="A1144" s="12">
        <v>5</v>
      </c>
      <c r="B1144" s="13" t="s">
        <v>114</v>
      </c>
      <c r="C1144" s="14" t="s">
        <v>260</v>
      </c>
      <c r="D1144" s="13" t="s">
        <v>119</v>
      </c>
      <c r="E1144" s="12" t="s">
        <v>21</v>
      </c>
      <c r="F1144" s="15">
        <v>6</v>
      </c>
      <c r="G1144" s="15">
        <v>6</v>
      </c>
      <c r="H1144" s="16">
        <v>0</v>
      </c>
      <c r="I1144" s="12" t="s">
        <v>19</v>
      </c>
      <c r="J1144" s="12" t="s">
        <v>14</v>
      </c>
      <c r="K1144" s="13" t="s">
        <v>131</v>
      </c>
      <c r="L1144" s="52">
        <v>14</v>
      </c>
    </row>
    <row r="1145" spans="1:12">
      <c r="A1145" s="12">
        <v>5</v>
      </c>
      <c r="B1145" s="13" t="s">
        <v>114</v>
      </c>
      <c r="C1145" s="14" t="s">
        <v>260</v>
      </c>
      <c r="D1145" s="13" t="s">
        <v>132</v>
      </c>
      <c r="E1145" s="12" t="s">
        <v>21</v>
      </c>
      <c r="F1145" s="15">
        <v>6.5</v>
      </c>
      <c r="G1145" s="15">
        <v>6.5</v>
      </c>
      <c r="H1145" s="16">
        <v>0</v>
      </c>
      <c r="I1145" s="12" t="s">
        <v>19</v>
      </c>
      <c r="J1145" s="12" t="s">
        <v>19</v>
      </c>
      <c r="L1145" s="52">
        <v>7</v>
      </c>
    </row>
    <row r="1146" spans="1:12">
      <c r="A1146" s="12">
        <v>5</v>
      </c>
      <c r="B1146" s="13" t="s">
        <v>114</v>
      </c>
      <c r="C1146" s="14" t="s">
        <v>260</v>
      </c>
      <c r="D1146" s="13" t="s">
        <v>133</v>
      </c>
      <c r="E1146" s="12" t="s">
        <v>21</v>
      </c>
      <c r="F1146" s="15">
        <v>7</v>
      </c>
      <c r="G1146" s="15">
        <v>9</v>
      </c>
      <c r="H1146" s="16">
        <v>2</v>
      </c>
      <c r="I1146" s="12" t="s">
        <v>19</v>
      </c>
      <c r="J1146" s="12" t="s">
        <v>19</v>
      </c>
      <c r="L1146" s="52">
        <v>15</v>
      </c>
    </row>
    <row r="1147" spans="1:12">
      <c r="A1147" s="12">
        <v>5</v>
      </c>
      <c r="B1147" s="13" t="s">
        <v>114</v>
      </c>
      <c r="C1147" s="14" t="s">
        <v>260</v>
      </c>
      <c r="D1147" s="13" t="s">
        <v>134</v>
      </c>
      <c r="E1147" s="12" t="s">
        <v>21</v>
      </c>
      <c r="F1147" s="15"/>
      <c r="G1147" s="15"/>
      <c r="H1147" s="16"/>
      <c r="I1147" s="12" t="s">
        <v>19</v>
      </c>
      <c r="J1147" s="12" t="s">
        <v>19</v>
      </c>
      <c r="L1147" s="52">
        <v>10</v>
      </c>
    </row>
    <row r="1148" spans="1:12">
      <c r="A1148" s="12">
        <v>5</v>
      </c>
      <c r="B1148" s="13" t="s">
        <v>114</v>
      </c>
      <c r="C1148" s="14" t="s">
        <v>260</v>
      </c>
      <c r="D1148" s="13" t="s">
        <v>135</v>
      </c>
      <c r="E1148" s="12" t="s">
        <v>27</v>
      </c>
      <c r="F1148" s="15">
        <v>6</v>
      </c>
      <c r="G1148" s="15">
        <v>7</v>
      </c>
      <c r="H1148" s="16">
        <v>1</v>
      </c>
      <c r="I1148" s="12" t="s">
        <v>19</v>
      </c>
      <c r="J1148" s="12" t="s">
        <v>19</v>
      </c>
      <c r="L1148" s="52">
        <v>10</v>
      </c>
    </row>
    <row r="1149" spans="1:12">
      <c r="A1149" s="12">
        <v>5</v>
      </c>
      <c r="B1149" s="13" t="s">
        <v>114</v>
      </c>
      <c r="C1149" s="14" t="s">
        <v>260</v>
      </c>
      <c r="D1149" s="13" t="s">
        <v>124</v>
      </c>
      <c r="E1149" s="12" t="s">
        <v>27</v>
      </c>
      <c r="F1149" s="15"/>
      <c r="G1149" s="15"/>
      <c r="H1149" s="16"/>
      <c r="I1149" s="12" t="s">
        <v>19</v>
      </c>
      <c r="J1149" s="12" t="s">
        <v>19</v>
      </c>
      <c r="L1149" s="52">
        <v>45</v>
      </c>
    </row>
    <row r="1150" spans="1:12">
      <c r="A1150" s="12">
        <v>5</v>
      </c>
      <c r="B1150" s="13" t="s">
        <v>114</v>
      </c>
      <c r="C1150" s="14" t="s">
        <v>260</v>
      </c>
      <c r="D1150" s="13" t="s">
        <v>287</v>
      </c>
      <c r="E1150" s="12" t="s">
        <v>27</v>
      </c>
      <c r="F1150" s="15">
        <v>6.5</v>
      </c>
      <c r="G1150" s="15">
        <v>6.5</v>
      </c>
      <c r="H1150" s="16">
        <v>0</v>
      </c>
      <c r="I1150" s="12" t="s">
        <v>19</v>
      </c>
      <c r="J1150" s="12" t="s">
        <v>19</v>
      </c>
      <c r="L1150" s="52">
        <v>2.8</v>
      </c>
    </row>
    <row r="1151" spans="1:12">
      <c r="A1151" s="12">
        <v>6</v>
      </c>
      <c r="B1151" s="13" t="s">
        <v>138</v>
      </c>
      <c r="C1151" s="14" t="s">
        <v>259</v>
      </c>
      <c r="D1151" s="13" t="s">
        <v>139</v>
      </c>
      <c r="E1151" s="12" t="s">
        <v>13</v>
      </c>
      <c r="F1151" s="15"/>
      <c r="G1151" s="15"/>
      <c r="H1151" s="16"/>
      <c r="I1151" s="12" t="s">
        <v>14</v>
      </c>
      <c r="J1151" s="12" t="s">
        <v>19</v>
      </c>
      <c r="L1151" s="52" cm="1">
        <f t="array" ref="L115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</v>
      </c>
    </row>
    <row r="1152" spans="1:12">
      <c r="A1152" s="12">
        <v>6</v>
      </c>
      <c r="B1152" s="13" t="s">
        <v>138</v>
      </c>
      <c r="C1152" s="14" t="s">
        <v>259</v>
      </c>
      <c r="D1152" s="13" t="s">
        <v>141</v>
      </c>
      <c r="E1152" s="12" t="s">
        <v>16</v>
      </c>
      <c r="F1152" s="15">
        <v>6</v>
      </c>
      <c r="G1152" s="15">
        <v>6</v>
      </c>
      <c r="H1152" s="16">
        <v>0</v>
      </c>
      <c r="I1152" s="12" t="s">
        <v>14</v>
      </c>
      <c r="J1152" s="12" t="s">
        <v>14</v>
      </c>
      <c r="L1152" s="52" cm="1">
        <f t="array" ref="L115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153" spans="1:12">
      <c r="A1153" s="12">
        <v>6</v>
      </c>
      <c r="B1153" s="13" t="s">
        <v>138</v>
      </c>
      <c r="C1153" s="14" t="s">
        <v>259</v>
      </c>
      <c r="D1153" s="13" t="s">
        <v>153</v>
      </c>
      <c r="E1153" s="12" t="s">
        <v>16</v>
      </c>
      <c r="F1153" s="15">
        <v>5.5</v>
      </c>
      <c r="G1153" s="15">
        <v>5.5</v>
      </c>
      <c r="H1153" s="16">
        <v>0</v>
      </c>
      <c r="I1153" s="12" t="s">
        <v>14</v>
      </c>
      <c r="J1153" s="12" t="s">
        <v>14</v>
      </c>
      <c r="L1153" s="52" cm="1">
        <f t="array" ref="L115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154" spans="1:12">
      <c r="A1154" s="12">
        <v>6</v>
      </c>
      <c r="B1154" s="13" t="s">
        <v>138</v>
      </c>
      <c r="C1154" s="14" t="s">
        <v>259</v>
      </c>
      <c r="D1154" s="13" t="s">
        <v>289</v>
      </c>
      <c r="E1154" s="12" t="s">
        <v>16</v>
      </c>
      <c r="F1154" s="15">
        <v>6</v>
      </c>
      <c r="G1154" s="15">
        <v>6</v>
      </c>
      <c r="H1154" s="16">
        <v>0</v>
      </c>
      <c r="I1154" s="12" t="s">
        <v>14</v>
      </c>
      <c r="J1154" s="12" t="s">
        <v>14</v>
      </c>
      <c r="L1154" s="52" cm="1">
        <f t="array" ref="L115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155" spans="1:12">
      <c r="A1155" s="12">
        <v>6</v>
      </c>
      <c r="B1155" s="13" t="s">
        <v>138</v>
      </c>
      <c r="C1155" s="14" t="s">
        <v>259</v>
      </c>
      <c r="D1155" s="13" t="s">
        <v>143</v>
      </c>
      <c r="E1155" s="12" t="s">
        <v>21</v>
      </c>
      <c r="F1155" s="15">
        <v>6</v>
      </c>
      <c r="G1155" s="15">
        <v>5.5</v>
      </c>
      <c r="H1155" s="16">
        <v>-0.5</v>
      </c>
      <c r="I1155" s="12" t="s">
        <v>14</v>
      </c>
      <c r="J1155" s="12" t="s">
        <v>14</v>
      </c>
      <c r="L1155" s="52" cm="1">
        <f t="array" ref="L115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55</v>
      </c>
    </row>
    <row r="1156" spans="1:12">
      <c r="A1156" s="12">
        <v>6</v>
      </c>
      <c r="B1156" s="13" t="s">
        <v>138</v>
      </c>
      <c r="C1156" s="14" t="s">
        <v>259</v>
      </c>
      <c r="D1156" s="13" t="s">
        <v>181</v>
      </c>
      <c r="E1156" s="12" t="s">
        <v>21</v>
      </c>
      <c r="F1156" s="15">
        <v>7</v>
      </c>
      <c r="G1156" s="15">
        <v>10</v>
      </c>
      <c r="H1156" s="16">
        <v>3</v>
      </c>
      <c r="I1156" s="12" t="s">
        <v>14</v>
      </c>
      <c r="J1156" s="12" t="s">
        <v>14</v>
      </c>
      <c r="L1156" s="52" cm="1">
        <f t="array" ref="L115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13</v>
      </c>
    </row>
    <row r="1157" spans="1:12">
      <c r="A1157" s="12">
        <v>6</v>
      </c>
      <c r="B1157" s="13" t="s">
        <v>138</v>
      </c>
      <c r="C1157" s="14" t="s">
        <v>259</v>
      </c>
      <c r="D1157" s="13" t="s">
        <v>145</v>
      </c>
      <c r="E1157" s="12" t="s">
        <v>21</v>
      </c>
      <c r="F1157" s="15">
        <v>6.5</v>
      </c>
      <c r="G1157" s="15">
        <v>7.5</v>
      </c>
      <c r="H1157" s="16">
        <v>1</v>
      </c>
      <c r="I1157" s="12" t="s">
        <v>14</v>
      </c>
      <c r="J1157" s="12" t="s">
        <v>14</v>
      </c>
      <c r="L1157" s="52" cm="1">
        <f t="array" ref="L115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32</v>
      </c>
    </row>
    <row r="1158" spans="1:12">
      <c r="A1158" s="12">
        <v>6</v>
      </c>
      <c r="B1158" s="13" t="s">
        <v>138</v>
      </c>
      <c r="C1158" s="14" t="s">
        <v>259</v>
      </c>
      <c r="D1158" s="13" t="s">
        <v>144</v>
      </c>
      <c r="E1158" s="12" t="s">
        <v>21</v>
      </c>
      <c r="F1158" s="15" t="s">
        <v>62</v>
      </c>
      <c r="G1158" s="15" t="s">
        <v>62</v>
      </c>
      <c r="H1158" s="16"/>
      <c r="I1158" s="12" t="s">
        <v>14</v>
      </c>
      <c r="J1158" s="12" t="s">
        <v>19</v>
      </c>
      <c r="L1158" s="52" cm="1">
        <f t="array" ref="L115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</v>
      </c>
    </row>
    <row r="1159" spans="1:12">
      <c r="A1159" s="12">
        <v>6</v>
      </c>
      <c r="B1159" s="13" t="s">
        <v>138</v>
      </c>
      <c r="C1159" s="14" t="s">
        <v>259</v>
      </c>
      <c r="D1159" s="13" t="s">
        <v>147</v>
      </c>
      <c r="E1159" s="12" t="s">
        <v>27</v>
      </c>
      <c r="F1159" s="15">
        <v>6</v>
      </c>
      <c r="G1159" s="15">
        <v>9</v>
      </c>
      <c r="H1159" s="16">
        <v>3</v>
      </c>
      <c r="I1159" s="12" t="s">
        <v>14</v>
      </c>
      <c r="J1159" s="12" t="s">
        <v>14</v>
      </c>
      <c r="L1159" s="52" cm="1">
        <f t="array" ref="L115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160" spans="1:12">
      <c r="A1160" s="12">
        <v>6</v>
      </c>
      <c r="B1160" s="13" t="s">
        <v>138</v>
      </c>
      <c r="C1160" s="14" t="s">
        <v>259</v>
      </c>
      <c r="D1160" s="13" t="s">
        <v>148</v>
      </c>
      <c r="E1160" s="12" t="s">
        <v>27</v>
      </c>
      <c r="F1160" s="15"/>
      <c r="G1160" s="15"/>
      <c r="H1160" s="16"/>
      <c r="I1160" s="12" t="s">
        <v>14</v>
      </c>
      <c r="J1160" s="12" t="s">
        <v>19</v>
      </c>
      <c r="L1160" s="52" cm="1">
        <f t="array" ref="L116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25</v>
      </c>
    </row>
    <row r="1161" spans="1:12">
      <c r="A1161" s="12">
        <v>6</v>
      </c>
      <c r="B1161" s="13" t="s">
        <v>138</v>
      </c>
      <c r="C1161" s="14" t="s">
        <v>259</v>
      </c>
      <c r="D1161" s="13" t="s">
        <v>161</v>
      </c>
      <c r="E1161" s="12" t="s">
        <v>27</v>
      </c>
      <c r="F1161" s="15">
        <v>6</v>
      </c>
      <c r="G1161" s="15">
        <v>6</v>
      </c>
      <c r="H1161" s="16">
        <v>0</v>
      </c>
      <c r="I1161" s="12" t="s">
        <v>14</v>
      </c>
      <c r="J1161" s="12" t="s">
        <v>14</v>
      </c>
      <c r="L1161" s="52" cm="1">
        <f t="array" ref="L116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162" spans="1:12">
      <c r="A1162" s="12">
        <v>6</v>
      </c>
      <c r="B1162" s="13" t="s">
        <v>138</v>
      </c>
      <c r="C1162" s="14" t="s">
        <v>259</v>
      </c>
      <c r="D1162" s="13" t="s">
        <v>2008</v>
      </c>
      <c r="E1162" s="12" t="s">
        <v>13</v>
      </c>
      <c r="F1162" s="15">
        <v>5</v>
      </c>
      <c r="G1162" s="15">
        <v>4</v>
      </c>
      <c r="H1162" s="16">
        <v>-1</v>
      </c>
      <c r="I1162" s="12" t="s">
        <v>19</v>
      </c>
      <c r="J1162" s="12" t="s">
        <v>14</v>
      </c>
      <c r="K1162" s="13" t="s">
        <v>139</v>
      </c>
      <c r="L1162" s="52" cm="1">
        <f t="array" ref="L116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4.5</v>
      </c>
    </row>
    <row r="1163" spans="1:12">
      <c r="A1163" s="12">
        <v>6</v>
      </c>
      <c r="B1163" s="13" t="s">
        <v>138</v>
      </c>
      <c r="C1163" s="14" t="s">
        <v>259</v>
      </c>
      <c r="D1163" s="13" t="s">
        <v>154</v>
      </c>
      <c r="E1163" s="12" t="s">
        <v>16</v>
      </c>
      <c r="F1163" s="15">
        <v>5.5</v>
      </c>
      <c r="G1163" s="15">
        <v>5.5</v>
      </c>
      <c r="H1163" s="16">
        <v>0</v>
      </c>
      <c r="I1163" s="12" t="s">
        <v>19</v>
      </c>
      <c r="J1163" s="12" t="s">
        <v>19</v>
      </c>
      <c r="L1163" s="52" cm="1">
        <f t="array" ref="L116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</v>
      </c>
    </row>
    <row r="1164" spans="1:12">
      <c r="A1164" s="12">
        <v>6</v>
      </c>
      <c r="B1164" s="13" t="s">
        <v>138</v>
      </c>
      <c r="C1164" s="14" t="s">
        <v>259</v>
      </c>
      <c r="D1164" s="13" t="s">
        <v>151</v>
      </c>
      <c r="E1164" s="12" t="s">
        <v>16</v>
      </c>
      <c r="F1164" s="15">
        <v>6</v>
      </c>
      <c r="G1164" s="15">
        <v>7</v>
      </c>
      <c r="H1164" s="16">
        <v>1</v>
      </c>
      <c r="I1164" s="12" t="s">
        <v>19</v>
      </c>
      <c r="J1164" s="12" t="s">
        <v>19</v>
      </c>
      <c r="L1164" s="52" cm="1">
        <f t="array" ref="L116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165" spans="1:12">
      <c r="A1165" s="12">
        <v>6</v>
      </c>
      <c r="B1165" s="13" t="s">
        <v>138</v>
      </c>
      <c r="C1165" s="14" t="s">
        <v>259</v>
      </c>
      <c r="D1165" s="13" t="s">
        <v>142</v>
      </c>
      <c r="E1165" s="12" t="s">
        <v>16</v>
      </c>
      <c r="F1165" s="15"/>
      <c r="G1165" s="15"/>
      <c r="H1165" s="16"/>
      <c r="I1165" s="12" t="s">
        <v>19</v>
      </c>
      <c r="J1165" s="12" t="s">
        <v>19</v>
      </c>
      <c r="L1165" s="52" cm="1">
        <f t="array" ref="L116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166" spans="1:12">
      <c r="A1166" s="12">
        <v>6</v>
      </c>
      <c r="B1166" s="13" t="s">
        <v>138</v>
      </c>
      <c r="C1166" s="14" t="s">
        <v>259</v>
      </c>
      <c r="D1166" s="13" t="s">
        <v>1087</v>
      </c>
      <c r="E1166" s="12" t="s">
        <v>16</v>
      </c>
      <c r="F1166" s="15">
        <v>5</v>
      </c>
      <c r="G1166" s="15">
        <v>5</v>
      </c>
      <c r="H1166" s="16">
        <v>0</v>
      </c>
      <c r="I1166" s="12" t="s">
        <v>19</v>
      </c>
      <c r="J1166" s="12" t="s">
        <v>19</v>
      </c>
      <c r="L1166" s="52" cm="1">
        <f t="array" ref="L116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167" spans="1:12">
      <c r="A1167" s="12">
        <v>6</v>
      </c>
      <c r="B1167" s="13" t="s">
        <v>138</v>
      </c>
      <c r="C1167" s="14" t="s">
        <v>259</v>
      </c>
      <c r="D1167" s="13" t="s">
        <v>155</v>
      </c>
      <c r="E1167" s="12" t="s">
        <v>21</v>
      </c>
      <c r="F1167" s="15">
        <v>7.5</v>
      </c>
      <c r="G1167" s="15">
        <v>10.5</v>
      </c>
      <c r="H1167" s="16">
        <v>3</v>
      </c>
      <c r="I1167" s="12" t="s">
        <v>19</v>
      </c>
      <c r="J1167" s="12" t="s">
        <v>14</v>
      </c>
      <c r="K1167" s="13" t="s">
        <v>144</v>
      </c>
      <c r="L1167" s="52" cm="1">
        <f t="array" ref="L116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45</v>
      </c>
    </row>
    <row r="1168" spans="1:12">
      <c r="A1168" s="12">
        <v>6</v>
      </c>
      <c r="B1168" s="13" t="s">
        <v>138</v>
      </c>
      <c r="C1168" s="14" t="s">
        <v>259</v>
      </c>
      <c r="D1168" s="13" t="s">
        <v>157</v>
      </c>
      <c r="E1168" s="12" t="s">
        <v>21</v>
      </c>
      <c r="F1168" s="15">
        <v>6</v>
      </c>
      <c r="G1168" s="15">
        <v>6</v>
      </c>
      <c r="H1168" s="16">
        <v>0</v>
      </c>
      <c r="I1168" s="12" t="s">
        <v>19</v>
      </c>
      <c r="J1168" s="12" t="s">
        <v>19</v>
      </c>
      <c r="L1168" s="52" cm="1">
        <f t="array" ref="L116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169" spans="1:12">
      <c r="A1169" s="12">
        <v>6</v>
      </c>
      <c r="B1169" s="13" t="s">
        <v>138</v>
      </c>
      <c r="C1169" s="14" t="s">
        <v>259</v>
      </c>
      <c r="D1169" s="13" t="s">
        <v>146</v>
      </c>
      <c r="E1169" s="12" t="s">
        <v>21</v>
      </c>
      <c r="F1169" s="15"/>
      <c r="G1169" s="15"/>
      <c r="H1169" s="16"/>
      <c r="I1169" s="12" t="s">
        <v>19</v>
      </c>
      <c r="J1169" s="12" t="s">
        <v>19</v>
      </c>
      <c r="L1169" s="52" cm="1">
        <f t="array" ref="L116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8.5</v>
      </c>
    </row>
    <row r="1170" spans="1:12">
      <c r="A1170" s="12">
        <v>6</v>
      </c>
      <c r="B1170" s="13" t="s">
        <v>138</v>
      </c>
      <c r="C1170" s="14" t="s">
        <v>259</v>
      </c>
      <c r="D1170" s="13" t="s">
        <v>156</v>
      </c>
      <c r="E1170" s="12" t="s">
        <v>21</v>
      </c>
      <c r="F1170" s="15"/>
      <c r="G1170" s="15"/>
      <c r="H1170" s="16"/>
      <c r="I1170" s="12" t="s">
        <v>19</v>
      </c>
      <c r="J1170" s="12" t="s">
        <v>19</v>
      </c>
      <c r="L1170" s="52" cm="1">
        <f t="array" ref="L117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171" spans="1:12">
      <c r="A1171" s="12">
        <v>6</v>
      </c>
      <c r="B1171" s="13" t="s">
        <v>138</v>
      </c>
      <c r="C1171" s="14" t="s">
        <v>259</v>
      </c>
      <c r="D1171" s="13" t="s">
        <v>1623</v>
      </c>
      <c r="E1171" s="12" t="s">
        <v>27</v>
      </c>
      <c r="F1171" s="15">
        <v>7.5</v>
      </c>
      <c r="G1171" s="15">
        <v>11.5</v>
      </c>
      <c r="H1171" s="16">
        <v>4</v>
      </c>
      <c r="I1171" s="12" t="s">
        <v>19</v>
      </c>
      <c r="J1171" s="12" t="s">
        <v>14</v>
      </c>
      <c r="K1171" s="13" t="s">
        <v>148</v>
      </c>
      <c r="L1171" s="52" cm="1">
        <f t="array" ref="L117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172" spans="1:12">
      <c r="A1172" s="12">
        <v>6</v>
      </c>
      <c r="B1172" s="13" t="s">
        <v>138</v>
      </c>
      <c r="C1172" s="14" t="s">
        <v>259</v>
      </c>
      <c r="D1172" s="13" t="s">
        <v>149</v>
      </c>
      <c r="E1172" s="12" t="s">
        <v>27</v>
      </c>
      <c r="F1172" s="15"/>
      <c r="G1172" s="15"/>
      <c r="H1172" s="16"/>
      <c r="I1172" s="12" t="s">
        <v>19</v>
      </c>
      <c r="J1172" s="12" t="s">
        <v>19</v>
      </c>
      <c r="L1172" s="52" cm="1">
        <f t="array" ref="L117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173" spans="1:12">
      <c r="A1173" s="12">
        <v>6</v>
      </c>
      <c r="B1173" s="13" t="s">
        <v>138</v>
      </c>
      <c r="C1173" s="14" t="s">
        <v>259</v>
      </c>
      <c r="D1173" s="13" t="s">
        <v>293</v>
      </c>
      <c r="E1173" s="12" t="s">
        <v>27</v>
      </c>
      <c r="F1173" s="15"/>
      <c r="G1173" s="15"/>
      <c r="H1173" s="16"/>
      <c r="I1173" s="12" t="s">
        <v>19</v>
      </c>
      <c r="J1173" s="12" t="s">
        <v>19</v>
      </c>
      <c r="L1173" s="52" cm="1">
        <f t="array" ref="L117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4.5</v>
      </c>
    </row>
    <row r="1174" spans="1:12">
      <c r="A1174" s="12">
        <v>6</v>
      </c>
      <c r="B1174" s="13" t="s">
        <v>90</v>
      </c>
      <c r="C1174" s="14" t="s">
        <v>259</v>
      </c>
      <c r="D1174" s="13" t="s">
        <v>102</v>
      </c>
      <c r="E1174" s="12" t="s">
        <v>13</v>
      </c>
      <c r="F1174" s="15">
        <v>7</v>
      </c>
      <c r="G1174" s="15">
        <v>7.5</v>
      </c>
      <c r="H1174" s="16">
        <v>0.5</v>
      </c>
      <c r="I1174" s="12" t="s">
        <v>14</v>
      </c>
      <c r="J1174" s="12" t="s">
        <v>14</v>
      </c>
      <c r="L1174" s="52" cm="1">
        <f t="array" ref="L117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0.8</v>
      </c>
    </row>
    <row r="1175" spans="1:12">
      <c r="A1175" s="12">
        <v>6</v>
      </c>
      <c r="B1175" s="13" t="s">
        <v>90</v>
      </c>
      <c r="C1175" s="14" t="s">
        <v>259</v>
      </c>
      <c r="D1175" s="13" t="s">
        <v>93</v>
      </c>
      <c r="E1175" s="12" t="s">
        <v>16</v>
      </c>
      <c r="F1175" s="15">
        <v>6</v>
      </c>
      <c r="G1175" s="15">
        <v>6</v>
      </c>
      <c r="H1175" s="16">
        <v>0</v>
      </c>
      <c r="I1175" s="12" t="s">
        <v>14</v>
      </c>
      <c r="J1175" s="12" t="s">
        <v>14</v>
      </c>
      <c r="L1175" s="52" cm="1">
        <f t="array" ref="L117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32</v>
      </c>
    </row>
    <row r="1176" spans="1:12">
      <c r="A1176" s="12">
        <v>6</v>
      </c>
      <c r="B1176" s="13" t="s">
        <v>90</v>
      </c>
      <c r="C1176" s="14" t="s">
        <v>259</v>
      </c>
      <c r="D1176" s="13" t="s">
        <v>92</v>
      </c>
      <c r="E1176" s="12" t="s">
        <v>16</v>
      </c>
      <c r="F1176" s="15">
        <v>6.5</v>
      </c>
      <c r="G1176" s="15">
        <v>6.5</v>
      </c>
      <c r="H1176" s="16">
        <v>0</v>
      </c>
      <c r="I1176" s="12" t="s">
        <v>14</v>
      </c>
      <c r="J1176" s="12" t="s">
        <v>14</v>
      </c>
      <c r="L1176" s="52" cm="1">
        <f t="array" ref="L117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177" spans="1:12">
      <c r="A1177" s="12">
        <v>6</v>
      </c>
      <c r="B1177" s="13" t="s">
        <v>90</v>
      </c>
      <c r="C1177" s="14" t="s">
        <v>259</v>
      </c>
      <c r="D1177" s="13" t="s">
        <v>106</v>
      </c>
      <c r="E1177" s="12" t="s">
        <v>16</v>
      </c>
      <c r="F1177" s="15">
        <v>6</v>
      </c>
      <c r="G1177" s="15">
        <v>6</v>
      </c>
      <c r="H1177" s="16">
        <v>0</v>
      </c>
      <c r="I1177" s="12" t="s">
        <v>14</v>
      </c>
      <c r="J1177" s="12" t="s">
        <v>14</v>
      </c>
      <c r="L1177" s="52" cm="1">
        <f t="array" ref="L117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178" spans="1:12">
      <c r="A1178" s="12">
        <v>6</v>
      </c>
      <c r="B1178" s="13" t="s">
        <v>90</v>
      </c>
      <c r="C1178" s="14" t="s">
        <v>259</v>
      </c>
      <c r="D1178" s="13" t="s">
        <v>97</v>
      </c>
      <c r="E1178" s="12" t="s">
        <v>21</v>
      </c>
      <c r="F1178" s="15"/>
      <c r="G1178" s="15"/>
      <c r="H1178" s="16"/>
      <c r="I1178" s="12" t="s">
        <v>14</v>
      </c>
      <c r="J1178" s="12" t="s">
        <v>19</v>
      </c>
      <c r="L1178" s="52" cm="1">
        <f t="array" ref="L117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</v>
      </c>
    </row>
    <row r="1179" spans="1:12">
      <c r="A1179" s="12">
        <v>6</v>
      </c>
      <c r="B1179" s="13" t="s">
        <v>90</v>
      </c>
      <c r="C1179" s="14" t="s">
        <v>259</v>
      </c>
      <c r="D1179" s="13" t="s">
        <v>95</v>
      </c>
      <c r="E1179" s="12" t="s">
        <v>21</v>
      </c>
      <c r="F1179" s="15">
        <v>6.5</v>
      </c>
      <c r="G1179" s="15">
        <v>6.5</v>
      </c>
      <c r="H1179" s="16">
        <v>0</v>
      </c>
      <c r="I1179" s="12" t="s">
        <v>14</v>
      </c>
      <c r="J1179" s="12" t="s">
        <v>14</v>
      </c>
      <c r="L1179" s="52" cm="1">
        <f t="array" ref="L117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180" spans="1:12">
      <c r="A1180" s="12">
        <v>6</v>
      </c>
      <c r="B1180" s="13" t="s">
        <v>90</v>
      </c>
      <c r="C1180" s="14" t="s">
        <v>259</v>
      </c>
      <c r="D1180" s="13" t="s">
        <v>96</v>
      </c>
      <c r="E1180" s="12" t="s">
        <v>21</v>
      </c>
      <c r="F1180" s="15">
        <v>7.5</v>
      </c>
      <c r="G1180" s="15">
        <v>13.5</v>
      </c>
      <c r="H1180" s="16">
        <v>6</v>
      </c>
      <c r="I1180" s="12" t="s">
        <v>14</v>
      </c>
      <c r="J1180" s="12" t="s">
        <v>14</v>
      </c>
      <c r="L1180" s="52" cm="1">
        <f t="array" ref="L118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181" spans="1:12">
      <c r="A1181" s="12">
        <v>6</v>
      </c>
      <c r="B1181" s="13" t="s">
        <v>90</v>
      </c>
      <c r="C1181" s="14" t="s">
        <v>259</v>
      </c>
      <c r="D1181" s="13" t="s">
        <v>98</v>
      </c>
      <c r="E1181" s="12" t="s">
        <v>21</v>
      </c>
      <c r="F1181" s="15"/>
      <c r="G1181" s="15"/>
      <c r="H1181" s="16"/>
      <c r="I1181" s="12" t="s">
        <v>14</v>
      </c>
      <c r="J1181" s="12" t="s">
        <v>19</v>
      </c>
      <c r="L1181" s="52" cm="1">
        <f t="array" ref="L118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182" spans="1:12">
      <c r="A1182" s="12">
        <v>6</v>
      </c>
      <c r="B1182" s="13" t="s">
        <v>90</v>
      </c>
      <c r="C1182" s="14" t="s">
        <v>259</v>
      </c>
      <c r="D1182" s="13" t="s">
        <v>101</v>
      </c>
      <c r="E1182" s="12" t="s">
        <v>27</v>
      </c>
      <c r="F1182" s="15">
        <v>6</v>
      </c>
      <c r="G1182" s="15">
        <v>5.5</v>
      </c>
      <c r="H1182" s="16">
        <v>-0.5</v>
      </c>
      <c r="I1182" s="12" t="s">
        <v>14</v>
      </c>
      <c r="J1182" s="12" t="s">
        <v>14</v>
      </c>
      <c r="L1182" s="52" cm="1">
        <f t="array" ref="L118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183" spans="1:12">
      <c r="A1183" s="12">
        <v>6</v>
      </c>
      <c r="B1183" s="13" t="s">
        <v>90</v>
      </c>
      <c r="C1183" s="14" t="s">
        <v>259</v>
      </c>
      <c r="D1183" s="13" t="s">
        <v>99</v>
      </c>
      <c r="E1183" s="12" t="s">
        <v>27</v>
      </c>
      <c r="F1183" s="15">
        <v>6</v>
      </c>
      <c r="G1183" s="15">
        <v>6</v>
      </c>
      <c r="H1183" s="16">
        <v>0</v>
      </c>
      <c r="I1183" s="12" t="s">
        <v>14</v>
      </c>
      <c r="J1183" s="12" t="s">
        <v>14</v>
      </c>
      <c r="L1183" s="52" cm="1">
        <f t="array" ref="L118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184" spans="1:12">
      <c r="A1184" s="12">
        <v>6</v>
      </c>
      <c r="B1184" s="13" t="s">
        <v>90</v>
      </c>
      <c r="C1184" s="14" t="s">
        <v>259</v>
      </c>
      <c r="D1184" s="13" t="s">
        <v>100</v>
      </c>
      <c r="E1184" s="12" t="s">
        <v>27</v>
      </c>
      <c r="F1184" s="15">
        <v>6</v>
      </c>
      <c r="G1184" s="15">
        <v>6</v>
      </c>
      <c r="H1184" s="16">
        <v>0</v>
      </c>
      <c r="I1184" s="12" t="s">
        <v>14</v>
      </c>
      <c r="J1184" s="12" t="s">
        <v>14</v>
      </c>
      <c r="L1184" s="52" cm="1">
        <f t="array" ref="L118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85</v>
      </c>
    </row>
    <row r="1185" spans="1:12">
      <c r="A1185" s="12">
        <v>6</v>
      </c>
      <c r="B1185" s="13" t="s">
        <v>90</v>
      </c>
      <c r="C1185" s="14" t="s">
        <v>259</v>
      </c>
      <c r="D1185" s="13" t="s">
        <v>2012</v>
      </c>
      <c r="E1185" s="12" t="s">
        <v>13</v>
      </c>
      <c r="F1185" s="15"/>
      <c r="G1185" s="15"/>
      <c r="H1185" s="16"/>
      <c r="I1185" s="12" t="s">
        <v>19</v>
      </c>
      <c r="J1185" s="12" t="s">
        <v>19</v>
      </c>
      <c r="L1185" s="52" cm="1">
        <f t="array" ref="L118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186" spans="1:12">
      <c r="A1186" s="12">
        <v>6</v>
      </c>
      <c r="B1186" s="13" t="s">
        <v>90</v>
      </c>
      <c r="C1186" s="14" t="s">
        <v>259</v>
      </c>
      <c r="D1186" s="13" t="s">
        <v>94</v>
      </c>
      <c r="E1186" s="12" t="s">
        <v>16</v>
      </c>
      <c r="F1186" s="15">
        <v>6.5</v>
      </c>
      <c r="G1186" s="15">
        <v>6.5</v>
      </c>
      <c r="H1186" s="16">
        <v>0</v>
      </c>
      <c r="I1186" s="12" t="s">
        <v>19</v>
      </c>
      <c r="J1186" s="12" t="s">
        <v>19</v>
      </c>
      <c r="L1186" s="52" cm="1">
        <f t="array" ref="L118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187" spans="1:12">
      <c r="A1187" s="12">
        <v>6</v>
      </c>
      <c r="B1187" s="13" t="s">
        <v>90</v>
      </c>
      <c r="C1187" s="14" t="s">
        <v>259</v>
      </c>
      <c r="D1187" s="13" t="s">
        <v>105</v>
      </c>
      <c r="E1187" s="12" t="s">
        <v>16</v>
      </c>
      <c r="F1187" s="15">
        <v>6.5</v>
      </c>
      <c r="G1187" s="15">
        <v>6.5</v>
      </c>
      <c r="H1187" s="16">
        <v>0</v>
      </c>
      <c r="I1187" s="12" t="s">
        <v>19</v>
      </c>
      <c r="J1187" s="12" t="s">
        <v>19</v>
      </c>
      <c r="L1187" s="52" cm="1">
        <f t="array" ref="L118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13</v>
      </c>
    </row>
    <row r="1188" spans="1:12">
      <c r="A1188" s="12">
        <v>6</v>
      </c>
      <c r="B1188" s="13" t="s">
        <v>90</v>
      </c>
      <c r="C1188" s="14" t="s">
        <v>259</v>
      </c>
      <c r="D1188" s="13" t="s">
        <v>1612</v>
      </c>
      <c r="E1188" s="12" t="s">
        <v>16</v>
      </c>
      <c r="F1188" s="15">
        <v>5.5</v>
      </c>
      <c r="G1188" s="15">
        <v>5.5</v>
      </c>
      <c r="H1188" s="16">
        <v>0</v>
      </c>
      <c r="I1188" s="12" t="s">
        <v>19</v>
      </c>
      <c r="J1188" s="12" t="s">
        <v>19</v>
      </c>
      <c r="L1188" s="52" cm="1">
        <f t="array" ref="L118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189" spans="1:12">
      <c r="A1189" s="12">
        <v>6</v>
      </c>
      <c r="B1189" s="13" t="s">
        <v>90</v>
      </c>
      <c r="C1189" s="14" t="s">
        <v>259</v>
      </c>
      <c r="D1189" s="13" t="s">
        <v>104</v>
      </c>
      <c r="E1189" s="12" t="s">
        <v>16</v>
      </c>
      <c r="F1189" s="15">
        <v>5.5</v>
      </c>
      <c r="G1189" s="15">
        <v>5.5</v>
      </c>
      <c r="H1189" s="16">
        <v>0</v>
      </c>
      <c r="I1189" s="12" t="s">
        <v>19</v>
      </c>
      <c r="J1189" s="12" t="s">
        <v>19</v>
      </c>
      <c r="L1189" s="52" cm="1">
        <f t="array" ref="L118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</v>
      </c>
    </row>
    <row r="1190" spans="1:12">
      <c r="A1190" s="12">
        <v>6</v>
      </c>
      <c r="B1190" s="13" t="s">
        <v>90</v>
      </c>
      <c r="C1190" s="14" t="s">
        <v>259</v>
      </c>
      <c r="D1190" s="13" t="s">
        <v>110</v>
      </c>
      <c r="E1190" s="12" t="s">
        <v>21</v>
      </c>
      <c r="F1190" s="15">
        <v>5</v>
      </c>
      <c r="G1190" s="15">
        <v>5</v>
      </c>
      <c r="H1190" s="16">
        <v>0</v>
      </c>
      <c r="I1190" s="12" t="s">
        <v>19</v>
      </c>
      <c r="J1190" s="12" t="s">
        <v>14</v>
      </c>
      <c r="K1190" s="13" t="s">
        <v>97</v>
      </c>
      <c r="L1190" s="52" cm="1">
        <f t="array" ref="L119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</v>
      </c>
    </row>
    <row r="1191" spans="1:12">
      <c r="A1191" s="12">
        <v>6</v>
      </c>
      <c r="B1191" s="13" t="s">
        <v>90</v>
      </c>
      <c r="C1191" s="14" t="s">
        <v>259</v>
      </c>
      <c r="D1191" s="13" t="s">
        <v>109</v>
      </c>
      <c r="E1191" s="12" t="s">
        <v>21</v>
      </c>
      <c r="F1191" s="15">
        <v>5.5</v>
      </c>
      <c r="G1191" s="15">
        <v>5.5</v>
      </c>
      <c r="H1191" s="16">
        <v>0</v>
      </c>
      <c r="I1191" s="12" t="s">
        <v>19</v>
      </c>
      <c r="J1191" s="12" t="s">
        <v>14</v>
      </c>
      <c r="K1191" s="13" t="s">
        <v>98</v>
      </c>
      <c r="L1191" s="52" cm="1">
        <f t="array" ref="L119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192" spans="1:12">
      <c r="A1192" s="12">
        <v>6</v>
      </c>
      <c r="B1192" s="13" t="s">
        <v>90</v>
      </c>
      <c r="C1192" s="14" t="s">
        <v>259</v>
      </c>
      <c r="D1192" s="13" t="s">
        <v>284</v>
      </c>
      <c r="E1192" s="12" t="s">
        <v>21</v>
      </c>
      <c r="F1192" s="15" t="s">
        <v>62</v>
      </c>
      <c r="G1192" s="15" t="s">
        <v>62</v>
      </c>
      <c r="H1192" s="16"/>
      <c r="I1192" s="12" t="s">
        <v>19</v>
      </c>
      <c r="J1192" s="12" t="s">
        <v>19</v>
      </c>
      <c r="L1192" s="52" cm="1">
        <f t="array" ref="L119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193" spans="1:12">
      <c r="A1193" s="12">
        <v>6</v>
      </c>
      <c r="B1193" s="13" t="s">
        <v>90</v>
      </c>
      <c r="C1193" s="14" t="s">
        <v>259</v>
      </c>
      <c r="D1193" s="13" t="s">
        <v>108</v>
      </c>
      <c r="E1193" s="12" t="s">
        <v>21</v>
      </c>
      <c r="F1193" s="15"/>
      <c r="G1193" s="15"/>
      <c r="H1193" s="16"/>
      <c r="I1193" s="12" t="s">
        <v>19</v>
      </c>
      <c r="J1193" s="12" t="s">
        <v>19</v>
      </c>
      <c r="L1193" s="52" cm="1">
        <f t="array" ref="L119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194" spans="1:12">
      <c r="A1194" s="12">
        <v>6</v>
      </c>
      <c r="B1194" s="13" t="s">
        <v>90</v>
      </c>
      <c r="C1194" s="14" t="s">
        <v>259</v>
      </c>
      <c r="D1194" s="13" t="s">
        <v>111</v>
      </c>
      <c r="E1194" s="12" t="s">
        <v>27</v>
      </c>
      <c r="F1194" s="15">
        <v>6.5</v>
      </c>
      <c r="G1194" s="15">
        <v>6.5</v>
      </c>
      <c r="H1194" s="16">
        <v>0</v>
      </c>
      <c r="I1194" s="12" t="s">
        <v>19</v>
      </c>
      <c r="J1194" s="12" t="s">
        <v>19</v>
      </c>
      <c r="L1194" s="52" cm="1">
        <f t="array" ref="L119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19</v>
      </c>
    </row>
    <row r="1195" spans="1:12">
      <c r="A1195" s="12">
        <v>6</v>
      </c>
      <c r="B1195" s="13" t="s">
        <v>90</v>
      </c>
      <c r="C1195" s="14" t="s">
        <v>259</v>
      </c>
      <c r="D1195" s="13" t="s">
        <v>285</v>
      </c>
      <c r="E1195" s="12" t="s">
        <v>27</v>
      </c>
      <c r="F1195" s="15">
        <v>7</v>
      </c>
      <c r="G1195" s="15">
        <v>10</v>
      </c>
      <c r="H1195" s="16">
        <v>3</v>
      </c>
      <c r="I1195" s="12" t="s">
        <v>19</v>
      </c>
      <c r="J1195" s="12" t="s">
        <v>19</v>
      </c>
      <c r="L1195" s="52" cm="1">
        <f t="array" ref="L119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196" spans="1:12">
      <c r="A1196" s="12">
        <v>6</v>
      </c>
      <c r="B1196" s="13" t="s">
        <v>90</v>
      </c>
      <c r="C1196" s="14" t="s">
        <v>259</v>
      </c>
      <c r="D1196" s="13" t="s">
        <v>113</v>
      </c>
      <c r="E1196" s="12" t="s">
        <v>27</v>
      </c>
      <c r="F1196" s="15">
        <v>5</v>
      </c>
      <c r="G1196" s="15">
        <v>5</v>
      </c>
      <c r="H1196" s="16">
        <v>0</v>
      </c>
      <c r="I1196" s="12" t="s">
        <v>19</v>
      </c>
      <c r="J1196" s="12" t="s">
        <v>19</v>
      </c>
      <c r="L1196" s="52" cm="1">
        <f t="array" ref="L119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197" spans="1:12">
      <c r="A1197" s="12">
        <v>6</v>
      </c>
      <c r="B1197" s="13" t="s">
        <v>186</v>
      </c>
      <c r="C1197" s="14" t="s">
        <v>260</v>
      </c>
      <c r="D1197" s="13" t="s">
        <v>187</v>
      </c>
      <c r="E1197" s="12" t="s">
        <v>13</v>
      </c>
      <c r="F1197" s="15">
        <v>6</v>
      </c>
      <c r="G1197" s="15">
        <v>6.5</v>
      </c>
      <c r="H1197" s="16">
        <v>0.5</v>
      </c>
      <c r="I1197" s="12" t="s">
        <v>14</v>
      </c>
      <c r="J1197" s="12" t="s">
        <v>14</v>
      </c>
      <c r="L1197" s="52" cm="1">
        <f t="array" ref="L119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198" spans="1:12">
      <c r="A1198" s="12">
        <v>6</v>
      </c>
      <c r="B1198" s="13" t="s">
        <v>186</v>
      </c>
      <c r="C1198" s="14" t="s">
        <v>260</v>
      </c>
      <c r="D1198" s="13" t="s">
        <v>191</v>
      </c>
      <c r="E1198" s="12" t="s">
        <v>16</v>
      </c>
      <c r="F1198" s="15">
        <v>5</v>
      </c>
      <c r="G1198" s="15">
        <v>5</v>
      </c>
      <c r="H1198" s="16">
        <v>0</v>
      </c>
      <c r="I1198" s="12" t="s">
        <v>14</v>
      </c>
      <c r="J1198" s="12" t="s">
        <v>14</v>
      </c>
      <c r="L1198" s="52" cm="1">
        <f t="array" ref="L119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199" spans="1:12">
      <c r="A1199" s="12">
        <v>6</v>
      </c>
      <c r="B1199" s="13" t="s">
        <v>186</v>
      </c>
      <c r="C1199" s="14" t="s">
        <v>260</v>
      </c>
      <c r="D1199" s="13" t="s">
        <v>199</v>
      </c>
      <c r="E1199" s="12" t="s">
        <v>16</v>
      </c>
      <c r="F1199" s="15">
        <v>6</v>
      </c>
      <c r="G1199" s="15">
        <v>6</v>
      </c>
      <c r="H1199" s="16">
        <v>0</v>
      </c>
      <c r="I1199" s="12" t="s">
        <v>14</v>
      </c>
      <c r="J1199" s="12" t="s">
        <v>14</v>
      </c>
      <c r="L1199" s="52" cm="1">
        <f t="array" ref="L119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0.4</v>
      </c>
    </row>
    <row r="1200" spans="1:12">
      <c r="A1200" s="12">
        <v>6</v>
      </c>
      <c r="B1200" s="13" t="s">
        <v>186</v>
      </c>
      <c r="C1200" s="14" t="s">
        <v>260</v>
      </c>
      <c r="D1200" s="13" t="s">
        <v>202</v>
      </c>
      <c r="E1200" s="12" t="s">
        <v>16</v>
      </c>
      <c r="F1200" s="15">
        <v>6</v>
      </c>
      <c r="G1200" s="15">
        <v>6</v>
      </c>
      <c r="H1200" s="16">
        <v>0</v>
      </c>
      <c r="I1200" s="12" t="s">
        <v>14</v>
      </c>
      <c r="J1200" s="12" t="s">
        <v>14</v>
      </c>
      <c r="L1200" s="52" cm="1">
        <f t="array" ref="L120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201" spans="1:12">
      <c r="A1201" s="12">
        <v>6</v>
      </c>
      <c r="B1201" s="13" t="s">
        <v>186</v>
      </c>
      <c r="C1201" s="14" t="s">
        <v>260</v>
      </c>
      <c r="D1201" s="13" t="s">
        <v>190</v>
      </c>
      <c r="E1201" s="12" t="s">
        <v>16</v>
      </c>
      <c r="F1201" s="15">
        <v>6.5</v>
      </c>
      <c r="G1201" s="15">
        <v>6.5</v>
      </c>
      <c r="H1201" s="16">
        <v>0</v>
      </c>
      <c r="I1201" s="12" t="s">
        <v>14</v>
      </c>
      <c r="J1201" s="12" t="s">
        <v>14</v>
      </c>
      <c r="L1201" s="52" cm="1">
        <f t="array" ref="L120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02" spans="1:12">
      <c r="A1202" s="12">
        <v>6</v>
      </c>
      <c r="B1202" s="13" t="s">
        <v>186</v>
      </c>
      <c r="C1202" s="14" t="s">
        <v>260</v>
      </c>
      <c r="D1202" s="13" t="s">
        <v>1628</v>
      </c>
      <c r="E1202" s="12" t="s">
        <v>21</v>
      </c>
      <c r="F1202" s="15">
        <v>6.5</v>
      </c>
      <c r="G1202" s="15">
        <v>6</v>
      </c>
      <c r="H1202" s="16">
        <v>-0.5</v>
      </c>
      <c r="I1202" s="12" t="s">
        <v>14</v>
      </c>
      <c r="J1202" s="12" t="s">
        <v>14</v>
      </c>
      <c r="L1202" s="52" cm="1">
        <f t="array" ref="L120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03" spans="1:12">
      <c r="A1203" s="12">
        <v>6</v>
      </c>
      <c r="B1203" s="13" t="s">
        <v>186</v>
      </c>
      <c r="C1203" s="14" t="s">
        <v>260</v>
      </c>
      <c r="D1203" s="13" t="s">
        <v>206</v>
      </c>
      <c r="E1203" s="12" t="s">
        <v>21</v>
      </c>
      <c r="F1203" s="15">
        <v>5.5</v>
      </c>
      <c r="G1203" s="15">
        <v>5.5</v>
      </c>
      <c r="H1203" s="16">
        <v>0</v>
      </c>
      <c r="I1203" s="12" t="s">
        <v>14</v>
      </c>
      <c r="J1203" s="12" t="s">
        <v>14</v>
      </c>
      <c r="L1203" s="52" cm="1">
        <f t="array" ref="L120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204" spans="1:12">
      <c r="A1204" s="12">
        <v>6</v>
      </c>
      <c r="B1204" s="13" t="s">
        <v>186</v>
      </c>
      <c r="C1204" s="14" t="s">
        <v>260</v>
      </c>
      <c r="D1204" s="13" t="s">
        <v>194</v>
      </c>
      <c r="E1204" s="12" t="s">
        <v>21</v>
      </c>
      <c r="F1204" s="15">
        <v>7</v>
      </c>
      <c r="G1204" s="15">
        <v>10</v>
      </c>
      <c r="H1204" s="16">
        <v>3</v>
      </c>
      <c r="I1204" s="12" t="s">
        <v>14</v>
      </c>
      <c r="J1204" s="12" t="s">
        <v>14</v>
      </c>
      <c r="L1204" s="52" cm="1">
        <f t="array" ref="L120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05" spans="1:12">
      <c r="A1205" s="12">
        <v>6</v>
      </c>
      <c r="B1205" s="13" t="s">
        <v>186</v>
      </c>
      <c r="C1205" s="14" t="s">
        <v>260</v>
      </c>
      <c r="D1205" s="13" t="s">
        <v>196</v>
      </c>
      <c r="E1205" s="12" t="s">
        <v>27</v>
      </c>
      <c r="F1205" s="15">
        <v>6</v>
      </c>
      <c r="G1205" s="15">
        <v>6</v>
      </c>
      <c r="H1205" s="16">
        <v>0</v>
      </c>
      <c r="I1205" s="12" t="s">
        <v>14</v>
      </c>
      <c r="J1205" s="12" t="s">
        <v>14</v>
      </c>
      <c r="L1205" s="52" cm="1">
        <f t="array" ref="L120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5.5</v>
      </c>
    </row>
    <row r="1206" spans="1:12">
      <c r="A1206" s="12">
        <v>6</v>
      </c>
      <c r="B1206" s="13" t="s">
        <v>186</v>
      </c>
      <c r="C1206" s="14" t="s">
        <v>260</v>
      </c>
      <c r="D1206" s="13" t="s">
        <v>208</v>
      </c>
      <c r="E1206" s="12" t="s">
        <v>27</v>
      </c>
      <c r="F1206" s="15">
        <v>7</v>
      </c>
      <c r="G1206" s="15">
        <v>10</v>
      </c>
      <c r="H1206" s="16">
        <v>3</v>
      </c>
      <c r="I1206" s="12" t="s">
        <v>14</v>
      </c>
      <c r="J1206" s="12" t="s">
        <v>14</v>
      </c>
      <c r="L1206" s="52" cm="1">
        <f t="array" ref="L120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07" spans="1:12">
      <c r="A1207" s="12">
        <v>6</v>
      </c>
      <c r="B1207" s="13" t="s">
        <v>186</v>
      </c>
      <c r="C1207" s="14" t="s">
        <v>260</v>
      </c>
      <c r="D1207" s="13" t="s">
        <v>1616</v>
      </c>
      <c r="E1207" s="12" t="s">
        <v>27</v>
      </c>
      <c r="F1207" s="15">
        <v>6</v>
      </c>
      <c r="G1207" s="15">
        <v>6</v>
      </c>
      <c r="H1207" s="16">
        <v>0</v>
      </c>
      <c r="I1207" s="12" t="s">
        <v>14</v>
      </c>
      <c r="J1207" s="12" t="s">
        <v>14</v>
      </c>
      <c r="L1207" s="52" cm="1">
        <f t="array" ref="L120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08" spans="1:12">
      <c r="A1208" s="12">
        <v>6</v>
      </c>
      <c r="B1208" s="13" t="s">
        <v>186</v>
      </c>
      <c r="C1208" s="14" t="s">
        <v>260</v>
      </c>
      <c r="D1208" s="13" t="s">
        <v>198</v>
      </c>
      <c r="E1208" s="12" t="s">
        <v>13</v>
      </c>
      <c r="F1208" s="15">
        <v>5.5</v>
      </c>
      <c r="G1208" s="15">
        <v>3.5</v>
      </c>
      <c r="H1208" s="16">
        <v>-2</v>
      </c>
      <c r="I1208" s="12" t="s">
        <v>19</v>
      </c>
      <c r="J1208" s="12" t="s">
        <v>19</v>
      </c>
      <c r="L1208" s="52" cm="1">
        <f t="array" ref="L120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209" spans="1:12">
      <c r="A1209" s="12">
        <v>6</v>
      </c>
      <c r="B1209" s="13" t="s">
        <v>186</v>
      </c>
      <c r="C1209" s="14" t="s">
        <v>260</v>
      </c>
      <c r="D1209" s="13" t="s">
        <v>188</v>
      </c>
      <c r="E1209" s="12" t="s">
        <v>16</v>
      </c>
      <c r="F1209" s="15">
        <v>6</v>
      </c>
      <c r="G1209" s="15">
        <v>6</v>
      </c>
      <c r="H1209" s="16">
        <v>0</v>
      </c>
      <c r="I1209" s="12" t="s">
        <v>19</v>
      </c>
      <c r="J1209" s="12" t="s">
        <v>19</v>
      </c>
      <c r="L1209" s="52" cm="1">
        <f t="array" ref="L120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210" spans="1:12">
      <c r="A1210" s="12">
        <v>6</v>
      </c>
      <c r="B1210" s="13" t="s">
        <v>186</v>
      </c>
      <c r="C1210" s="14" t="s">
        <v>260</v>
      </c>
      <c r="D1210" s="13" t="s">
        <v>189</v>
      </c>
      <c r="E1210" s="12" t="s">
        <v>16</v>
      </c>
      <c r="F1210" s="15">
        <v>5.5</v>
      </c>
      <c r="G1210" s="15">
        <v>5</v>
      </c>
      <c r="H1210" s="16">
        <v>-0.5</v>
      </c>
      <c r="I1210" s="12" t="s">
        <v>19</v>
      </c>
      <c r="J1210" s="12" t="s">
        <v>19</v>
      </c>
      <c r="L1210" s="52" cm="1">
        <f t="array" ref="L121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13</v>
      </c>
    </row>
    <row r="1211" spans="1:12">
      <c r="A1211" s="12">
        <v>6</v>
      </c>
      <c r="B1211" s="13" t="s">
        <v>186</v>
      </c>
      <c r="C1211" s="14" t="s">
        <v>260</v>
      </c>
      <c r="D1211" s="13" t="s">
        <v>294</v>
      </c>
      <c r="E1211" s="12" t="s">
        <v>16</v>
      </c>
      <c r="F1211" s="15">
        <v>6</v>
      </c>
      <c r="G1211" s="15">
        <v>6</v>
      </c>
      <c r="H1211" s="16">
        <v>0</v>
      </c>
      <c r="I1211" s="12" t="s">
        <v>19</v>
      </c>
      <c r="J1211" s="12" t="s">
        <v>19</v>
      </c>
      <c r="L1211" s="52" cm="1">
        <f t="array" ref="L121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212" spans="1:12">
      <c r="A1212" s="12">
        <v>6</v>
      </c>
      <c r="B1212" s="13" t="s">
        <v>186</v>
      </c>
      <c r="C1212" s="14" t="s">
        <v>260</v>
      </c>
      <c r="D1212" s="13" t="s">
        <v>200</v>
      </c>
      <c r="E1212" s="12" t="s">
        <v>16</v>
      </c>
      <c r="F1212" s="15" t="s">
        <v>62</v>
      </c>
      <c r="G1212" s="15" t="s">
        <v>62</v>
      </c>
      <c r="H1212" s="16"/>
      <c r="I1212" s="12" t="s">
        <v>19</v>
      </c>
      <c r="J1212" s="12" t="s">
        <v>19</v>
      </c>
      <c r="L1212" s="52" cm="1">
        <f t="array" ref="L121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8.5</v>
      </c>
    </row>
    <row r="1213" spans="1:12">
      <c r="A1213" s="12">
        <v>6</v>
      </c>
      <c r="B1213" s="13" t="s">
        <v>186</v>
      </c>
      <c r="C1213" s="14" t="s">
        <v>260</v>
      </c>
      <c r="D1213" s="13" t="s">
        <v>203</v>
      </c>
      <c r="E1213" s="12" t="s">
        <v>21</v>
      </c>
      <c r="F1213" s="15" t="s">
        <v>62</v>
      </c>
      <c r="G1213" s="15" t="s">
        <v>62</v>
      </c>
      <c r="H1213" s="16"/>
      <c r="I1213" s="12" t="s">
        <v>19</v>
      </c>
      <c r="J1213" s="12" t="s">
        <v>19</v>
      </c>
      <c r="L1213" s="52" cm="1">
        <f t="array" ref="L121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214" spans="1:12">
      <c r="A1214" s="12">
        <v>6</v>
      </c>
      <c r="B1214" s="13" t="s">
        <v>186</v>
      </c>
      <c r="C1214" s="14" t="s">
        <v>260</v>
      </c>
      <c r="D1214" s="13" t="s">
        <v>205</v>
      </c>
      <c r="E1214" s="12" t="s">
        <v>21</v>
      </c>
      <c r="F1214" s="15" t="s">
        <v>62</v>
      </c>
      <c r="G1214" s="15" t="s">
        <v>62</v>
      </c>
      <c r="H1214" s="16"/>
      <c r="I1214" s="12" t="s">
        <v>19</v>
      </c>
      <c r="J1214" s="12" t="s">
        <v>19</v>
      </c>
      <c r="L1214" s="52" cm="1">
        <f t="array" ref="L121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215" spans="1:12">
      <c r="A1215" s="12">
        <v>6</v>
      </c>
      <c r="B1215" s="13" t="s">
        <v>186</v>
      </c>
      <c r="C1215" s="14" t="s">
        <v>260</v>
      </c>
      <c r="D1215" s="13" t="s">
        <v>204</v>
      </c>
      <c r="E1215" s="12" t="s">
        <v>21</v>
      </c>
      <c r="F1215" s="15"/>
      <c r="G1215" s="15"/>
      <c r="H1215" s="16"/>
      <c r="I1215" s="12" t="s">
        <v>19</v>
      </c>
      <c r="J1215" s="12" t="s">
        <v>19</v>
      </c>
      <c r="L1215" s="52" cm="1">
        <f t="array" ref="L121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216" spans="1:12">
      <c r="A1216" s="12">
        <v>6</v>
      </c>
      <c r="B1216" s="13" t="s">
        <v>186</v>
      </c>
      <c r="C1216" s="14" t="s">
        <v>260</v>
      </c>
      <c r="D1216" s="13" t="s">
        <v>193</v>
      </c>
      <c r="E1216" s="12" t="s">
        <v>21</v>
      </c>
      <c r="F1216" s="15"/>
      <c r="G1216" s="15"/>
      <c r="H1216" s="16"/>
      <c r="I1216" s="12" t="s">
        <v>19</v>
      </c>
      <c r="J1216" s="12" t="s">
        <v>19</v>
      </c>
      <c r="L1216" s="52" cm="1">
        <f t="array" ref="L121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17" spans="1:12">
      <c r="A1217" s="12">
        <v>6</v>
      </c>
      <c r="B1217" s="13" t="s">
        <v>186</v>
      </c>
      <c r="C1217" s="14" t="s">
        <v>260</v>
      </c>
      <c r="D1217" s="13" t="s">
        <v>207</v>
      </c>
      <c r="E1217" s="12" t="s">
        <v>27</v>
      </c>
      <c r="F1217" s="15">
        <v>6</v>
      </c>
      <c r="G1217" s="15">
        <v>6</v>
      </c>
      <c r="H1217" s="16">
        <v>0</v>
      </c>
      <c r="I1217" s="12" t="s">
        <v>19</v>
      </c>
      <c r="J1217" s="12" t="s">
        <v>19</v>
      </c>
      <c r="L1217" s="52" cm="1">
        <f t="array" ref="L121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1.5</v>
      </c>
    </row>
    <row r="1218" spans="1:12">
      <c r="A1218" s="12">
        <v>6</v>
      </c>
      <c r="B1218" s="13" t="s">
        <v>186</v>
      </c>
      <c r="C1218" s="14" t="s">
        <v>260</v>
      </c>
      <c r="D1218" s="13" t="s">
        <v>195</v>
      </c>
      <c r="E1218" s="12" t="s">
        <v>27</v>
      </c>
      <c r="F1218" s="15"/>
      <c r="G1218" s="15"/>
      <c r="H1218" s="16"/>
      <c r="I1218" s="12" t="s">
        <v>19</v>
      </c>
      <c r="J1218" s="12" t="s">
        <v>19</v>
      </c>
      <c r="L1218" s="52" cm="1">
        <f t="array" ref="L121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219" spans="1:12">
      <c r="A1219" s="12">
        <v>6</v>
      </c>
      <c r="B1219" s="13" t="s">
        <v>186</v>
      </c>
      <c r="C1219" s="14" t="s">
        <v>260</v>
      </c>
      <c r="D1219" s="13" t="s">
        <v>197</v>
      </c>
      <c r="E1219" s="12" t="s">
        <v>27</v>
      </c>
      <c r="F1219" s="15"/>
      <c r="G1219" s="15"/>
      <c r="H1219" s="16"/>
      <c r="I1219" s="12" t="s">
        <v>19</v>
      </c>
      <c r="J1219" s="12" t="s">
        <v>19</v>
      </c>
      <c r="L1219" s="52" cm="1">
        <f t="array" ref="L121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32</v>
      </c>
    </row>
    <row r="1220" spans="1:12">
      <c r="A1220" s="12">
        <v>6</v>
      </c>
      <c r="B1220" s="13" t="s">
        <v>114</v>
      </c>
      <c r="C1220" s="14" t="s">
        <v>1629</v>
      </c>
      <c r="D1220" s="13" t="s">
        <v>174</v>
      </c>
      <c r="E1220" s="12" t="s">
        <v>13</v>
      </c>
      <c r="F1220" s="15">
        <v>4.5</v>
      </c>
      <c r="G1220" s="15">
        <v>2.5</v>
      </c>
      <c r="H1220" s="16">
        <v>-2</v>
      </c>
      <c r="I1220" s="12" t="s">
        <v>14</v>
      </c>
      <c r="J1220" s="12" t="s">
        <v>14</v>
      </c>
      <c r="L1220" s="52" cm="1">
        <f t="array" ref="L122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21" spans="1:12">
      <c r="A1221" s="12">
        <v>6</v>
      </c>
      <c r="B1221" s="13" t="s">
        <v>114</v>
      </c>
      <c r="C1221" s="14" t="s">
        <v>1629</v>
      </c>
      <c r="D1221" s="13" t="s">
        <v>1610</v>
      </c>
      <c r="E1221" s="12" t="s">
        <v>16</v>
      </c>
      <c r="F1221" s="15">
        <v>7</v>
      </c>
      <c r="G1221" s="15">
        <v>7</v>
      </c>
      <c r="H1221" s="16">
        <v>0</v>
      </c>
      <c r="I1221" s="12" t="s">
        <v>14</v>
      </c>
      <c r="J1221" s="12" t="s">
        <v>14</v>
      </c>
      <c r="L1221" s="52" cm="1">
        <f t="array" ref="L122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22" spans="1:12">
      <c r="A1222" s="12">
        <v>6</v>
      </c>
      <c r="B1222" s="13" t="s">
        <v>114</v>
      </c>
      <c r="C1222" s="14" t="s">
        <v>1629</v>
      </c>
      <c r="D1222" s="13" t="s">
        <v>129</v>
      </c>
      <c r="E1222" s="12" t="s">
        <v>16</v>
      </c>
      <c r="F1222" s="15">
        <v>6</v>
      </c>
      <c r="G1222" s="15">
        <v>5.5</v>
      </c>
      <c r="H1222" s="16">
        <v>-0.5</v>
      </c>
      <c r="I1222" s="12" t="s">
        <v>14</v>
      </c>
      <c r="J1222" s="12" t="s">
        <v>14</v>
      </c>
      <c r="L1222" s="52" cm="1">
        <f t="array" ref="L122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25</v>
      </c>
    </row>
    <row r="1223" spans="1:12">
      <c r="A1223" s="12">
        <v>6</v>
      </c>
      <c r="B1223" s="13" t="s">
        <v>114</v>
      </c>
      <c r="C1223" s="14" t="s">
        <v>1629</v>
      </c>
      <c r="D1223" s="13" t="s">
        <v>127</v>
      </c>
      <c r="E1223" s="12" t="s">
        <v>16</v>
      </c>
      <c r="F1223" s="15">
        <v>7</v>
      </c>
      <c r="G1223" s="15">
        <v>7</v>
      </c>
      <c r="H1223" s="16">
        <v>0</v>
      </c>
      <c r="I1223" s="12" t="s">
        <v>14</v>
      </c>
      <c r="J1223" s="12" t="s">
        <v>14</v>
      </c>
      <c r="L1223" s="52" cm="1">
        <f t="array" ref="L122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45</v>
      </c>
    </row>
    <row r="1224" spans="1:12">
      <c r="A1224" s="12">
        <v>6</v>
      </c>
      <c r="B1224" s="13" t="s">
        <v>114</v>
      </c>
      <c r="C1224" s="14" t="s">
        <v>1629</v>
      </c>
      <c r="D1224" s="13" t="s">
        <v>118</v>
      </c>
      <c r="E1224" s="12" t="s">
        <v>16</v>
      </c>
      <c r="F1224" s="15">
        <v>5.5</v>
      </c>
      <c r="G1224" s="15">
        <v>5.5</v>
      </c>
      <c r="H1224" s="16">
        <v>0</v>
      </c>
      <c r="I1224" s="12" t="s">
        <v>14</v>
      </c>
      <c r="J1224" s="12" t="s">
        <v>14</v>
      </c>
      <c r="L1224" s="52" cm="1">
        <f t="array" ref="L122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25" spans="1:12">
      <c r="A1225" s="12">
        <v>6</v>
      </c>
      <c r="B1225" s="13" t="s">
        <v>114</v>
      </c>
      <c r="C1225" s="14" t="s">
        <v>1629</v>
      </c>
      <c r="D1225" s="13" t="s">
        <v>120</v>
      </c>
      <c r="E1225" s="12" t="s">
        <v>21</v>
      </c>
      <c r="F1225" s="15">
        <v>6</v>
      </c>
      <c r="G1225" s="15">
        <v>6</v>
      </c>
      <c r="H1225" s="16">
        <v>0</v>
      </c>
      <c r="I1225" s="12" t="s">
        <v>14</v>
      </c>
      <c r="J1225" s="12" t="s">
        <v>14</v>
      </c>
      <c r="L1225" s="52" cm="1">
        <f t="array" ref="L122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40</v>
      </c>
    </row>
    <row r="1226" spans="1:12">
      <c r="A1226" s="12">
        <v>6</v>
      </c>
      <c r="B1226" s="13" t="s">
        <v>114</v>
      </c>
      <c r="C1226" s="14" t="s">
        <v>1629</v>
      </c>
      <c r="D1226" s="13" t="s">
        <v>121</v>
      </c>
      <c r="E1226" s="12" t="s">
        <v>21</v>
      </c>
      <c r="F1226" s="15">
        <v>6</v>
      </c>
      <c r="G1226" s="15">
        <v>6</v>
      </c>
      <c r="H1226" s="16">
        <v>0</v>
      </c>
      <c r="I1226" s="12" t="s">
        <v>14</v>
      </c>
      <c r="J1226" s="12" t="s">
        <v>14</v>
      </c>
      <c r="L1226" s="52" cm="1">
        <f t="array" ref="L122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40</v>
      </c>
    </row>
    <row r="1227" spans="1:12">
      <c r="A1227" s="12">
        <v>6</v>
      </c>
      <c r="B1227" s="13" t="s">
        <v>114</v>
      </c>
      <c r="C1227" s="14" t="s">
        <v>1629</v>
      </c>
      <c r="D1227" s="13" t="s">
        <v>286</v>
      </c>
      <c r="E1227" s="12" t="s">
        <v>21</v>
      </c>
      <c r="F1227" s="15">
        <v>6.5</v>
      </c>
      <c r="G1227" s="15">
        <v>6.5</v>
      </c>
      <c r="H1227" s="16">
        <v>0</v>
      </c>
      <c r="I1227" s="12" t="s">
        <v>14</v>
      </c>
      <c r="J1227" s="12" t="s">
        <v>14</v>
      </c>
      <c r="L1227" s="52" cm="1">
        <f t="array" ref="L122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7.5</v>
      </c>
    </row>
    <row r="1228" spans="1:12">
      <c r="A1228" s="12">
        <v>6</v>
      </c>
      <c r="B1228" s="13" t="s">
        <v>114</v>
      </c>
      <c r="C1228" s="14" t="s">
        <v>1629</v>
      </c>
      <c r="D1228" s="13" t="s">
        <v>122</v>
      </c>
      <c r="E1228" s="12" t="s">
        <v>21</v>
      </c>
      <c r="F1228" s="15">
        <v>5.5</v>
      </c>
      <c r="G1228" s="15">
        <v>5.5</v>
      </c>
      <c r="H1228" s="16">
        <v>0</v>
      </c>
      <c r="I1228" s="12" t="s">
        <v>14</v>
      </c>
      <c r="J1228" s="12" t="s">
        <v>14</v>
      </c>
      <c r="L1228" s="52" cm="1">
        <f t="array" ref="L122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45</v>
      </c>
    </row>
    <row r="1229" spans="1:12">
      <c r="A1229" s="12">
        <v>6</v>
      </c>
      <c r="B1229" s="13" t="s">
        <v>114</v>
      </c>
      <c r="C1229" s="14" t="s">
        <v>1629</v>
      </c>
      <c r="D1229" s="13" t="s">
        <v>124</v>
      </c>
      <c r="E1229" s="12" t="s">
        <v>27</v>
      </c>
      <c r="F1229" s="15">
        <v>6.5</v>
      </c>
      <c r="G1229" s="15">
        <v>6.5</v>
      </c>
      <c r="H1229" s="16">
        <v>0</v>
      </c>
      <c r="I1229" s="12" t="s">
        <v>14</v>
      </c>
      <c r="J1229" s="12" t="s">
        <v>14</v>
      </c>
      <c r="L1229" s="52" cm="1">
        <f t="array" ref="L122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230" spans="1:12">
      <c r="A1230" s="12">
        <v>6</v>
      </c>
      <c r="B1230" s="13" t="s">
        <v>114</v>
      </c>
      <c r="C1230" s="14" t="s">
        <v>1629</v>
      </c>
      <c r="D1230" s="13" t="s">
        <v>123</v>
      </c>
      <c r="E1230" s="12" t="s">
        <v>27</v>
      </c>
      <c r="F1230" s="15">
        <v>8</v>
      </c>
      <c r="G1230" s="15">
        <v>15</v>
      </c>
      <c r="H1230" s="16">
        <v>7</v>
      </c>
      <c r="I1230" s="12" t="s">
        <v>14</v>
      </c>
      <c r="J1230" s="12" t="s">
        <v>14</v>
      </c>
      <c r="L1230" s="52" cm="1">
        <f t="array" ref="L123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31" spans="1:12">
      <c r="A1231" s="12">
        <v>6</v>
      </c>
      <c r="B1231" s="13" t="s">
        <v>114</v>
      </c>
      <c r="C1231" s="14" t="s">
        <v>1629</v>
      </c>
      <c r="D1231" s="13" t="s">
        <v>115</v>
      </c>
      <c r="E1231" s="12" t="s">
        <v>13</v>
      </c>
      <c r="F1231" s="15">
        <v>6</v>
      </c>
      <c r="G1231" s="15">
        <v>3</v>
      </c>
      <c r="H1231" s="16">
        <v>-3</v>
      </c>
      <c r="I1231" s="12" t="s">
        <v>19</v>
      </c>
      <c r="J1231" s="12" t="s">
        <v>19</v>
      </c>
      <c r="L1231" s="52" cm="1">
        <f t="array" ref="L123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</v>
      </c>
    </row>
    <row r="1232" spans="1:12">
      <c r="A1232" s="12">
        <v>6</v>
      </c>
      <c r="B1232" s="13" t="s">
        <v>114</v>
      </c>
      <c r="C1232" s="14" t="s">
        <v>1629</v>
      </c>
      <c r="D1232" s="13" t="s">
        <v>128</v>
      </c>
      <c r="E1232" s="12" t="s">
        <v>16</v>
      </c>
      <c r="F1232" s="15">
        <v>5.5</v>
      </c>
      <c r="G1232" s="15">
        <v>5.5</v>
      </c>
      <c r="H1232" s="16">
        <v>0</v>
      </c>
      <c r="I1232" s="12" t="s">
        <v>19</v>
      </c>
      <c r="J1232" s="12" t="s">
        <v>19</v>
      </c>
      <c r="L1232" s="52" cm="1">
        <f t="array" ref="L123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233" spans="1:12">
      <c r="A1233" s="12">
        <v>6</v>
      </c>
      <c r="B1233" s="13" t="s">
        <v>114</v>
      </c>
      <c r="C1233" s="14" t="s">
        <v>1629</v>
      </c>
      <c r="D1233" s="13" t="s">
        <v>117</v>
      </c>
      <c r="E1233" s="12" t="s">
        <v>16</v>
      </c>
      <c r="F1233" s="15">
        <v>6.5</v>
      </c>
      <c r="G1233" s="15">
        <v>6.5</v>
      </c>
      <c r="H1233" s="16">
        <v>0</v>
      </c>
      <c r="I1233" s="12" t="s">
        <v>19</v>
      </c>
      <c r="J1233" s="12" t="s">
        <v>19</v>
      </c>
      <c r="L1233" s="52" cm="1">
        <f t="array" ref="L123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34" spans="1:12">
      <c r="A1234" s="12">
        <v>6</v>
      </c>
      <c r="B1234" s="13" t="s">
        <v>114</v>
      </c>
      <c r="C1234" s="14" t="s">
        <v>1629</v>
      </c>
      <c r="D1234" s="13" t="s">
        <v>130</v>
      </c>
      <c r="E1234" s="12" t="s">
        <v>16</v>
      </c>
      <c r="F1234" s="15">
        <v>5.5</v>
      </c>
      <c r="G1234" s="15">
        <v>3</v>
      </c>
      <c r="H1234" s="16">
        <v>-2.5</v>
      </c>
      <c r="I1234" s="12" t="s">
        <v>19</v>
      </c>
      <c r="J1234" s="12" t="s">
        <v>19</v>
      </c>
      <c r="L1234" s="52" cm="1">
        <f t="array" ref="L123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14</v>
      </c>
    </row>
    <row r="1235" spans="1:12">
      <c r="A1235" s="12">
        <v>6</v>
      </c>
      <c r="B1235" s="13" t="s">
        <v>114</v>
      </c>
      <c r="C1235" s="14" t="s">
        <v>1629</v>
      </c>
      <c r="D1235" s="13" t="s">
        <v>178</v>
      </c>
      <c r="E1235" s="12" t="s">
        <v>16</v>
      </c>
      <c r="F1235" s="15">
        <v>6.5</v>
      </c>
      <c r="G1235" s="15">
        <v>7.5</v>
      </c>
      <c r="H1235" s="16">
        <v>1</v>
      </c>
      <c r="I1235" s="12" t="s">
        <v>19</v>
      </c>
      <c r="J1235" s="12" t="s">
        <v>19</v>
      </c>
      <c r="L1235" s="52" cm="1">
        <f t="array" ref="L123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236" spans="1:12">
      <c r="A1236" s="12">
        <v>6</v>
      </c>
      <c r="B1236" s="13" t="s">
        <v>114</v>
      </c>
      <c r="C1236" s="14" t="s">
        <v>1629</v>
      </c>
      <c r="D1236" s="13" t="s">
        <v>119</v>
      </c>
      <c r="E1236" s="12" t="s">
        <v>21</v>
      </c>
      <c r="F1236" s="15">
        <v>6.5</v>
      </c>
      <c r="G1236" s="15">
        <v>6.5</v>
      </c>
      <c r="H1236" s="16">
        <v>0</v>
      </c>
      <c r="I1236" s="12" t="s">
        <v>19</v>
      </c>
      <c r="J1236" s="12" t="s">
        <v>19</v>
      </c>
      <c r="L1236" s="52" cm="1">
        <f t="array" ref="L123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14</v>
      </c>
    </row>
    <row r="1237" spans="1:12">
      <c r="A1237" s="12">
        <v>6</v>
      </c>
      <c r="B1237" s="13" t="s">
        <v>114</v>
      </c>
      <c r="C1237" s="14" t="s">
        <v>1629</v>
      </c>
      <c r="D1237" s="13" t="s">
        <v>133</v>
      </c>
      <c r="E1237" s="12" t="s">
        <v>21</v>
      </c>
      <c r="F1237" s="15">
        <v>6</v>
      </c>
      <c r="G1237" s="15">
        <v>6</v>
      </c>
      <c r="H1237" s="16">
        <v>0</v>
      </c>
      <c r="I1237" s="12" t="s">
        <v>19</v>
      </c>
      <c r="J1237" s="12" t="s">
        <v>19</v>
      </c>
      <c r="L1237" s="52" cm="1">
        <f t="array" ref="L123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38" spans="1:12">
      <c r="A1238" s="12">
        <v>6</v>
      </c>
      <c r="B1238" s="13" t="s">
        <v>114</v>
      </c>
      <c r="C1238" s="14" t="s">
        <v>1629</v>
      </c>
      <c r="D1238" s="13" t="s">
        <v>131</v>
      </c>
      <c r="E1238" s="12" t="s">
        <v>21</v>
      </c>
      <c r="F1238" s="15">
        <v>6</v>
      </c>
      <c r="G1238" s="15">
        <v>6</v>
      </c>
      <c r="H1238" s="16">
        <v>0</v>
      </c>
      <c r="I1238" s="12" t="s">
        <v>19</v>
      </c>
      <c r="J1238" s="12" t="s">
        <v>19</v>
      </c>
      <c r="L1238" s="52" cm="1">
        <f t="array" ref="L123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39" spans="1:12">
      <c r="A1239" s="12">
        <v>6</v>
      </c>
      <c r="B1239" s="13" t="s">
        <v>114</v>
      </c>
      <c r="C1239" s="14" t="s">
        <v>1629</v>
      </c>
      <c r="D1239" s="13" t="s">
        <v>134</v>
      </c>
      <c r="E1239" s="12" t="s">
        <v>21</v>
      </c>
      <c r="F1239" s="15"/>
      <c r="G1239" s="15"/>
      <c r="H1239" s="16"/>
      <c r="I1239" s="12" t="s">
        <v>19</v>
      </c>
      <c r="J1239" s="12" t="s">
        <v>19</v>
      </c>
      <c r="L1239" s="52" cm="1">
        <f t="array" ref="L123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40" spans="1:12">
      <c r="A1240" s="12">
        <v>6</v>
      </c>
      <c r="B1240" s="13" t="s">
        <v>114</v>
      </c>
      <c r="C1240" s="14" t="s">
        <v>1629</v>
      </c>
      <c r="D1240" s="13" t="s">
        <v>137</v>
      </c>
      <c r="E1240" s="12" t="s">
        <v>27</v>
      </c>
      <c r="F1240" s="15"/>
      <c r="G1240" s="15"/>
      <c r="H1240" s="16"/>
      <c r="I1240" s="12" t="s">
        <v>19</v>
      </c>
      <c r="J1240" s="12" t="s">
        <v>19</v>
      </c>
      <c r="L1240" s="52" cm="1">
        <f t="array" ref="L124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241" spans="1:12">
      <c r="A1241" s="12">
        <v>6</v>
      </c>
      <c r="B1241" s="13" t="s">
        <v>114</v>
      </c>
      <c r="C1241" s="14" t="s">
        <v>1629</v>
      </c>
      <c r="D1241" s="13" t="s">
        <v>287</v>
      </c>
      <c r="E1241" s="12" t="s">
        <v>27</v>
      </c>
      <c r="F1241" s="15">
        <v>7</v>
      </c>
      <c r="G1241" s="15">
        <v>8</v>
      </c>
      <c r="H1241" s="16">
        <v>1</v>
      </c>
      <c r="I1241" s="12" t="s">
        <v>19</v>
      </c>
      <c r="J1241" s="12" t="s">
        <v>19</v>
      </c>
      <c r="L1241" s="52" cm="1">
        <f t="array" ref="L124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2.8</v>
      </c>
    </row>
    <row r="1242" spans="1:12">
      <c r="A1242" s="12">
        <v>6</v>
      </c>
      <c r="B1242" s="13" t="s">
        <v>114</v>
      </c>
      <c r="C1242" s="14" t="s">
        <v>1629</v>
      </c>
      <c r="D1242" s="13" t="s">
        <v>136</v>
      </c>
      <c r="E1242" s="12" t="s">
        <v>27</v>
      </c>
      <c r="F1242" s="15">
        <v>6</v>
      </c>
      <c r="G1242" s="15">
        <v>6</v>
      </c>
      <c r="H1242" s="16">
        <v>0</v>
      </c>
      <c r="I1242" s="12" t="s">
        <v>19</v>
      </c>
      <c r="J1242" s="12" t="s">
        <v>19</v>
      </c>
      <c r="L1242" s="52" cm="1">
        <f t="array" ref="L124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243" spans="1:12">
      <c r="A1243" s="12">
        <v>6</v>
      </c>
      <c r="B1243" s="13" t="s">
        <v>41</v>
      </c>
      <c r="C1243" s="14" t="s">
        <v>259</v>
      </c>
      <c r="D1243" s="13" t="s">
        <v>1968</v>
      </c>
      <c r="E1243" s="12" t="s">
        <v>13</v>
      </c>
      <c r="F1243" s="15"/>
      <c r="G1243" s="15"/>
      <c r="H1243" s="16"/>
      <c r="I1243" s="12" t="s">
        <v>14</v>
      </c>
      <c r="J1243" s="12" t="s">
        <v>19</v>
      </c>
      <c r="L1243" s="52" cm="1">
        <f t="array" ref="L124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44" spans="1:12">
      <c r="A1244" s="12">
        <v>6</v>
      </c>
      <c r="B1244" s="13" t="s">
        <v>41</v>
      </c>
      <c r="C1244" s="14" t="s">
        <v>259</v>
      </c>
      <c r="D1244" s="13" t="s">
        <v>55</v>
      </c>
      <c r="E1244" s="12" t="s">
        <v>16</v>
      </c>
      <c r="F1244" s="15">
        <v>5.5</v>
      </c>
      <c r="G1244" s="15">
        <v>5.5</v>
      </c>
      <c r="H1244" s="16">
        <v>0</v>
      </c>
      <c r="I1244" s="12" t="s">
        <v>14</v>
      </c>
      <c r="J1244" s="12" t="s">
        <v>14</v>
      </c>
      <c r="L1244" s="52" cm="1">
        <f t="array" ref="L124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14</v>
      </c>
    </row>
    <row r="1245" spans="1:12">
      <c r="A1245" s="12">
        <v>6</v>
      </c>
      <c r="B1245" s="13" t="s">
        <v>41</v>
      </c>
      <c r="C1245" s="14" t="s">
        <v>259</v>
      </c>
      <c r="D1245" s="13" t="s">
        <v>45</v>
      </c>
      <c r="E1245" s="12" t="s">
        <v>16</v>
      </c>
      <c r="F1245" s="15">
        <v>6.5</v>
      </c>
      <c r="G1245" s="15">
        <v>6.5</v>
      </c>
      <c r="H1245" s="16">
        <v>0</v>
      </c>
      <c r="I1245" s="12" t="s">
        <v>14</v>
      </c>
      <c r="J1245" s="12" t="s">
        <v>14</v>
      </c>
      <c r="L1245" s="52" cm="1">
        <f t="array" ref="L124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7.5</v>
      </c>
    </row>
    <row r="1246" spans="1:12">
      <c r="A1246" s="12">
        <v>6</v>
      </c>
      <c r="B1246" s="13" t="s">
        <v>41</v>
      </c>
      <c r="C1246" s="14" t="s">
        <v>259</v>
      </c>
      <c r="D1246" s="13" t="s">
        <v>43</v>
      </c>
      <c r="E1246" s="12" t="s">
        <v>16</v>
      </c>
      <c r="F1246" s="15">
        <v>6.5</v>
      </c>
      <c r="G1246" s="15">
        <v>6.5</v>
      </c>
      <c r="H1246" s="16">
        <v>0</v>
      </c>
      <c r="I1246" s="12" t="s">
        <v>14</v>
      </c>
      <c r="J1246" s="12" t="s">
        <v>14</v>
      </c>
      <c r="L1246" s="52" cm="1">
        <f t="array" ref="L124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23</v>
      </c>
    </row>
    <row r="1247" spans="1:12">
      <c r="A1247" s="12">
        <v>6</v>
      </c>
      <c r="B1247" s="13" t="s">
        <v>41</v>
      </c>
      <c r="C1247" s="14" t="s">
        <v>259</v>
      </c>
      <c r="D1247" s="13" t="s">
        <v>58</v>
      </c>
      <c r="E1247" s="12" t="s">
        <v>21</v>
      </c>
      <c r="F1247" s="15">
        <v>5.5</v>
      </c>
      <c r="G1247" s="15">
        <v>5.5</v>
      </c>
      <c r="H1247" s="16">
        <v>0</v>
      </c>
      <c r="I1247" s="12" t="s">
        <v>14</v>
      </c>
      <c r="J1247" s="12" t="s">
        <v>14</v>
      </c>
      <c r="L1247" s="52" cm="1">
        <f t="array" ref="L124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248" spans="1:12">
      <c r="A1248" s="12">
        <v>6</v>
      </c>
      <c r="B1248" s="13" t="s">
        <v>41</v>
      </c>
      <c r="C1248" s="14" t="s">
        <v>259</v>
      </c>
      <c r="D1248" s="13" t="s">
        <v>49</v>
      </c>
      <c r="E1248" s="12" t="s">
        <v>21</v>
      </c>
      <c r="F1248" s="15">
        <v>7</v>
      </c>
      <c r="G1248" s="15">
        <v>10</v>
      </c>
      <c r="H1248" s="16">
        <v>3</v>
      </c>
      <c r="I1248" s="12" t="s">
        <v>14</v>
      </c>
      <c r="J1248" s="12" t="s">
        <v>14</v>
      </c>
      <c r="L1248" s="52" cm="1">
        <f t="array" ref="L124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249" spans="1:12">
      <c r="A1249" s="12">
        <v>6</v>
      </c>
      <c r="B1249" s="13" t="s">
        <v>41</v>
      </c>
      <c r="C1249" s="14" t="s">
        <v>259</v>
      </c>
      <c r="D1249" s="13" t="s">
        <v>48</v>
      </c>
      <c r="E1249" s="12" t="s">
        <v>21</v>
      </c>
      <c r="F1249" s="15">
        <v>7</v>
      </c>
      <c r="G1249" s="15">
        <v>10</v>
      </c>
      <c r="H1249" s="16">
        <v>3</v>
      </c>
      <c r="I1249" s="12" t="s">
        <v>14</v>
      </c>
      <c r="J1249" s="12" t="s">
        <v>14</v>
      </c>
      <c r="L1249" s="52" cm="1">
        <f t="array" ref="L124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250" spans="1:12">
      <c r="A1250" s="12">
        <v>6</v>
      </c>
      <c r="B1250" s="13" t="s">
        <v>41</v>
      </c>
      <c r="C1250" s="14" t="s">
        <v>259</v>
      </c>
      <c r="D1250" s="13" t="s">
        <v>46</v>
      </c>
      <c r="E1250" s="12" t="s">
        <v>21</v>
      </c>
      <c r="F1250" s="15">
        <v>6</v>
      </c>
      <c r="G1250" s="15">
        <v>6</v>
      </c>
      <c r="H1250" s="16">
        <v>0</v>
      </c>
      <c r="I1250" s="12" t="s">
        <v>14</v>
      </c>
      <c r="J1250" s="12" t="s">
        <v>14</v>
      </c>
      <c r="L1250" s="52" cm="1">
        <f t="array" ref="L125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251" spans="1:12">
      <c r="A1251" s="12">
        <v>6</v>
      </c>
      <c r="B1251" s="13" t="s">
        <v>41</v>
      </c>
      <c r="C1251" s="14" t="s">
        <v>259</v>
      </c>
      <c r="D1251" s="13" t="s">
        <v>65</v>
      </c>
      <c r="E1251" s="12" t="s">
        <v>27</v>
      </c>
      <c r="F1251" s="15">
        <v>6</v>
      </c>
      <c r="G1251" s="15">
        <v>6</v>
      </c>
      <c r="H1251" s="16">
        <v>0</v>
      </c>
      <c r="I1251" s="12" t="s">
        <v>14</v>
      </c>
      <c r="J1251" s="12" t="s">
        <v>14</v>
      </c>
      <c r="L1251" s="52" cm="1">
        <f t="array" ref="L125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</v>
      </c>
    </row>
    <row r="1252" spans="1:12">
      <c r="A1252" s="12">
        <v>6</v>
      </c>
      <c r="B1252" s="13" t="s">
        <v>41</v>
      </c>
      <c r="C1252" s="14" t="s">
        <v>259</v>
      </c>
      <c r="D1252" s="13" t="s">
        <v>279</v>
      </c>
      <c r="E1252" s="12" t="s">
        <v>27</v>
      </c>
      <c r="F1252" s="15">
        <v>6</v>
      </c>
      <c r="G1252" s="15">
        <v>6</v>
      </c>
      <c r="H1252" s="16">
        <v>0</v>
      </c>
      <c r="I1252" s="12" t="s">
        <v>14</v>
      </c>
      <c r="J1252" s="12" t="s">
        <v>14</v>
      </c>
      <c r="L1252" s="52" cm="1">
        <f t="array" ref="L125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53" spans="1:12">
      <c r="A1253" s="12">
        <v>6</v>
      </c>
      <c r="B1253" s="13" t="s">
        <v>41</v>
      </c>
      <c r="C1253" s="14" t="s">
        <v>259</v>
      </c>
      <c r="D1253" s="13" t="s">
        <v>52</v>
      </c>
      <c r="E1253" s="12" t="s">
        <v>27</v>
      </c>
      <c r="F1253" s="15">
        <v>6.5</v>
      </c>
      <c r="G1253" s="15">
        <v>6.5</v>
      </c>
      <c r="H1253" s="16">
        <v>0</v>
      </c>
      <c r="I1253" s="12" t="s">
        <v>14</v>
      </c>
      <c r="J1253" s="12" t="s">
        <v>14</v>
      </c>
      <c r="L1253" s="52" cm="1">
        <f t="array" ref="L125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60</v>
      </c>
    </row>
    <row r="1254" spans="1:12">
      <c r="A1254" s="12">
        <v>6</v>
      </c>
      <c r="B1254" s="13" t="s">
        <v>41</v>
      </c>
      <c r="C1254" s="14" t="s">
        <v>259</v>
      </c>
      <c r="D1254" s="13" t="s">
        <v>42</v>
      </c>
      <c r="E1254" s="12" t="s">
        <v>13</v>
      </c>
      <c r="F1254" s="15">
        <v>5.5</v>
      </c>
      <c r="G1254" s="15">
        <v>3.5</v>
      </c>
      <c r="H1254" s="16">
        <v>-2</v>
      </c>
      <c r="I1254" s="12" t="s">
        <v>19</v>
      </c>
      <c r="J1254" s="12" t="s">
        <v>14</v>
      </c>
      <c r="K1254" s="13" t="s">
        <v>1968</v>
      </c>
      <c r="L1254" s="52" cm="1">
        <f t="array" ref="L125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255" spans="1:12">
      <c r="A1255" s="12">
        <v>6</v>
      </c>
      <c r="B1255" s="13" t="s">
        <v>41</v>
      </c>
      <c r="C1255" s="14" t="s">
        <v>259</v>
      </c>
      <c r="D1255" s="13" t="s">
        <v>44</v>
      </c>
      <c r="E1255" s="12" t="s">
        <v>16</v>
      </c>
      <c r="F1255" s="15">
        <v>6</v>
      </c>
      <c r="G1255" s="15">
        <v>6</v>
      </c>
      <c r="H1255" s="16">
        <v>0</v>
      </c>
      <c r="I1255" s="12" t="s">
        <v>19</v>
      </c>
      <c r="J1255" s="12" t="s">
        <v>19</v>
      </c>
      <c r="L1255" s="52" cm="1">
        <f t="array" ref="L125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256" spans="1:12">
      <c r="A1256" s="12">
        <v>6</v>
      </c>
      <c r="B1256" s="13" t="s">
        <v>41</v>
      </c>
      <c r="C1256" s="14" t="s">
        <v>259</v>
      </c>
      <c r="D1256" s="13" t="s">
        <v>56</v>
      </c>
      <c r="E1256" s="12" t="s">
        <v>16</v>
      </c>
      <c r="F1256" s="15"/>
      <c r="G1256" s="15"/>
      <c r="H1256" s="16"/>
      <c r="I1256" s="12" t="s">
        <v>19</v>
      </c>
      <c r="J1256" s="12" t="s">
        <v>19</v>
      </c>
      <c r="L1256" s="52" cm="1">
        <f t="array" ref="L125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257" spans="1:12">
      <c r="A1257" s="12">
        <v>6</v>
      </c>
      <c r="B1257" s="13" t="s">
        <v>41</v>
      </c>
      <c r="C1257" s="14" t="s">
        <v>259</v>
      </c>
      <c r="D1257" s="13" t="s">
        <v>57</v>
      </c>
      <c r="E1257" s="12" t="s">
        <v>16</v>
      </c>
      <c r="F1257" s="15">
        <v>5.5</v>
      </c>
      <c r="G1257" s="15">
        <v>5.5</v>
      </c>
      <c r="H1257" s="16">
        <v>0</v>
      </c>
      <c r="I1257" s="12" t="s">
        <v>19</v>
      </c>
      <c r="J1257" s="12" t="s">
        <v>19</v>
      </c>
      <c r="L1257" s="52" cm="1">
        <f t="array" ref="L125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9</v>
      </c>
    </row>
    <row r="1258" spans="1:12">
      <c r="A1258" s="12">
        <v>6</v>
      </c>
      <c r="B1258" s="13" t="s">
        <v>41</v>
      </c>
      <c r="C1258" s="14" t="s">
        <v>259</v>
      </c>
      <c r="D1258" s="13" t="s">
        <v>282</v>
      </c>
      <c r="E1258" s="12" t="s">
        <v>16</v>
      </c>
      <c r="F1258" s="15">
        <v>6</v>
      </c>
      <c r="G1258" s="15">
        <v>5.5</v>
      </c>
      <c r="H1258" s="16">
        <v>-0.5</v>
      </c>
      <c r="I1258" s="12" t="s">
        <v>19</v>
      </c>
      <c r="J1258" s="12" t="s">
        <v>19</v>
      </c>
      <c r="L1258" s="52" cm="1">
        <f t="array" ref="L125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14</v>
      </c>
    </row>
    <row r="1259" spans="1:12">
      <c r="A1259" s="12">
        <v>6</v>
      </c>
      <c r="B1259" s="13" t="s">
        <v>41</v>
      </c>
      <c r="C1259" s="14" t="s">
        <v>259</v>
      </c>
      <c r="D1259" s="13" t="s">
        <v>59</v>
      </c>
      <c r="E1259" s="12" t="s">
        <v>21</v>
      </c>
      <c r="F1259" s="15">
        <v>6</v>
      </c>
      <c r="G1259" s="15">
        <v>6</v>
      </c>
      <c r="H1259" s="16">
        <v>0</v>
      </c>
      <c r="I1259" s="12" t="s">
        <v>19</v>
      </c>
      <c r="J1259" s="12" t="s">
        <v>19</v>
      </c>
      <c r="L1259" s="52" cm="1">
        <f t="array" ref="L125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60" spans="1:12">
      <c r="A1260" s="12">
        <v>6</v>
      </c>
      <c r="B1260" s="13" t="s">
        <v>41</v>
      </c>
      <c r="C1260" s="14" t="s">
        <v>259</v>
      </c>
      <c r="D1260" s="13" t="s">
        <v>47</v>
      </c>
      <c r="E1260" s="12" t="s">
        <v>21</v>
      </c>
      <c r="F1260" s="15" t="s">
        <v>62</v>
      </c>
      <c r="G1260" s="15" t="s">
        <v>62</v>
      </c>
      <c r="H1260" s="16"/>
      <c r="I1260" s="12" t="s">
        <v>19</v>
      </c>
      <c r="J1260" s="12" t="s">
        <v>19</v>
      </c>
      <c r="L1260" s="52" cm="1">
        <f t="array" ref="L126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261" spans="1:12">
      <c r="A1261" s="12">
        <v>6</v>
      </c>
      <c r="B1261" s="13" t="s">
        <v>41</v>
      </c>
      <c r="C1261" s="14" t="s">
        <v>259</v>
      </c>
      <c r="D1261" s="13" t="s">
        <v>60</v>
      </c>
      <c r="E1261" s="12" t="s">
        <v>21</v>
      </c>
      <c r="F1261" s="15">
        <v>6</v>
      </c>
      <c r="G1261" s="15">
        <v>6</v>
      </c>
      <c r="H1261" s="16">
        <v>0</v>
      </c>
      <c r="I1261" s="12" t="s">
        <v>19</v>
      </c>
      <c r="J1261" s="12" t="s">
        <v>19</v>
      </c>
      <c r="L1261" s="52" cm="1">
        <f t="array" ref="L126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62" spans="1:12">
      <c r="A1262" s="12">
        <v>6</v>
      </c>
      <c r="B1262" s="13" t="s">
        <v>41</v>
      </c>
      <c r="C1262" s="14" t="s">
        <v>259</v>
      </c>
      <c r="D1262" s="13" t="s">
        <v>50</v>
      </c>
      <c r="E1262" s="12" t="s">
        <v>21</v>
      </c>
      <c r="F1262" s="15">
        <v>6</v>
      </c>
      <c r="G1262" s="15">
        <v>6</v>
      </c>
      <c r="H1262" s="16">
        <v>0</v>
      </c>
      <c r="I1262" s="12" t="s">
        <v>19</v>
      </c>
      <c r="J1262" s="12" t="s">
        <v>19</v>
      </c>
      <c r="L1262" s="52" cm="1">
        <f t="array" ref="L126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263" spans="1:12">
      <c r="A1263" s="12">
        <v>6</v>
      </c>
      <c r="B1263" s="13" t="s">
        <v>41</v>
      </c>
      <c r="C1263" s="14" t="s">
        <v>259</v>
      </c>
      <c r="D1263" s="13" t="s">
        <v>63</v>
      </c>
      <c r="E1263" s="12" t="s">
        <v>27</v>
      </c>
      <c r="F1263" s="15">
        <v>7.5</v>
      </c>
      <c r="G1263" s="15">
        <v>9.5</v>
      </c>
      <c r="H1263" s="16">
        <v>2</v>
      </c>
      <c r="I1263" s="12" t="s">
        <v>19</v>
      </c>
      <c r="J1263" s="12" t="s">
        <v>19</v>
      </c>
      <c r="L1263" s="52" cm="1">
        <f t="array" ref="L126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264" spans="1:12">
      <c r="A1264" s="12">
        <v>6</v>
      </c>
      <c r="B1264" s="13" t="s">
        <v>41</v>
      </c>
      <c r="C1264" s="14" t="s">
        <v>259</v>
      </c>
      <c r="D1264" s="13" t="s">
        <v>64</v>
      </c>
      <c r="E1264" s="12" t="s">
        <v>27</v>
      </c>
      <c r="F1264" s="15">
        <v>5.5</v>
      </c>
      <c r="G1264" s="15">
        <v>5.5</v>
      </c>
      <c r="H1264" s="16">
        <v>0</v>
      </c>
      <c r="I1264" s="12" t="s">
        <v>19</v>
      </c>
      <c r="J1264" s="12" t="s">
        <v>19</v>
      </c>
      <c r="L1264" s="52" cm="1">
        <f t="array" ref="L126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265" spans="1:12">
      <c r="A1265" s="12">
        <v>6</v>
      </c>
      <c r="B1265" s="13" t="s">
        <v>41</v>
      </c>
      <c r="C1265" s="14" t="s">
        <v>259</v>
      </c>
      <c r="D1265" s="13" t="s">
        <v>1617</v>
      </c>
      <c r="E1265" s="12" t="s">
        <v>27</v>
      </c>
      <c r="F1265" s="15">
        <v>5</v>
      </c>
      <c r="G1265" s="15">
        <v>5</v>
      </c>
      <c r="H1265" s="16">
        <v>0</v>
      </c>
      <c r="I1265" s="12" t="s">
        <v>19</v>
      </c>
      <c r="J1265" s="12" t="s">
        <v>19</v>
      </c>
      <c r="L1265" s="52" cm="1">
        <f t="array" ref="L126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266" spans="1:12">
      <c r="A1266" s="12">
        <v>6</v>
      </c>
      <c r="B1266" s="13" t="s">
        <v>210</v>
      </c>
      <c r="C1266" s="14" t="s">
        <v>259</v>
      </c>
      <c r="D1266" s="13" t="s">
        <v>211</v>
      </c>
      <c r="E1266" s="12" t="s">
        <v>13</v>
      </c>
      <c r="F1266" s="15">
        <v>6</v>
      </c>
      <c r="G1266" s="15">
        <v>5</v>
      </c>
      <c r="H1266" s="16">
        <v>-1</v>
      </c>
      <c r="I1266" s="12" t="s">
        <v>14</v>
      </c>
      <c r="J1266" s="12" t="s">
        <v>14</v>
      </c>
      <c r="L1266" s="52" cm="1">
        <f t="array" ref="L126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67" spans="1:12">
      <c r="A1267" s="12">
        <v>6</v>
      </c>
      <c r="B1267" s="13" t="s">
        <v>210</v>
      </c>
      <c r="C1267" s="14" t="s">
        <v>259</v>
      </c>
      <c r="D1267" s="13" t="s">
        <v>212</v>
      </c>
      <c r="E1267" s="12" t="s">
        <v>16</v>
      </c>
      <c r="F1267" s="15"/>
      <c r="G1267" s="15"/>
      <c r="H1267" s="16"/>
      <c r="I1267" s="12" t="s">
        <v>14</v>
      </c>
      <c r="J1267" s="12" t="s">
        <v>19</v>
      </c>
      <c r="L1267" s="52" cm="1">
        <f t="array" ref="L126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65</v>
      </c>
    </row>
    <row r="1268" spans="1:12">
      <c r="A1268" s="12">
        <v>6</v>
      </c>
      <c r="B1268" s="13" t="s">
        <v>210</v>
      </c>
      <c r="C1268" s="14" t="s">
        <v>259</v>
      </c>
      <c r="D1268" s="13" t="s">
        <v>214</v>
      </c>
      <c r="E1268" s="12" t="s">
        <v>16</v>
      </c>
      <c r="F1268" s="15"/>
      <c r="G1268" s="15"/>
      <c r="H1268" s="16"/>
      <c r="I1268" s="12" t="s">
        <v>14</v>
      </c>
      <c r="J1268" s="12" t="s">
        <v>19</v>
      </c>
      <c r="L1268" s="52" cm="1">
        <f t="array" ref="L126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17</v>
      </c>
    </row>
    <row r="1269" spans="1:12">
      <c r="A1269" s="12">
        <v>6</v>
      </c>
      <c r="B1269" s="13" t="s">
        <v>210</v>
      </c>
      <c r="C1269" s="14" t="s">
        <v>259</v>
      </c>
      <c r="D1269" s="13" t="s">
        <v>223</v>
      </c>
      <c r="E1269" s="12" t="s">
        <v>16</v>
      </c>
      <c r="F1269" s="15">
        <v>6</v>
      </c>
      <c r="G1269" s="15">
        <v>6</v>
      </c>
      <c r="H1269" s="16">
        <v>0</v>
      </c>
      <c r="I1269" s="12" t="s">
        <v>14</v>
      </c>
      <c r="J1269" s="12" t="s">
        <v>14</v>
      </c>
      <c r="L1269" s="52" cm="1">
        <f t="array" ref="L126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270" spans="1:12">
      <c r="A1270" s="12">
        <v>6</v>
      </c>
      <c r="B1270" s="13" t="s">
        <v>210</v>
      </c>
      <c r="C1270" s="14" t="s">
        <v>259</v>
      </c>
      <c r="D1270" s="13" t="s">
        <v>217</v>
      </c>
      <c r="E1270" s="12" t="s">
        <v>21</v>
      </c>
      <c r="F1270" s="15">
        <v>5.5</v>
      </c>
      <c r="G1270" s="15">
        <v>5</v>
      </c>
      <c r="H1270" s="16">
        <v>-0.5</v>
      </c>
      <c r="I1270" s="12" t="s">
        <v>14</v>
      </c>
      <c r="J1270" s="12" t="s">
        <v>14</v>
      </c>
      <c r="L1270" s="52" cm="1">
        <f t="array" ref="L127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71" spans="1:12">
      <c r="A1271" s="12">
        <v>6</v>
      </c>
      <c r="B1271" s="13" t="s">
        <v>210</v>
      </c>
      <c r="C1271" s="14" t="s">
        <v>259</v>
      </c>
      <c r="D1271" s="13" t="s">
        <v>219</v>
      </c>
      <c r="E1271" s="12" t="s">
        <v>21</v>
      </c>
      <c r="F1271" s="15">
        <v>6</v>
      </c>
      <c r="G1271" s="15">
        <v>6</v>
      </c>
      <c r="H1271" s="16">
        <v>0</v>
      </c>
      <c r="I1271" s="12" t="s">
        <v>14</v>
      </c>
      <c r="J1271" s="12" t="s">
        <v>14</v>
      </c>
      <c r="L1271" s="52" cm="1">
        <f t="array" ref="L127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272" spans="1:12">
      <c r="A1272" s="12">
        <v>6</v>
      </c>
      <c r="B1272" s="13" t="s">
        <v>210</v>
      </c>
      <c r="C1272" s="14" t="s">
        <v>259</v>
      </c>
      <c r="D1272" s="13" t="s">
        <v>216</v>
      </c>
      <c r="E1272" s="12" t="s">
        <v>21</v>
      </c>
      <c r="F1272" s="15">
        <v>6.5</v>
      </c>
      <c r="G1272" s="15">
        <v>6.5</v>
      </c>
      <c r="H1272" s="16">
        <v>0</v>
      </c>
      <c r="I1272" s="12" t="s">
        <v>14</v>
      </c>
      <c r="J1272" s="12" t="s">
        <v>14</v>
      </c>
      <c r="L1272" s="52" cm="1">
        <f t="array" ref="L127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73" spans="1:12">
      <c r="A1273" s="12">
        <v>6</v>
      </c>
      <c r="B1273" s="13" t="s">
        <v>210</v>
      </c>
      <c r="C1273" s="14" t="s">
        <v>259</v>
      </c>
      <c r="D1273" s="13" t="s">
        <v>218</v>
      </c>
      <c r="E1273" s="12" t="s">
        <v>21</v>
      </c>
      <c r="F1273" s="15">
        <v>6</v>
      </c>
      <c r="G1273" s="15">
        <v>6</v>
      </c>
      <c r="H1273" s="16">
        <v>0</v>
      </c>
      <c r="I1273" s="12" t="s">
        <v>14</v>
      </c>
      <c r="J1273" s="12" t="s">
        <v>14</v>
      </c>
      <c r="L1273" s="52" cm="1">
        <f t="array" ref="L127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33</v>
      </c>
    </row>
    <row r="1274" spans="1:12">
      <c r="A1274" s="12">
        <v>6</v>
      </c>
      <c r="B1274" s="13" t="s">
        <v>210</v>
      </c>
      <c r="C1274" s="14" t="s">
        <v>259</v>
      </c>
      <c r="D1274" s="13" t="s">
        <v>233</v>
      </c>
      <c r="E1274" s="12" t="s">
        <v>27</v>
      </c>
      <c r="F1274" s="15">
        <v>6.5</v>
      </c>
      <c r="G1274" s="15">
        <v>6.5</v>
      </c>
      <c r="H1274" s="16">
        <v>0</v>
      </c>
      <c r="I1274" s="12" t="s">
        <v>14</v>
      </c>
      <c r="J1274" s="12" t="s">
        <v>14</v>
      </c>
      <c r="L1274" s="52" cm="1">
        <f t="array" ref="L127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275" spans="1:12">
      <c r="A1275" s="12">
        <v>6</v>
      </c>
      <c r="B1275" s="13" t="s">
        <v>210</v>
      </c>
      <c r="C1275" s="14" t="s">
        <v>259</v>
      </c>
      <c r="D1275" s="13" t="s">
        <v>221</v>
      </c>
      <c r="E1275" s="12" t="s">
        <v>27</v>
      </c>
      <c r="F1275" s="15">
        <v>7</v>
      </c>
      <c r="G1275" s="15">
        <v>10</v>
      </c>
      <c r="H1275" s="16">
        <v>3</v>
      </c>
      <c r="I1275" s="12" t="s">
        <v>14</v>
      </c>
      <c r="J1275" s="12" t="s">
        <v>14</v>
      </c>
      <c r="L1275" s="52" cm="1">
        <f t="array" ref="L127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276" spans="1:12">
      <c r="A1276" s="12">
        <v>6</v>
      </c>
      <c r="B1276" s="13" t="s">
        <v>210</v>
      </c>
      <c r="C1276" s="14" t="s">
        <v>259</v>
      </c>
      <c r="D1276" s="13" t="s">
        <v>1621</v>
      </c>
      <c r="E1276" s="12" t="s">
        <v>27</v>
      </c>
      <c r="F1276" s="15">
        <v>6.5</v>
      </c>
      <c r="G1276" s="15">
        <v>6.5</v>
      </c>
      <c r="H1276" s="16">
        <v>0</v>
      </c>
      <c r="I1276" s="12" t="s">
        <v>14</v>
      </c>
      <c r="J1276" s="12" t="s">
        <v>14</v>
      </c>
      <c r="L1276" s="52" cm="1">
        <f t="array" ref="L127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277" spans="1:12">
      <c r="A1277" s="12">
        <v>6</v>
      </c>
      <c r="B1277" s="13" t="s">
        <v>210</v>
      </c>
      <c r="C1277" s="14" t="s">
        <v>259</v>
      </c>
      <c r="D1277" s="13" t="s">
        <v>222</v>
      </c>
      <c r="E1277" s="12" t="s">
        <v>13</v>
      </c>
      <c r="F1277" s="15"/>
      <c r="G1277" s="15"/>
      <c r="H1277" s="16"/>
      <c r="I1277" s="12" t="s">
        <v>19</v>
      </c>
      <c r="J1277" s="12" t="s">
        <v>19</v>
      </c>
      <c r="L1277" s="52" cm="1">
        <f t="array" ref="L127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0.8</v>
      </c>
    </row>
    <row r="1278" spans="1:12">
      <c r="A1278" s="12">
        <v>6</v>
      </c>
      <c r="B1278" s="13" t="s">
        <v>210</v>
      </c>
      <c r="C1278" s="14" t="s">
        <v>259</v>
      </c>
      <c r="D1278" s="13" t="s">
        <v>213</v>
      </c>
      <c r="E1278" s="12" t="s">
        <v>16</v>
      </c>
      <c r="F1278" s="15">
        <v>6.5</v>
      </c>
      <c r="G1278" s="15">
        <v>6.5</v>
      </c>
      <c r="H1278" s="16">
        <v>0</v>
      </c>
      <c r="I1278" s="12" t="s">
        <v>19</v>
      </c>
      <c r="J1278" s="12" t="s">
        <v>14</v>
      </c>
      <c r="K1278" s="13" t="s">
        <v>212</v>
      </c>
      <c r="L1278" s="52" cm="1">
        <f t="array" ref="L127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279" spans="1:12">
      <c r="A1279" s="12">
        <v>6</v>
      </c>
      <c r="B1279" s="13" t="s">
        <v>210</v>
      </c>
      <c r="C1279" s="14" t="s">
        <v>259</v>
      </c>
      <c r="D1279" s="13" t="s">
        <v>224</v>
      </c>
      <c r="E1279" s="12" t="s">
        <v>16</v>
      </c>
      <c r="F1279" s="15">
        <v>6.5</v>
      </c>
      <c r="G1279" s="15">
        <v>6.5</v>
      </c>
      <c r="H1279" s="16">
        <v>0</v>
      </c>
      <c r="I1279" s="12" t="s">
        <v>19</v>
      </c>
      <c r="J1279" s="12" t="s">
        <v>14</v>
      </c>
      <c r="K1279" s="13" t="s">
        <v>214</v>
      </c>
      <c r="L1279" s="52" cm="1">
        <f t="array" ref="L127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280" spans="1:12">
      <c r="A1280" s="12">
        <v>6</v>
      </c>
      <c r="B1280" s="13" t="s">
        <v>210</v>
      </c>
      <c r="C1280" s="14" t="s">
        <v>259</v>
      </c>
      <c r="D1280" s="13" t="s">
        <v>1969</v>
      </c>
      <c r="E1280" s="12" t="s">
        <v>16</v>
      </c>
      <c r="F1280" s="15"/>
      <c r="G1280" s="15"/>
      <c r="H1280" s="16"/>
      <c r="I1280" s="12" t="s">
        <v>19</v>
      </c>
      <c r="J1280" s="12" t="s">
        <v>19</v>
      </c>
      <c r="L1280" s="52" cm="1">
        <f t="array" ref="L128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281" spans="1:12">
      <c r="A1281" s="12">
        <v>6</v>
      </c>
      <c r="B1281" s="13" t="s">
        <v>210</v>
      </c>
      <c r="C1281" s="14" t="s">
        <v>259</v>
      </c>
      <c r="D1281" s="13" t="s">
        <v>225</v>
      </c>
      <c r="E1281" s="12" t="s">
        <v>16</v>
      </c>
      <c r="F1281" s="15" t="s">
        <v>62</v>
      </c>
      <c r="G1281" s="15" t="s">
        <v>62</v>
      </c>
      <c r="H1281" s="16"/>
      <c r="I1281" s="12" t="s">
        <v>19</v>
      </c>
      <c r="J1281" s="12" t="s">
        <v>19</v>
      </c>
      <c r="L1281" s="52" cm="1">
        <f t="array" ref="L128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282" spans="1:12">
      <c r="A1282" s="12">
        <v>6</v>
      </c>
      <c r="B1282" s="13" t="s">
        <v>210</v>
      </c>
      <c r="C1282" s="14" t="s">
        <v>259</v>
      </c>
      <c r="D1282" s="13" t="s">
        <v>230</v>
      </c>
      <c r="E1282" s="12" t="s">
        <v>21</v>
      </c>
      <c r="F1282" s="15">
        <v>7.5</v>
      </c>
      <c r="G1282" s="15">
        <v>9.5</v>
      </c>
      <c r="H1282" s="16">
        <v>2</v>
      </c>
      <c r="I1282" s="12" t="s">
        <v>19</v>
      </c>
      <c r="J1282" s="12" t="s">
        <v>19</v>
      </c>
      <c r="L1282" s="52" cm="1">
        <f t="array" ref="L128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14</v>
      </c>
    </row>
    <row r="1283" spans="1:12">
      <c r="A1283" s="12">
        <v>6</v>
      </c>
      <c r="B1283" s="13" t="s">
        <v>210</v>
      </c>
      <c r="C1283" s="14" t="s">
        <v>259</v>
      </c>
      <c r="D1283" s="13" t="s">
        <v>227</v>
      </c>
      <c r="E1283" s="12" t="s">
        <v>21</v>
      </c>
      <c r="F1283" s="15">
        <v>5.5</v>
      </c>
      <c r="G1283" s="15">
        <v>5.5</v>
      </c>
      <c r="H1283" s="16">
        <v>0</v>
      </c>
      <c r="I1283" s="12" t="s">
        <v>19</v>
      </c>
      <c r="J1283" s="12" t="s">
        <v>19</v>
      </c>
      <c r="L1283" s="52" cm="1">
        <f t="array" ref="L128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284" spans="1:12">
      <c r="A1284" s="12">
        <v>6</v>
      </c>
      <c r="B1284" s="13" t="s">
        <v>210</v>
      </c>
      <c r="C1284" s="14" t="s">
        <v>259</v>
      </c>
      <c r="D1284" s="13" t="s">
        <v>215</v>
      </c>
      <c r="E1284" s="12" t="s">
        <v>21</v>
      </c>
      <c r="F1284" s="15">
        <v>5.5</v>
      </c>
      <c r="G1284" s="15">
        <v>5.5</v>
      </c>
      <c r="H1284" s="16">
        <v>0</v>
      </c>
      <c r="I1284" s="12" t="s">
        <v>19</v>
      </c>
      <c r="J1284" s="12" t="s">
        <v>19</v>
      </c>
      <c r="L1284" s="52" cm="1">
        <f t="array" ref="L128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85" spans="1:12">
      <c r="A1285" s="12">
        <v>6</v>
      </c>
      <c r="B1285" s="13" t="s">
        <v>210</v>
      </c>
      <c r="C1285" s="14" t="s">
        <v>259</v>
      </c>
      <c r="D1285" s="13" t="s">
        <v>228</v>
      </c>
      <c r="E1285" s="12" t="s">
        <v>21</v>
      </c>
      <c r="F1285" s="15">
        <v>5.5</v>
      </c>
      <c r="G1285" s="15">
        <v>5.5</v>
      </c>
      <c r="H1285" s="16">
        <v>0</v>
      </c>
      <c r="I1285" s="12" t="s">
        <v>19</v>
      </c>
      <c r="J1285" s="12" t="s">
        <v>19</v>
      </c>
      <c r="L1285" s="52" cm="1">
        <f t="array" ref="L128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13</v>
      </c>
    </row>
    <row r="1286" spans="1:12">
      <c r="A1286" s="12">
        <v>6</v>
      </c>
      <c r="B1286" s="13" t="s">
        <v>210</v>
      </c>
      <c r="C1286" s="14" t="s">
        <v>259</v>
      </c>
      <c r="D1286" s="13" t="s">
        <v>231</v>
      </c>
      <c r="E1286" s="12" t="s">
        <v>27</v>
      </c>
      <c r="F1286" s="15">
        <v>6</v>
      </c>
      <c r="G1286" s="15">
        <v>6</v>
      </c>
      <c r="H1286" s="16">
        <v>0</v>
      </c>
      <c r="I1286" s="12" t="s">
        <v>19</v>
      </c>
      <c r="J1286" s="12" t="s">
        <v>19</v>
      </c>
      <c r="L1286" s="52" cm="1">
        <f t="array" ref="L128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287" spans="1:12">
      <c r="A1287" s="12">
        <v>6</v>
      </c>
      <c r="B1287" s="13" t="s">
        <v>210</v>
      </c>
      <c r="C1287" s="14" t="s">
        <v>259</v>
      </c>
      <c r="D1287" s="13" t="s">
        <v>232</v>
      </c>
      <c r="E1287" s="12" t="s">
        <v>27</v>
      </c>
      <c r="F1287" s="15">
        <v>7</v>
      </c>
      <c r="G1287" s="15">
        <v>10</v>
      </c>
      <c r="H1287" s="16">
        <v>3</v>
      </c>
      <c r="I1287" s="12" t="s">
        <v>19</v>
      </c>
      <c r="J1287" s="12" t="s">
        <v>19</v>
      </c>
      <c r="L1287" s="52" cm="1">
        <f t="array" ref="L128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9</v>
      </c>
    </row>
    <row r="1288" spans="1:12">
      <c r="A1288" s="12">
        <v>6</v>
      </c>
      <c r="B1288" s="13" t="s">
        <v>210</v>
      </c>
      <c r="C1288" s="14" t="s">
        <v>259</v>
      </c>
      <c r="D1288" s="13" t="s">
        <v>220</v>
      </c>
      <c r="E1288" s="12" t="s">
        <v>27</v>
      </c>
      <c r="F1288" s="15">
        <v>6</v>
      </c>
      <c r="G1288" s="15">
        <v>6</v>
      </c>
      <c r="H1288" s="16">
        <v>0</v>
      </c>
      <c r="I1288" s="12" t="s">
        <v>19</v>
      </c>
      <c r="J1288" s="12" t="s">
        <v>19</v>
      </c>
      <c r="L1288" s="52" cm="1">
        <f t="array" ref="L128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289" spans="1:12">
      <c r="A1289" s="12">
        <v>6</v>
      </c>
      <c r="B1289" s="13" t="s">
        <v>162</v>
      </c>
      <c r="C1289" s="14" t="s">
        <v>259</v>
      </c>
      <c r="D1289" s="13" t="s">
        <v>163</v>
      </c>
      <c r="E1289" s="12" t="s">
        <v>13</v>
      </c>
      <c r="F1289" s="15">
        <v>6.5</v>
      </c>
      <c r="G1289" s="15">
        <v>5.5</v>
      </c>
      <c r="H1289" s="16">
        <v>-1</v>
      </c>
      <c r="I1289" s="12" t="s">
        <v>14</v>
      </c>
      <c r="J1289" s="12" t="s">
        <v>14</v>
      </c>
      <c r="L1289" s="52" cm="1">
        <f t="array" ref="L128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90" spans="1:12">
      <c r="A1290" s="12">
        <v>6</v>
      </c>
      <c r="B1290" s="13" t="s">
        <v>162</v>
      </c>
      <c r="C1290" s="14" t="s">
        <v>259</v>
      </c>
      <c r="D1290" s="13" t="s">
        <v>175</v>
      </c>
      <c r="E1290" s="12" t="s">
        <v>16</v>
      </c>
      <c r="F1290" s="15">
        <v>6.5</v>
      </c>
      <c r="G1290" s="15">
        <v>6.5</v>
      </c>
      <c r="H1290" s="16">
        <v>0</v>
      </c>
      <c r="I1290" s="12" t="s">
        <v>14</v>
      </c>
      <c r="J1290" s="12" t="s">
        <v>14</v>
      </c>
      <c r="L1290" s="52" cm="1">
        <f t="array" ref="L129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291" spans="1:12">
      <c r="A1291" s="12">
        <v>6</v>
      </c>
      <c r="B1291" s="13" t="s">
        <v>162</v>
      </c>
      <c r="C1291" s="14" t="s">
        <v>259</v>
      </c>
      <c r="D1291" s="13" t="s">
        <v>1626</v>
      </c>
      <c r="E1291" s="12" t="s">
        <v>16</v>
      </c>
      <c r="F1291" s="15">
        <v>7</v>
      </c>
      <c r="G1291" s="15">
        <v>10</v>
      </c>
      <c r="H1291" s="16">
        <v>3</v>
      </c>
      <c r="I1291" s="12" t="s">
        <v>14</v>
      </c>
      <c r="J1291" s="12" t="s">
        <v>14</v>
      </c>
      <c r="L1291" s="52" cm="1">
        <f t="array" ref="L129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292" spans="1:12">
      <c r="A1292" s="12">
        <v>6</v>
      </c>
      <c r="B1292" s="13" t="s">
        <v>162</v>
      </c>
      <c r="C1292" s="14" t="s">
        <v>259</v>
      </c>
      <c r="D1292" s="13" t="s">
        <v>116</v>
      </c>
      <c r="E1292" s="12" t="s">
        <v>16</v>
      </c>
      <c r="F1292" s="15">
        <v>6.5</v>
      </c>
      <c r="G1292" s="15">
        <v>6.5</v>
      </c>
      <c r="H1292" s="16">
        <v>0</v>
      </c>
      <c r="I1292" s="12" t="s">
        <v>14</v>
      </c>
      <c r="J1292" s="12" t="s">
        <v>14</v>
      </c>
      <c r="L1292" s="52" cm="1">
        <f t="array" ref="L129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293" spans="1:12">
      <c r="A1293" s="12">
        <v>6</v>
      </c>
      <c r="B1293" s="13" t="s">
        <v>162</v>
      </c>
      <c r="C1293" s="14" t="s">
        <v>259</v>
      </c>
      <c r="D1293" s="13" t="s">
        <v>292</v>
      </c>
      <c r="E1293" s="12" t="s">
        <v>21</v>
      </c>
      <c r="F1293" s="15">
        <v>5.5</v>
      </c>
      <c r="G1293" s="15">
        <v>5</v>
      </c>
      <c r="H1293" s="16">
        <v>-0.5</v>
      </c>
      <c r="I1293" s="12" t="s">
        <v>14</v>
      </c>
      <c r="J1293" s="12" t="s">
        <v>14</v>
      </c>
      <c r="L1293" s="52" cm="1">
        <f t="array" ref="L129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94" spans="1:12">
      <c r="A1294" s="12">
        <v>6</v>
      </c>
      <c r="B1294" s="13" t="s">
        <v>162</v>
      </c>
      <c r="C1294" s="14" t="s">
        <v>259</v>
      </c>
      <c r="D1294" s="13" t="s">
        <v>168</v>
      </c>
      <c r="E1294" s="12" t="s">
        <v>21</v>
      </c>
      <c r="F1294" s="15">
        <v>6</v>
      </c>
      <c r="G1294" s="15">
        <v>6</v>
      </c>
      <c r="H1294" s="16">
        <v>0</v>
      </c>
      <c r="I1294" s="12" t="s">
        <v>14</v>
      </c>
      <c r="J1294" s="12" t="s">
        <v>14</v>
      </c>
      <c r="L1294" s="52" cm="1">
        <f t="array" ref="L129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7.5</v>
      </c>
    </row>
    <row r="1295" spans="1:12">
      <c r="A1295" s="12">
        <v>6</v>
      </c>
      <c r="B1295" s="13" t="s">
        <v>162</v>
      </c>
      <c r="C1295" s="14" t="s">
        <v>259</v>
      </c>
      <c r="D1295" s="13" t="s">
        <v>169</v>
      </c>
      <c r="E1295" s="12" t="s">
        <v>21</v>
      </c>
      <c r="F1295" s="15"/>
      <c r="G1295" s="15"/>
      <c r="H1295" s="16"/>
      <c r="I1295" s="12" t="s">
        <v>14</v>
      </c>
      <c r="J1295" s="12" t="s">
        <v>19</v>
      </c>
      <c r="L1295" s="52" cm="1">
        <f t="array" ref="L129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296" spans="1:12">
      <c r="A1296" s="12">
        <v>6</v>
      </c>
      <c r="B1296" s="13" t="s">
        <v>162</v>
      </c>
      <c r="C1296" s="14" t="s">
        <v>259</v>
      </c>
      <c r="D1296" s="13" t="s">
        <v>170</v>
      </c>
      <c r="E1296" s="12" t="s">
        <v>21</v>
      </c>
      <c r="F1296" s="15">
        <v>6</v>
      </c>
      <c r="G1296" s="15">
        <v>6</v>
      </c>
      <c r="H1296" s="16">
        <v>0</v>
      </c>
      <c r="I1296" s="12" t="s">
        <v>14</v>
      </c>
      <c r="J1296" s="12" t="s">
        <v>14</v>
      </c>
      <c r="L1296" s="52" cm="1">
        <f t="array" ref="L129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297" spans="1:12">
      <c r="A1297" s="12">
        <v>6</v>
      </c>
      <c r="B1297" s="13" t="s">
        <v>162</v>
      </c>
      <c r="C1297" s="14" t="s">
        <v>259</v>
      </c>
      <c r="D1297" s="13" t="s">
        <v>159</v>
      </c>
      <c r="E1297" s="12" t="s">
        <v>27</v>
      </c>
      <c r="F1297" s="15">
        <v>5.5</v>
      </c>
      <c r="G1297" s="15">
        <v>5.5</v>
      </c>
      <c r="H1297" s="16">
        <v>0</v>
      </c>
      <c r="I1297" s="12" t="s">
        <v>14</v>
      </c>
      <c r="J1297" s="12" t="s">
        <v>14</v>
      </c>
      <c r="L1297" s="52" cm="1">
        <f t="array" ref="L129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298" spans="1:12">
      <c r="A1298" s="12">
        <v>6</v>
      </c>
      <c r="B1298" s="13" t="s">
        <v>162</v>
      </c>
      <c r="C1298" s="14" t="s">
        <v>259</v>
      </c>
      <c r="D1298" s="13" t="s">
        <v>173</v>
      </c>
      <c r="E1298" s="12" t="s">
        <v>27</v>
      </c>
      <c r="F1298" s="15">
        <v>4.5</v>
      </c>
      <c r="G1298" s="15">
        <v>3.5</v>
      </c>
      <c r="H1298" s="16">
        <v>-1</v>
      </c>
      <c r="I1298" s="12" t="s">
        <v>14</v>
      </c>
      <c r="J1298" s="12" t="s">
        <v>14</v>
      </c>
      <c r="L1298" s="52" cm="1">
        <f t="array" ref="L129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55</v>
      </c>
    </row>
    <row r="1299" spans="1:12">
      <c r="A1299" s="12">
        <v>6</v>
      </c>
      <c r="B1299" s="13" t="s">
        <v>162</v>
      </c>
      <c r="C1299" s="14" t="s">
        <v>259</v>
      </c>
      <c r="D1299" s="13" t="s">
        <v>183</v>
      </c>
      <c r="E1299" s="12" t="s">
        <v>27</v>
      </c>
      <c r="F1299" s="15">
        <v>5.5</v>
      </c>
      <c r="G1299" s="15">
        <v>5.5</v>
      </c>
      <c r="H1299" s="16">
        <v>0</v>
      </c>
      <c r="I1299" s="12" t="s">
        <v>14</v>
      </c>
      <c r="J1299" s="12" t="s">
        <v>14</v>
      </c>
      <c r="L1299" s="52" cm="1">
        <f t="array" ref="L129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</v>
      </c>
    </row>
    <row r="1300" spans="1:12">
      <c r="A1300" s="12">
        <v>6</v>
      </c>
      <c r="B1300" s="13" t="s">
        <v>162</v>
      </c>
      <c r="C1300" s="14" t="s">
        <v>259</v>
      </c>
      <c r="D1300" s="13" t="s">
        <v>1613</v>
      </c>
      <c r="E1300" s="12" t="s">
        <v>13</v>
      </c>
      <c r="F1300" s="15">
        <v>5.5</v>
      </c>
      <c r="G1300" s="15">
        <v>2.5</v>
      </c>
      <c r="H1300" s="16">
        <v>-3</v>
      </c>
      <c r="I1300" s="12" t="s">
        <v>19</v>
      </c>
      <c r="J1300" s="12" t="s">
        <v>19</v>
      </c>
      <c r="L1300" s="52" cm="1">
        <f t="array" ref="L130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301" spans="1:12">
      <c r="A1301" s="12">
        <v>6</v>
      </c>
      <c r="B1301" s="13" t="s">
        <v>162</v>
      </c>
      <c r="C1301" s="14" t="s">
        <v>259</v>
      </c>
      <c r="D1301" s="13" t="s">
        <v>164</v>
      </c>
      <c r="E1301" s="12" t="s">
        <v>16</v>
      </c>
      <c r="F1301" s="15">
        <v>6</v>
      </c>
      <c r="G1301" s="15">
        <v>6</v>
      </c>
      <c r="H1301" s="16">
        <v>0</v>
      </c>
      <c r="I1301" s="12" t="s">
        <v>19</v>
      </c>
      <c r="J1301" s="12" t="s">
        <v>19</v>
      </c>
      <c r="L1301" s="52" cm="1">
        <f t="array" ref="L130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302" spans="1:12">
      <c r="A1302" s="12">
        <v>6</v>
      </c>
      <c r="B1302" s="13" t="s">
        <v>162</v>
      </c>
      <c r="C1302" s="14" t="s">
        <v>259</v>
      </c>
      <c r="D1302" s="13" t="s">
        <v>165</v>
      </c>
      <c r="E1302" s="12" t="s">
        <v>16</v>
      </c>
      <c r="F1302" s="15">
        <v>6</v>
      </c>
      <c r="G1302" s="15">
        <v>6</v>
      </c>
      <c r="H1302" s="16">
        <v>0</v>
      </c>
      <c r="I1302" s="12" t="s">
        <v>19</v>
      </c>
      <c r="J1302" s="12" t="s">
        <v>19</v>
      </c>
      <c r="L1302" s="52" cm="1">
        <f t="array" ref="L130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17</v>
      </c>
    </row>
    <row r="1303" spans="1:12">
      <c r="A1303" s="12">
        <v>6</v>
      </c>
      <c r="B1303" s="13" t="s">
        <v>162</v>
      </c>
      <c r="C1303" s="14" t="s">
        <v>259</v>
      </c>
      <c r="D1303" s="13" t="s">
        <v>177</v>
      </c>
      <c r="E1303" s="12" t="s">
        <v>16</v>
      </c>
      <c r="F1303" s="15">
        <v>5.5</v>
      </c>
      <c r="G1303" s="15">
        <v>5.5</v>
      </c>
      <c r="H1303" s="16">
        <v>0</v>
      </c>
      <c r="I1303" s="12" t="s">
        <v>19</v>
      </c>
      <c r="J1303" s="12" t="s">
        <v>19</v>
      </c>
      <c r="L1303" s="52" cm="1">
        <f t="array" ref="L130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304" spans="1:12">
      <c r="A1304" s="12">
        <v>6</v>
      </c>
      <c r="B1304" s="13" t="s">
        <v>162</v>
      </c>
      <c r="C1304" s="14" t="s">
        <v>259</v>
      </c>
      <c r="D1304" s="13" t="s">
        <v>291</v>
      </c>
      <c r="E1304" s="12" t="s">
        <v>16</v>
      </c>
      <c r="F1304" s="15"/>
      <c r="G1304" s="15"/>
      <c r="H1304" s="16"/>
      <c r="I1304" s="12" t="s">
        <v>19</v>
      </c>
      <c r="J1304" s="12" t="s">
        <v>19</v>
      </c>
      <c r="L1304" s="52" cm="1">
        <f t="array" ref="L130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305" spans="1:12">
      <c r="A1305" s="12">
        <v>6</v>
      </c>
      <c r="B1305" s="13" t="s">
        <v>162</v>
      </c>
      <c r="C1305" s="14" t="s">
        <v>259</v>
      </c>
      <c r="D1305" s="13" t="s">
        <v>182</v>
      </c>
      <c r="E1305" s="12" t="s">
        <v>21</v>
      </c>
      <c r="F1305" s="15">
        <v>6.5</v>
      </c>
      <c r="G1305" s="15">
        <v>6.5</v>
      </c>
      <c r="H1305" s="16">
        <v>0</v>
      </c>
      <c r="I1305" s="12" t="s">
        <v>19</v>
      </c>
      <c r="J1305" s="12" t="s">
        <v>14</v>
      </c>
      <c r="K1305" s="13" t="s">
        <v>169</v>
      </c>
      <c r="L1305" s="52" cm="1">
        <f t="array" ref="L130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306" spans="1:12">
      <c r="A1306" s="12">
        <v>6</v>
      </c>
      <c r="B1306" s="13" t="s">
        <v>162</v>
      </c>
      <c r="C1306" s="14" t="s">
        <v>259</v>
      </c>
      <c r="D1306" s="13" t="s">
        <v>167</v>
      </c>
      <c r="E1306" s="12" t="s">
        <v>21</v>
      </c>
      <c r="F1306" s="15">
        <v>6</v>
      </c>
      <c r="G1306" s="15">
        <v>5.5</v>
      </c>
      <c r="H1306" s="16">
        <v>-0.5</v>
      </c>
      <c r="I1306" s="12" t="s">
        <v>19</v>
      </c>
      <c r="J1306" s="12" t="s">
        <v>19</v>
      </c>
      <c r="L1306" s="52" cm="1">
        <f t="array" ref="L130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60</v>
      </c>
    </row>
    <row r="1307" spans="1:12">
      <c r="A1307" s="12">
        <v>6</v>
      </c>
      <c r="B1307" s="13" t="s">
        <v>162</v>
      </c>
      <c r="C1307" s="14" t="s">
        <v>259</v>
      </c>
      <c r="D1307" s="13" t="s">
        <v>180</v>
      </c>
      <c r="E1307" s="12" t="s">
        <v>21</v>
      </c>
      <c r="F1307" s="15">
        <v>5.5</v>
      </c>
      <c r="G1307" s="15">
        <v>5.5</v>
      </c>
      <c r="H1307" s="16">
        <v>0</v>
      </c>
      <c r="I1307" s="12" t="s">
        <v>19</v>
      </c>
      <c r="J1307" s="12" t="s">
        <v>19</v>
      </c>
      <c r="L1307" s="52" cm="1">
        <f t="array" ref="L130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308" spans="1:12">
      <c r="A1308" s="12">
        <v>6</v>
      </c>
      <c r="B1308" s="13" t="s">
        <v>162</v>
      </c>
      <c r="C1308" s="14" t="s">
        <v>259</v>
      </c>
      <c r="D1308" s="13" t="s">
        <v>179</v>
      </c>
      <c r="E1308" s="12" t="s">
        <v>21</v>
      </c>
      <c r="F1308" s="15"/>
      <c r="G1308" s="15"/>
      <c r="H1308" s="16"/>
      <c r="I1308" s="12" t="s">
        <v>19</v>
      </c>
      <c r="J1308" s="12" t="s">
        <v>19</v>
      </c>
      <c r="L1308" s="52" cm="1">
        <f t="array" ref="L130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309" spans="1:12">
      <c r="A1309" s="12">
        <v>6</v>
      </c>
      <c r="B1309" s="13" t="s">
        <v>162</v>
      </c>
      <c r="C1309" s="14" t="s">
        <v>259</v>
      </c>
      <c r="D1309" s="13" t="s">
        <v>1611</v>
      </c>
      <c r="E1309" s="12" t="s">
        <v>27</v>
      </c>
      <c r="F1309" s="15">
        <v>5.5</v>
      </c>
      <c r="G1309" s="15">
        <v>5.5</v>
      </c>
      <c r="H1309" s="16">
        <v>0</v>
      </c>
      <c r="I1309" s="12" t="s">
        <v>19</v>
      </c>
      <c r="J1309" s="12" t="s">
        <v>19</v>
      </c>
      <c r="L1309" s="52" cm="1">
        <f t="array" ref="L130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310" spans="1:12">
      <c r="A1310" s="12">
        <v>6</v>
      </c>
      <c r="B1310" s="13" t="s">
        <v>162</v>
      </c>
      <c r="C1310" s="14" t="s">
        <v>259</v>
      </c>
      <c r="D1310" s="13" t="s">
        <v>171</v>
      </c>
      <c r="E1310" s="12" t="s">
        <v>27</v>
      </c>
      <c r="F1310" s="15">
        <v>5.5</v>
      </c>
      <c r="G1310" s="15">
        <v>5.5</v>
      </c>
      <c r="H1310" s="16">
        <v>0</v>
      </c>
      <c r="I1310" s="12" t="s">
        <v>19</v>
      </c>
      <c r="J1310" s="12" t="s">
        <v>19</v>
      </c>
      <c r="L1310" s="52" cm="1">
        <f t="array" ref="L131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13</v>
      </c>
    </row>
    <row r="1311" spans="1:12">
      <c r="A1311" s="12">
        <v>6</v>
      </c>
      <c r="B1311" s="13" t="s">
        <v>162</v>
      </c>
      <c r="C1311" s="14" t="s">
        <v>259</v>
      </c>
      <c r="D1311" s="13" t="s">
        <v>172</v>
      </c>
      <c r="E1311" s="12" t="s">
        <v>27</v>
      </c>
      <c r="F1311" s="15"/>
      <c r="G1311" s="15"/>
      <c r="H1311" s="16"/>
      <c r="I1311" s="12" t="s">
        <v>19</v>
      </c>
      <c r="J1311" s="12" t="s">
        <v>19</v>
      </c>
      <c r="L1311" s="52" cm="1">
        <f t="array" ref="L131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28</v>
      </c>
    </row>
    <row r="1312" spans="1:12">
      <c r="A1312" s="12">
        <v>6</v>
      </c>
      <c r="B1312" s="13" t="s">
        <v>234</v>
      </c>
      <c r="C1312" s="14" t="s">
        <v>259</v>
      </c>
      <c r="D1312" s="13" t="s">
        <v>235</v>
      </c>
      <c r="E1312" s="12" t="s">
        <v>13</v>
      </c>
      <c r="F1312" s="15">
        <v>6</v>
      </c>
      <c r="G1312" s="15">
        <v>6.5</v>
      </c>
      <c r="H1312" s="16">
        <v>0.5</v>
      </c>
      <c r="I1312" s="12" t="s">
        <v>14</v>
      </c>
      <c r="J1312" s="12" t="s">
        <v>14</v>
      </c>
      <c r="L1312" s="52" cm="1">
        <f t="array" ref="L131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313" spans="1:12">
      <c r="A1313" s="12">
        <v>6</v>
      </c>
      <c r="B1313" s="13" t="s">
        <v>234</v>
      </c>
      <c r="C1313" s="14" t="s">
        <v>259</v>
      </c>
      <c r="D1313" s="13" t="s">
        <v>247</v>
      </c>
      <c r="E1313" s="12" t="s">
        <v>16</v>
      </c>
      <c r="F1313" s="15"/>
      <c r="G1313" s="15"/>
      <c r="H1313" s="16"/>
      <c r="I1313" s="12" t="s">
        <v>14</v>
      </c>
      <c r="J1313" s="12" t="s">
        <v>19</v>
      </c>
      <c r="L1313" s="52" cm="1">
        <f t="array" ref="L131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23</v>
      </c>
    </row>
    <row r="1314" spans="1:12">
      <c r="A1314" s="12">
        <v>6</v>
      </c>
      <c r="B1314" s="13" t="s">
        <v>234</v>
      </c>
      <c r="C1314" s="14" t="s">
        <v>259</v>
      </c>
      <c r="D1314" s="13" t="s">
        <v>248</v>
      </c>
      <c r="E1314" s="12" t="s">
        <v>16</v>
      </c>
      <c r="F1314" s="15">
        <v>6</v>
      </c>
      <c r="G1314" s="15">
        <v>5.5</v>
      </c>
      <c r="H1314" s="16">
        <v>-0.5</v>
      </c>
      <c r="I1314" s="12" t="s">
        <v>14</v>
      </c>
      <c r="J1314" s="12" t="s">
        <v>14</v>
      </c>
      <c r="L1314" s="52" cm="1">
        <f t="array" ref="L131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15" spans="1:12">
      <c r="A1315" s="12">
        <v>6</v>
      </c>
      <c r="B1315" s="13" t="s">
        <v>234</v>
      </c>
      <c r="C1315" s="14" t="s">
        <v>259</v>
      </c>
      <c r="D1315" s="13" t="s">
        <v>238</v>
      </c>
      <c r="E1315" s="12" t="s">
        <v>16</v>
      </c>
      <c r="F1315" s="15">
        <v>6.5</v>
      </c>
      <c r="G1315" s="15">
        <v>6.5</v>
      </c>
      <c r="H1315" s="16">
        <v>0</v>
      </c>
      <c r="I1315" s="12" t="s">
        <v>14</v>
      </c>
      <c r="J1315" s="12" t="s">
        <v>14</v>
      </c>
      <c r="L1315" s="52" cm="1">
        <f t="array" ref="L131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316" spans="1:12">
      <c r="A1316" s="12">
        <v>6</v>
      </c>
      <c r="B1316" s="13" t="s">
        <v>234</v>
      </c>
      <c r="C1316" s="14" t="s">
        <v>259</v>
      </c>
      <c r="D1316" s="13" t="s">
        <v>241</v>
      </c>
      <c r="E1316" s="12" t="s">
        <v>21</v>
      </c>
      <c r="F1316" s="15">
        <v>5</v>
      </c>
      <c r="G1316" s="15">
        <v>5</v>
      </c>
      <c r="H1316" s="16">
        <v>0</v>
      </c>
      <c r="I1316" s="12" t="s">
        <v>14</v>
      </c>
      <c r="J1316" s="12" t="s">
        <v>14</v>
      </c>
      <c r="L1316" s="52" cm="1">
        <f t="array" ref="L131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30</v>
      </c>
    </row>
    <row r="1317" spans="1:12">
      <c r="A1317" s="12">
        <v>6</v>
      </c>
      <c r="B1317" s="13" t="s">
        <v>234</v>
      </c>
      <c r="C1317" s="14" t="s">
        <v>259</v>
      </c>
      <c r="D1317" s="13" t="s">
        <v>297</v>
      </c>
      <c r="E1317" s="12" t="s">
        <v>21</v>
      </c>
      <c r="F1317" s="15">
        <v>7</v>
      </c>
      <c r="G1317" s="15">
        <v>10</v>
      </c>
      <c r="H1317" s="16">
        <v>3</v>
      </c>
      <c r="I1317" s="12" t="s">
        <v>14</v>
      </c>
      <c r="J1317" s="12" t="s">
        <v>14</v>
      </c>
      <c r="L1317" s="52" cm="1">
        <f t="array" ref="L131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18" spans="1:12">
      <c r="A1318" s="12">
        <v>6</v>
      </c>
      <c r="B1318" s="13" t="s">
        <v>234</v>
      </c>
      <c r="C1318" s="14" t="s">
        <v>259</v>
      </c>
      <c r="D1318" s="13" t="s">
        <v>252</v>
      </c>
      <c r="E1318" s="12" t="s">
        <v>21</v>
      </c>
      <c r="F1318" s="15">
        <v>6</v>
      </c>
      <c r="G1318" s="15">
        <v>6</v>
      </c>
      <c r="H1318" s="16">
        <v>0</v>
      </c>
      <c r="I1318" s="12" t="s">
        <v>14</v>
      </c>
      <c r="J1318" s="12" t="s">
        <v>14</v>
      </c>
      <c r="L1318" s="52" cm="1">
        <f t="array" ref="L131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319" spans="1:12">
      <c r="A1319" s="12">
        <v>6</v>
      </c>
      <c r="B1319" s="13" t="s">
        <v>234</v>
      </c>
      <c r="C1319" s="14" t="s">
        <v>259</v>
      </c>
      <c r="D1319" s="13" t="s">
        <v>239</v>
      </c>
      <c r="E1319" s="12" t="s">
        <v>21</v>
      </c>
      <c r="F1319" s="15" t="s">
        <v>62</v>
      </c>
      <c r="G1319" s="15" t="s">
        <v>62</v>
      </c>
      <c r="H1319" s="16"/>
      <c r="I1319" s="12" t="s">
        <v>14</v>
      </c>
      <c r="J1319" s="12" t="s">
        <v>19</v>
      </c>
      <c r="L1319" s="52" cm="1">
        <f t="array" ref="L131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320" spans="1:12">
      <c r="A1320" s="12">
        <v>6</v>
      </c>
      <c r="B1320" s="13" t="s">
        <v>234</v>
      </c>
      <c r="C1320" s="14" t="s">
        <v>259</v>
      </c>
      <c r="D1320" s="13" t="s">
        <v>243</v>
      </c>
      <c r="E1320" s="12" t="s">
        <v>27</v>
      </c>
      <c r="F1320" s="15"/>
      <c r="G1320" s="15"/>
      <c r="H1320" s="16"/>
      <c r="I1320" s="12" t="s">
        <v>14</v>
      </c>
      <c r="J1320" s="12" t="s">
        <v>19</v>
      </c>
      <c r="L1320" s="52" cm="1">
        <f t="array" ref="L132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32</v>
      </c>
    </row>
    <row r="1321" spans="1:12">
      <c r="A1321" s="12">
        <v>6</v>
      </c>
      <c r="B1321" s="13" t="s">
        <v>234</v>
      </c>
      <c r="C1321" s="14" t="s">
        <v>259</v>
      </c>
      <c r="D1321" s="13" t="s">
        <v>255</v>
      </c>
      <c r="E1321" s="12" t="s">
        <v>27</v>
      </c>
      <c r="F1321" s="15">
        <v>5.5</v>
      </c>
      <c r="G1321" s="15">
        <v>5.5</v>
      </c>
      <c r="H1321" s="16">
        <v>0</v>
      </c>
      <c r="I1321" s="12" t="s">
        <v>14</v>
      </c>
      <c r="J1321" s="12" t="s">
        <v>14</v>
      </c>
      <c r="L1321" s="52" cm="1">
        <f t="array" ref="L132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322" spans="1:12">
      <c r="A1322" s="12">
        <v>6</v>
      </c>
      <c r="B1322" s="13" t="s">
        <v>234</v>
      </c>
      <c r="C1322" s="14" t="s">
        <v>259</v>
      </c>
      <c r="D1322" s="13" t="s">
        <v>244</v>
      </c>
      <c r="E1322" s="12" t="s">
        <v>27</v>
      </c>
      <c r="F1322" s="15">
        <v>5</v>
      </c>
      <c r="G1322" s="15">
        <v>5</v>
      </c>
      <c r="H1322" s="16">
        <v>0</v>
      </c>
      <c r="I1322" s="12" t="s">
        <v>14</v>
      </c>
      <c r="J1322" s="12" t="s">
        <v>14</v>
      </c>
      <c r="L1322" s="52" cm="1">
        <f t="array" ref="L132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25</v>
      </c>
    </row>
    <row r="1323" spans="1:12">
      <c r="A1323" s="12">
        <v>6</v>
      </c>
      <c r="B1323" s="13" t="s">
        <v>234</v>
      </c>
      <c r="C1323" s="14" t="s">
        <v>259</v>
      </c>
      <c r="D1323" s="13" t="s">
        <v>1625</v>
      </c>
      <c r="E1323" s="12" t="s">
        <v>13</v>
      </c>
      <c r="F1323" s="15">
        <v>6.5</v>
      </c>
      <c r="G1323" s="15">
        <v>3.5</v>
      </c>
      <c r="H1323" s="16">
        <v>-3</v>
      </c>
      <c r="I1323" s="12" t="s">
        <v>19</v>
      </c>
      <c r="J1323" s="12" t="s">
        <v>19</v>
      </c>
      <c r="L1323" s="52" cm="1">
        <f t="array" ref="L132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324" spans="1:12">
      <c r="A1324" s="12">
        <v>6</v>
      </c>
      <c r="B1324" s="13" t="s">
        <v>234</v>
      </c>
      <c r="C1324" s="14" t="s">
        <v>259</v>
      </c>
      <c r="D1324" s="13" t="s">
        <v>249</v>
      </c>
      <c r="E1324" s="12" t="s">
        <v>16</v>
      </c>
      <c r="F1324" s="15">
        <v>5.5</v>
      </c>
      <c r="G1324" s="15">
        <v>5.5</v>
      </c>
      <c r="H1324" s="16">
        <v>0</v>
      </c>
      <c r="I1324" s="12" t="s">
        <v>19</v>
      </c>
      <c r="J1324" s="12" t="s">
        <v>14</v>
      </c>
      <c r="K1324" s="13" t="s">
        <v>247</v>
      </c>
      <c r="L1324" s="52" cm="1">
        <f t="array" ref="L132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325" spans="1:12">
      <c r="A1325" s="12">
        <v>6</v>
      </c>
      <c r="B1325" s="13" t="s">
        <v>234</v>
      </c>
      <c r="C1325" s="14" t="s">
        <v>259</v>
      </c>
      <c r="D1325" s="13" t="s">
        <v>250</v>
      </c>
      <c r="E1325" s="12" t="s">
        <v>16</v>
      </c>
      <c r="F1325" s="15"/>
      <c r="G1325" s="15"/>
      <c r="H1325" s="16"/>
      <c r="I1325" s="12" t="s">
        <v>19</v>
      </c>
      <c r="J1325" s="12" t="s">
        <v>19</v>
      </c>
      <c r="L1325" s="52" cm="1">
        <f t="array" ref="L132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326" spans="1:12">
      <c r="A1326" s="12">
        <v>6</v>
      </c>
      <c r="B1326" s="13" t="s">
        <v>234</v>
      </c>
      <c r="C1326" s="14" t="s">
        <v>259</v>
      </c>
      <c r="D1326" s="13" t="s">
        <v>236</v>
      </c>
      <c r="E1326" s="12" t="s">
        <v>16</v>
      </c>
      <c r="F1326" s="15">
        <v>5.5</v>
      </c>
      <c r="G1326" s="15">
        <v>5.5</v>
      </c>
      <c r="H1326" s="16">
        <v>0</v>
      </c>
      <c r="I1326" s="12" t="s">
        <v>19</v>
      </c>
      <c r="J1326" s="12" t="s">
        <v>19</v>
      </c>
      <c r="L1326" s="52" cm="1">
        <f t="array" ref="L132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327" spans="1:12">
      <c r="A1327" s="12">
        <v>6</v>
      </c>
      <c r="B1327" s="13" t="s">
        <v>234</v>
      </c>
      <c r="C1327" s="14" t="s">
        <v>259</v>
      </c>
      <c r="D1327" s="13" t="s">
        <v>1620</v>
      </c>
      <c r="E1327" s="12" t="s">
        <v>16</v>
      </c>
      <c r="F1327" s="15">
        <v>6.5</v>
      </c>
      <c r="G1327" s="15">
        <v>6.5</v>
      </c>
      <c r="H1327" s="16">
        <v>0</v>
      </c>
      <c r="I1327" s="12" t="s">
        <v>19</v>
      </c>
      <c r="J1327" s="12" t="s">
        <v>19</v>
      </c>
      <c r="L1327" s="52" cm="1">
        <f t="array" ref="L132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328" spans="1:12">
      <c r="A1328" s="12">
        <v>6</v>
      </c>
      <c r="B1328" s="13" t="s">
        <v>234</v>
      </c>
      <c r="C1328" s="14" t="s">
        <v>259</v>
      </c>
      <c r="D1328" s="13" t="s">
        <v>251</v>
      </c>
      <c r="E1328" s="12" t="s">
        <v>21</v>
      </c>
      <c r="F1328" s="15"/>
      <c r="G1328" s="15"/>
      <c r="H1328" s="16"/>
      <c r="I1328" s="12" t="s">
        <v>19</v>
      </c>
      <c r="J1328" s="12" t="s">
        <v>19</v>
      </c>
      <c r="L1328" s="52" cm="1">
        <f t="array" ref="L132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329" spans="1:12">
      <c r="A1329" s="12">
        <v>6</v>
      </c>
      <c r="B1329" s="13" t="s">
        <v>234</v>
      </c>
      <c r="C1329" s="14" t="s">
        <v>259</v>
      </c>
      <c r="D1329" s="13" t="s">
        <v>253</v>
      </c>
      <c r="E1329" s="12" t="s">
        <v>21</v>
      </c>
      <c r="F1329" s="15">
        <v>5.5</v>
      </c>
      <c r="G1329" s="15">
        <v>5.5</v>
      </c>
      <c r="H1329" s="16">
        <v>0</v>
      </c>
      <c r="I1329" s="12" t="s">
        <v>19</v>
      </c>
      <c r="J1329" s="12" t="s">
        <v>14</v>
      </c>
      <c r="K1329" s="13" t="s">
        <v>239</v>
      </c>
      <c r="L1329" s="52" cm="1">
        <f t="array" ref="L132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330" spans="1:12">
      <c r="A1330" s="12">
        <v>6</v>
      </c>
      <c r="B1330" s="13" t="s">
        <v>234</v>
      </c>
      <c r="C1330" s="14" t="s">
        <v>259</v>
      </c>
      <c r="D1330" s="13" t="s">
        <v>254</v>
      </c>
      <c r="E1330" s="12" t="s">
        <v>21</v>
      </c>
      <c r="F1330" s="15" t="s">
        <v>62</v>
      </c>
      <c r="G1330" s="15" t="s">
        <v>62</v>
      </c>
      <c r="H1330" s="16"/>
      <c r="I1330" s="12" t="s">
        <v>19</v>
      </c>
      <c r="J1330" s="12" t="s">
        <v>19</v>
      </c>
      <c r="L1330" s="52" cm="1">
        <f t="array" ref="L133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331" spans="1:12">
      <c r="A1331" s="12">
        <v>6</v>
      </c>
      <c r="B1331" s="13" t="s">
        <v>234</v>
      </c>
      <c r="C1331" s="14" t="s">
        <v>259</v>
      </c>
      <c r="D1331" s="13" t="s">
        <v>240</v>
      </c>
      <c r="E1331" s="12" t="s">
        <v>21</v>
      </c>
      <c r="F1331" s="15"/>
      <c r="G1331" s="15"/>
      <c r="H1331" s="16"/>
      <c r="I1331" s="12" t="s">
        <v>19</v>
      </c>
      <c r="J1331" s="12" t="s">
        <v>19</v>
      </c>
      <c r="L1331" s="52" cm="1">
        <f t="array" ref="L133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332" spans="1:12">
      <c r="A1332" s="12">
        <v>6</v>
      </c>
      <c r="B1332" s="13" t="s">
        <v>234</v>
      </c>
      <c r="C1332" s="14" t="s">
        <v>259</v>
      </c>
      <c r="D1332" s="13" t="s">
        <v>245</v>
      </c>
      <c r="E1332" s="12" t="s">
        <v>27</v>
      </c>
      <c r="F1332" s="15">
        <v>5.5</v>
      </c>
      <c r="G1332" s="15">
        <v>5</v>
      </c>
      <c r="H1332" s="16">
        <v>-0.5</v>
      </c>
      <c r="I1332" s="12" t="s">
        <v>19</v>
      </c>
      <c r="J1332" s="12" t="s">
        <v>14</v>
      </c>
      <c r="K1332" s="13" t="s">
        <v>243</v>
      </c>
      <c r="L1332" s="52" cm="1">
        <f t="array" ref="L133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333" spans="1:12">
      <c r="A1333" s="12">
        <v>6</v>
      </c>
      <c r="B1333" s="13" t="s">
        <v>234</v>
      </c>
      <c r="C1333" s="14" t="s">
        <v>259</v>
      </c>
      <c r="D1333" s="13" t="s">
        <v>1974</v>
      </c>
      <c r="E1333" s="12" t="s">
        <v>27</v>
      </c>
      <c r="F1333" s="15">
        <v>5.5</v>
      </c>
      <c r="G1333" s="15">
        <v>5.5</v>
      </c>
      <c r="H1333" s="16">
        <v>0</v>
      </c>
      <c r="I1333" s="12" t="s">
        <v>19</v>
      </c>
      <c r="J1333" s="12" t="s">
        <v>19</v>
      </c>
      <c r="L1333" s="52" cm="1">
        <f t="array" ref="L133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334" spans="1:12">
      <c r="A1334" s="12">
        <v>6</v>
      </c>
      <c r="B1334" s="13" t="s">
        <v>234</v>
      </c>
      <c r="C1334" s="14" t="s">
        <v>259</v>
      </c>
      <c r="D1334" s="13" t="s">
        <v>257</v>
      </c>
      <c r="E1334" s="12" t="s">
        <v>27</v>
      </c>
      <c r="F1334" s="15">
        <v>5.5</v>
      </c>
      <c r="G1334" s="15">
        <v>5.5</v>
      </c>
      <c r="H1334" s="16">
        <v>0</v>
      </c>
      <c r="I1334" s="12" t="s">
        <v>19</v>
      </c>
      <c r="J1334" s="12" t="s">
        <v>19</v>
      </c>
      <c r="L1334" s="52" cm="1">
        <f t="array" ref="L133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335" spans="1:12">
      <c r="A1335" s="12">
        <v>6</v>
      </c>
      <c r="B1335" s="13" t="s">
        <v>11</v>
      </c>
      <c r="C1335" s="14" t="s">
        <v>259</v>
      </c>
      <c r="D1335" s="13" t="s">
        <v>12</v>
      </c>
      <c r="E1335" s="12" t="s">
        <v>13</v>
      </c>
      <c r="F1335" s="15">
        <v>6.5</v>
      </c>
      <c r="G1335" s="15">
        <v>5.5</v>
      </c>
      <c r="H1335" s="16">
        <v>-1</v>
      </c>
      <c r="I1335" s="12" t="s">
        <v>14</v>
      </c>
      <c r="J1335" s="12" t="s">
        <v>14</v>
      </c>
      <c r="L1335" s="52" cm="1">
        <f t="array" ref="L133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336" spans="1:12">
      <c r="A1336" s="12">
        <v>6</v>
      </c>
      <c r="B1336" s="13" t="s">
        <v>11</v>
      </c>
      <c r="C1336" s="14" t="s">
        <v>259</v>
      </c>
      <c r="D1336" s="13" t="s">
        <v>15</v>
      </c>
      <c r="E1336" s="12" t="s">
        <v>16</v>
      </c>
      <c r="F1336" s="15">
        <v>6</v>
      </c>
      <c r="G1336" s="15">
        <v>6</v>
      </c>
      <c r="H1336" s="16">
        <v>0</v>
      </c>
      <c r="I1336" s="12" t="s">
        <v>14</v>
      </c>
      <c r="J1336" s="12" t="s">
        <v>14</v>
      </c>
      <c r="L1336" s="52" cm="1">
        <f t="array" ref="L133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35</v>
      </c>
    </row>
    <row r="1337" spans="1:12">
      <c r="A1337" s="12">
        <v>6</v>
      </c>
      <c r="B1337" s="13" t="s">
        <v>11</v>
      </c>
      <c r="C1337" s="14" t="s">
        <v>259</v>
      </c>
      <c r="D1337" s="13" t="s">
        <v>276</v>
      </c>
      <c r="E1337" s="12" t="s">
        <v>16</v>
      </c>
      <c r="F1337" s="15">
        <v>6</v>
      </c>
      <c r="G1337" s="15">
        <v>6</v>
      </c>
      <c r="H1337" s="16">
        <v>0</v>
      </c>
      <c r="I1337" s="12" t="s">
        <v>14</v>
      </c>
      <c r="J1337" s="12" t="s">
        <v>14</v>
      </c>
      <c r="L1337" s="52" cm="1">
        <f t="array" ref="L133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38</v>
      </c>
    </row>
    <row r="1338" spans="1:12">
      <c r="A1338" s="12">
        <v>6</v>
      </c>
      <c r="B1338" s="13" t="s">
        <v>11</v>
      </c>
      <c r="C1338" s="14" t="s">
        <v>259</v>
      </c>
      <c r="D1338" s="13" t="s">
        <v>18</v>
      </c>
      <c r="E1338" s="12" t="s">
        <v>16</v>
      </c>
      <c r="F1338" s="15">
        <v>6</v>
      </c>
      <c r="G1338" s="15">
        <v>6</v>
      </c>
      <c r="H1338" s="16">
        <v>0</v>
      </c>
      <c r="I1338" s="12" t="s">
        <v>14</v>
      </c>
      <c r="J1338" s="12" t="s">
        <v>14</v>
      </c>
      <c r="L1338" s="52" cm="1">
        <f t="array" ref="L133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39" spans="1:12">
      <c r="A1339" s="12">
        <v>6</v>
      </c>
      <c r="B1339" s="13" t="s">
        <v>11</v>
      </c>
      <c r="C1339" s="14" t="s">
        <v>259</v>
      </c>
      <c r="D1339" s="13" t="s">
        <v>24</v>
      </c>
      <c r="E1339" s="12" t="s">
        <v>21</v>
      </c>
      <c r="F1339" s="15">
        <v>6.5</v>
      </c>
      <c r="G1339" s="15">
        <v>6.5</v>
      </c>
      <c r="H1339" s="16">
        <v>0</v>
      </c>
      <c r="I1339" s="12" t="s">
        <v>14</v>
      </c>
      <c r="J1339" s="12" t="s">
        <v>14</v>
      </c>
      <c r="L1339" s="52" cm="1">
        <f t="array" ref="L133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25</v>
      </c>
    </row>
    <row r="1340" spans="1:12">
      <c r="A1340" s="12">
        <v>6</v>
      </c>
      <c r="B1340" s="13" t="s">
        <v>11</v>
      </c>
      <c r="C1340" s="14" t="s">
        <v>259</v>
      </c>
      <c r="D1340" s="13" t="s">
        <v>23</v>
      </c>
      <c r="E1340" s="12" t="s">
        <v>21</v>
      </c>
      <c r="F1340" s="15">
        <v>6.5</v>
      </c>
      <c r="G1340" s="15">
        <v>7.5</v>
      </c>
      <c r="H1340" s="16">
        <v>1</v>
      </c>
      <c r="I1340" s="12" t="s">
        <v>14</v>
      </c>
      <c r="J1340" s="12" t="s">
        <v>14</v>
      </c>
      <c r="L1340" s="52" cm="1">
        <f t="array" ref="L134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341" spans="1:12">
      <c r="A1341" s="12">
        <v>6</v>
      </c>
      <c r="B1341" s="13" t="s">
        <v>11</v>
      </c>
      <c r="C1341" s="14" t="s">
        <v>259</v>
      </c>
      <c r="D1341" s="13" t="s">
        <v>35</v>
      </c>
      <c r="E1341" s="12" t="s">
        <v>21</v>
      </c>
      <c r="F1341" s="15">
        <v>5.5</v>
      </c>
      <c r="G1341" s="15">
        <v>5.5</v>
      </c>
      <c r="H1341" s="16">
        <v>0</v>
      </c>
      <c r="I1341" s="12" t="s">
        <v>14</v>
      </c>
      <c r="J1341" s="12" t="s">
        <v>14</v>
      </c>
      <c r="L1341" s="52" cm="1">
        <f t="array" ref="L134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342" spans="1:12">
      <c r="A1342" s="12">
        <v>6</v>
      </c>
      <c r="B1342" s="13" t="s">
        <v>11</v>
      </c>
      <c r="C1342" s="14" t="s">
        <v>259</v>
      </c>
      <c r="D1342" s="13" t="s">
        <v>25</v>
      </c>
      <c r="E1342" s="12" t="s">
        <v>21</v>
      </c>
      <c r="F1342" s="15">
        <v>6</v>
      </c>
      <c r="G1342" s="15">
        <v>6</v>
      </c>
      <c r="H1342" s="16">
        <v>0</v>
      </c>
      <c r="I1342" s="12" t="s">
        <v>14</v>
      </c>
      <c r="J1342" s="12" t="s">
        <v>14</v>
      </c>
      <c r="L1342" s="52" cm="1">
        <f t="array" ref="L134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80</v>
      </c>
    </row>
    <row r="1343" spans="1:12">
      <c r="A1343" s="12">
        <v>6</v>
      </c>
      <c r="B1343" s="13" t="s">
        <v>11</v>
      </c>
      <c r="C1343" s="14" t="s">
        <v>259</v>
      </c>
      <c r="D1343" s="13" t="s">
        <v>28</v>
      </c>
      <c r="E1343" s="12" t="s">
        <v>27</v>
      </c>
      <c r="F1343" s="15">
        <v>6</v>
      </c>
      <c r="G1343" s="15">
        <v>6</v>
      </c>
      <c r="H1343" s="16">
        <v>0</v>
      </c>
      <c r="I1343" s="12" t="s">
        <v>14</v>
      </c>
      <c r="J1343" s="12" t="s">
        <v>14</v>
      </c>
      <c r="L1343" s="52" cm="1">
        <f t="array" ref="L134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</v>
      </c>
    </row>
    <row r="1344" spans="1:12">
      <c r="A1344" s="12">
        <v>6</v>
      </c>
      <c r="B1344" s="13" t="s">
        <v>11</v>
      </c>
      <c r="C1344" s="14" t="s">
        <v>259</v>
      </c>
      <c r="D1344" s="13" t="s">
        <v>39</v>
      </c>
      <c r="E1344" s="12" t="s">
        <v>27</v>
      </c>
      <c r="F1344" s="15"/>
      <c r="G1344" s="15"/>
      <c r="H1344" s="16"/>
      <c r="I1344" s="12" t="s">
        <v>14</v>
      </c>
      <c r="J1344" s="12" t="s">
        <v>19</v>
      </c>
      <c r="L1344" s="52" cm="1">
        <f t="array" ref="L134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345" spans="1:12">
      <c r="A1345" s="12">
        <v>6</v>
      </c>
      <c r="B1345" s="13" t="s">
        <v>11</v>
      </c>
      <c r="C1345" s="14" t="s">
        <v>259</v>
      </c>
      <c r="D1345" s="13" t="s">
        <v>277</v>
      </c>
      <c r="E1345" s="12" t="s">
        <v>27</v>
      </c>
      <c r="F1345" s="15">
        <v>5.5</v>
      </c>
      <c r="G1345" s="15">
        <v>5</v>
      </c>
      <c r="H1345" s="16">
        <v>-0.5</v>
      </c>
      <c r="I1345" s="12" t="s">
        <v>14</v>
      </c>
      <c r="J1345" s="12" t="s">
        <v>14</v>
      </c>
      <c r="L1345" s="52" cm="1">
        <f t="array" ref="L134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346" spans="1:12">
      <c r="A1346" s="12">
        <v>6</v>
      </c>
      <c r="B1346" s="13" t="s">
        <v>11</v>
      </c>
      <c r="C1346" s="14" t="s">
        <v>259</v>
      </c>
      <c r="D1346" s="13" t="s">
        <v>29</v>
      </c>
      <c r="E1346" s="12" t="s">
        <v>13</v>
      </c>
      <c r="F1346" s="15"/>
      <c r="G1346" s="15"/>
      <c r="H1346" s="16"/>
      <c r="I1346" s="12" t="s">
        <v>19</v>
      </c>
      <c r="J1346" s="12" t="s">
        <v>19</v>
      </c>
      <c r="L1346" s="52" cm="1">
        <f t="array" ref="L134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0.9</v>
      </c>
    </row>
    <row r="1347" spans="1:12">
      <c r="A1347" s="12">
        <v>6</v>
      </c>
      <c r="B1347" s="13" t="s">
        <v>11</v>
      </c>
      <c r="C1347" s="14" t="s">
        <v>259</v>
      </c>
      <c r="D1347" s="13" t="s">
        <v>30</v>
      </c>
      <c r="E1347" s="12" t="s">
        <v>16</v>
      </c>
      <c r="F1347" s="15"/>
      <c r="G1347" s="15"/>
      <c r="H1347" s="16"/>
      <c r="I1347" s="12" t="s">
        <v>19</v>
      </c>
      <c r="J1347" s="12" t="s">
        <v>19</v>
      </c>
      <c r="L1347" s="52" cm="1">
        <f t="array" ref="L134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22</v>
      </c>
    </row>
    <row r="1348" spans="1:12">
      <c r="A1348" s="12">
        <v>6</v>
      </c>
      <c r="B1348" s="13" t="s">
        <v>11</v>
      </c>
      <c r="C1348" s="14" t="s">
        <v>259</v>
      </c>
      <c r="D1348" s="13" t="s">
        <v>33</v>
      </c>
      <c r="E1348" s="12" t="s">
        <v>16</v>
      </c>
      <c r="F1348" s="15">
        <v>6</v>
      </c>
      <c r="G1348" s="15">
        <v>6</v>
      </c>
      <c r="H1348" s="16">
        <v>0</v>
      </c>
      <c r="I1348" s="12" t="s">
        <v>19</v>
      </c>
      <c r="J1348" s="12" t="s">
        <v>19</v>
      </c>
      <c r="L1348" s="52" cm="1">
        <f t="array" ref="L134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349" spans="1:12">
      <c r="A1349" s="12">
        <v>6</v>
      </c>
      <c r="B1349" s="13" t="s">
        <v>11</v>
      </c>
      <c r="C1349" s="14" t="s">
        <v>259</v>
      </c>
      <c r="D1349" s="13" t="s">
        <v>32</v>
      </c>
      <c r="E1349" s="12" t="s">
        <v>16</v>
      </c>
      <c r="F1349" s="15">
        <v>5.5</v>
      </c>
      <c r="G1349" s="15">
        <v>5.5</v>
      </c>
      <c r="H1349" s="16">
        <v>0</v>
      </c>
      <c r="I1349" s="12" t="s">
        <v>19</v>
      </c>
      <c r="J1349" s="12" t="s">
        <v>19</v>
      </c>
      <c r="L1349" s="52" cm="1">
        <f t="array" ref="L134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17</v>
      </c>
    </row>
    <row r="1350" spans="1:12">
      <c r="A1350" s="12">
        <v>6</v>
      </c>
      <c r="B1350" s="13" t="s">
        <v>11</v>
      </c>
      <c r="C1350" s="14" t="s">
        <v>259</v>
      </c>
      <c r="D1350" s="13" t="s">
        <v>1973</v>
      </c>
      <c r="E1350" s="12" t="s">
        <v>16</v>
      </c>
      <c r="F1350" s="15">
        <v>6</v>
      </c>
      <c r="G1350" s="15">
        <v>6</v>
      </c>
      <c r="H1350" s="16">
        <v>0</v>
      </c>
      <c r="I1350" s="12" t="s">
        <v>19</v>
      </c>
      <c r="J1350" s="12" t="s">
        <v>19</v>
      </c>
      <c r="L1350" s="52" cm="1">
        <f t="array" ref="L135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5.5</v>
      </c>
    </row>
    <row r="1351" spans="1:12">
      <c r="A1351" s="12">
        <v>6</v>
      </c>
      <c r="B1351" s="13" t="s">
        <v>11</v>
      </c>
      <c r="C1351" s="14" t="s">
        <v>259</v>
      </c>
      <c r="D1351" s="13" t="s">
        <v>37</v>
      </c>
      <c r="E1351" s="12" t="s">
        <v>21</v>
      </c>
      <c r="F1351" s="15">
        <v>6.5</v>
      </c>
      <c r="G1351" s="15">
        <v>7.5</v>
      </c>
      <c r="H1351" s="16">
        <v>1</v>
      </c>
      <c r="I1351" s="12" t="s">
        <v>19</v>
      </c>
      <c r="J1351" s="12" t="s">
        <v>19</v>
      </c>
      <c r="L1351" s="52" cm="1">
        <f t="array" ref="L135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352" spans="1:12">
      <c r="A1352" s="12">
        <v>6</v>
      </c>
      <c r="B1352" s="13" t="s">
        <v>11</v>
      </c>
      <c r="C1352" s="14" t="s">
        <v>259</v>
      </c>
      <c r="D1352" s="13" t="s">
        <v>22</v>
      </c>
      <c r="E1352" s="12" t="s">
        <v>21</v>
      </c>
      <c r="F1352" s="15"/>
      <c r="G1352" s="15"/>
      <c r="H1352" s="16"/>
      <c r="I1352" s="12" t="s">
        <v>19</v>
      </c>
      <c r="J1352" s="12" t="s">
        <v>19</v>
      </c>
      <c r="L1352" s="52" cm="1">
        <f t="array" ref="L135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53" spans="1:12">
      <c r="A1353" s="12">
        <v>6</v>
      </c>
      <c r="B1353" s="13" t="s">
        <v>11</v>
      </c>
      <c r="C1353" s="14" t="s">
        <v>259</v>
      </c>
      <c r="D1353" s="13" t="s">
        <v>36</v>
      </c>
      <c r="E1353" s="12" t="s">
        <v>21</v>
      </c>
      <c r="F1353" s="15">
        <v>5</v>
      </c>
      <c r="G1353" s="15">
        <v>4.5</v>
      </c>
      <c r="H1353" s="16">
        <v>-0.5</v>
      </c>
      <c r="I1353" s="12" t="s">
        <v>19</v>
      </c>
      <c r="J1353" s="12" t="s">
        <v>19</v>
      </c>
      <c r="L1353" s="52" cm="1">
        <f t="array" ref="L135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28</v>
      </c>
    </row>
    <row r="1354" spans="1:12">
      <c r="A1354" s="12">
        <v>6</v>
      </c>
      <c r="B1354" s="13" t="s">
        <v>11</v>
      </c>
      <c r="C1354" s="14" t="s">
        <v>259</v>
      </c>
      <c r="D1354" s="13" t="s">
        <v>20</v>
      </c>
      <c r="E1354" s="12" t="s">
        <v>21</v>
      </c>
      <c r="F1354" s="15"/>
      <c r="G1354" s="15"/>
      <c r="H1354" s="16"/>
      <c r="I1354" s="12" t="s">
        <v>19</v>
      </c>
      <c r="J1354" s="12" t="s">
        <v>19</v>
      </c>
      <c r="L1354" s="52" cm="1">
        <f t="array" ref="L135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9</v>
      </c>
    </row>
    <row r="1355" spans="1:12">
      <c r="A1355" s="12">
        <v>6</v>
      </c>
      <c r="B1355" s="13" t="s">
        <v>11</v>
      </c>
      <c r="C1355" s="14" t="s">
        <v>259</v>
      </c>
      <c r="D1355" s="13" t="s">
        <v>38</v>
      </c>
      <c r="E1355" s="12" t="s">
        <v>27</v>
      </c>
      <c r="F1355" s="15">
        <v>5.5</v>
      </c>
      <c r="G1355" s="15">
        <v>5</v>
      </c>
      <c r="H1355" s="16">
        <v>-0.5</v>
      </c>
      <c r="I1355" s="12" t="s">
        <v>19</v>
      </c>
      <c r="J1355" s="12" t="s">
        <v>14</v>
      </c>
      <c r="K1355" s="13" t="s">
        <v>39</v>
      </c>
      <c r="L1355" s="52" cm="1">
        <f t="array" ref="L135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356" spans="1:12">
      <c r="A1356" s="12">
        <v>6</v>
      </c>
      <c r="B1356" s="13" t="s">
        <v>11</v>
      </c>
      <c r="C1356" s="14" t="s">
        <v>259</v>
      </c>
      <c r="D1356" s="13" t="s">
        <v>40</v>
      </c>
      <c r="E1356" s="12" t="s">
        <v>27</v>
      </c>
      <c r="F1356" s="15"/>
      <c r="G1356" s="15"/>
      <c r="H1356" s="16"/>
      <c r="I1356" s="12" t="s">
        <v>19</v>
      </c>
      <c r="J1356" s="12" t="s">
        <v>19</v>
      </c>
      <c r="L1356" s="52" cm="1">
        <f t="array" ref="L135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57" spans="1:12">
      <c r="A1357" s="12">
        <v>6</v>
      </c>
      <c r="B1357" s="13" t="s">
        <v>11</v>
      </c>
      <c r="C1357" s="14" t="s">
        <v>259</v>
      </c>
      <c r="D1357" s="13" t="s">
        <v>1622</v>
      </c>
      <c r="E1357" s="12" t="s">
        <v>27</v>
      </c>
      <c r="F1357" s="15">
        <v>5</v>
      </c>
      <c r="G1357" s="15">
        <v>5</v>
      </c>
      <c r="H1357" s="16">
        <v>0</v>
      </c>
      <c r="I1357" s="12" t="s">
        <v>19</v>
      </c>
      <c r="J1357" s="12" t="s">
        <v>19</v>
      </c>
      <c r="L1357" s="52" cm="1">
        <f t="array" ref="L135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  <row r="1358" spans="1:12">
      <c r="A1358" s="12">
        <v>6</v>
      </c>
      <c r="B1358" s="13" t="s">
        <v>66</v>
      </c>
      <c r="C1358" s="14" t="s">
        <v>259</v>
      </c>
      <c r="D1358" s="13" t="s">
        <v>78</v>
      </c>
      <c r="E1358" s="12" t="s">
        <v>13</v>
      </c>
      <c r="F1358" s="15">
        <v>7</v>
      </c>
      <c r="G1358" s="15">
        <v>6</v>
      </c>
      <c r="H1358" s="16">
        <v>-1</v>
      </c>
      <c r="I1358" s="12" t="s">
        <v>14</v>
      </c>
      <c r="J1358" s="12" t="s">
        <v>14</v>
      </c>
      <c r="L1358" s="52" cm="1">
        <f t="array" ref="L135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12</v>
      </c>
    </row>
    <row r="1359" spans="1:12">
      <c r="A1359" s="12">
        <v>6</v>
      </c>
      <c r="B1359" s="13" t="s">
        <v>66</v>
      </c>
      <c r="C1359" s="14" t="s">
        <v>259</v>
      </c>
      <c r="D1359" s="13" t="s">
        <v>68</v>
      </c>
      <c r="E1359" s="12" t="s">
        <v>16</v>
      </c>
      <c r="F1359" s="15">
        <v>6</v>
      </c>
      <c r="G1359" s="15">
        <v>6</v>
      </c>
      <c r="H1359" s="16">
        <v>0</v>
      </c>
      <c r="I1359" s="12" t="s">
        <v>14</v>
      </c>
      <c r="J1359" s="12" t="s">
        <v>14</v>
      </c>
      <c r="L1359" s="52" cm="1">
        <f t="array" ref="L135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40</v>
      </c>
    </row>
    <row r="1360" spans="1:12">
      <c r="A1360" s="12">
        <v>6</v>
      </c>
      <c r="B1360" s="13" t="s">
        <v>66</v>
      </c>
      <c r="C1360" s="14" t="s">
        <v>259</v>
      </c>
      <c r="D1360" s="13" t="s">
        <v>70</v>
      </c>
      <c r="E1360" s="12" t="s">
        <v>16</v>
      </c>
      <c r="F1360" s="15">
        <v>6</v>
      </c>
      <c r="G1360" s="15">
        <v>5.5</v>
      </c>
      <c r="H1360" s="16">
        <v>-0.5</v>
      </c>
      <c r="I1360" s="12" t="s">
        <v>14</v>
      </c>
      <c r="J1360" s="12" t="s">
        <v>14</v>
      </c>
      <c r="L1360" s="52" cm="1">
        <f t="array" ref="L136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40</v>
      </c>
    </row>
    <row r="1361" spans="1:12">
      <c r="A1361" s="12">
        <v>6</v>
      </c>
      <c r="B1361" s="13" t="s">
        <v>66</v>
      </c>
      <c r="C1361" s="14" t="s">
        <v>259</v>
      </c>
      <c r="D1361" s="13" t="s">
        <v>79</v>
      </c>
      <c r="E1361" s="12" t="s">
        <v>16</v>
      </c>
      <c r="F1361" s="15">
        <v>5.5</v>
      </c>
      <c r="G1361" s="15">
        <v>5.5</v>
      </c>
      <c r="H1361" s="16">
        <v>0</v>
      </c>
      <c r="I1361" s="12" t="s">
        <v>14</v>
      </c>
      <c r="J1361" s="12" t="s">
        <v>14</v>
      </c>
      <c r="L1361" s="52" cm="1">
        <f t="array" ref="L136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2.5</v>
      </c>
    </row>
    <row r="1362" spans="1:12">
      <c r="A1362" s="12">
        <v>6</v>
      </c>
      <c r="B1362" s="13" t="s">
        <v>66</v>
      </c>
      <c r="C1362" s="14" t="s">
        <v>259</v>
      </c>
      <c r="D1362" s="13" t="s">
        <v>73</v>
      </c>
      <c r="E1362" s="12" t="s">
        <v>21</v>
      </c>
      <c r="F1362" s="15">
        <v>6.5</v>
      </c>
      <c r="G1362" s="15">
        <v>6.5</v>
      </c>
      <c r="H1362" s="16">
        <v>0</v>
      </c>
      <c r="I1362" s="12" t="s">
        <v>14</v>
      </c>
      <c r="J1362" s="12" t="s">
        <v>14</v>
      </c>
      <c r="L1362" s="52" cm="1">
        <f t="array" ref="L136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16</v>
      </c>
    </row>
    <row r="1363" spans="1:12">
      <c r="A1363" s="12">
        <v>6</v>
      </c>
      <c r="B1363" s="13" t="s">
        <v>66</v>
      </c>
      <c r="C1363" s="14" t="s">
        <v>259</v>
      </c>
      <c r="D1363" s="13" t="s">
        <v>85</v>
      </c>
      <c r="E1363" s="12" t="s">
        <v>21</v>
      </c>
      <c r="F1363" s="15"/>
      <c r="G1363" s="15"/>
      <c r="H1363" s="16"/>
      <c r="I1363" s="12" t="s">
        <v>14</v>
      </c>
      <c r="J1363" s="12" t="s">
        <v>19</v>
      </c>
      <c r="L1363" s="52" cm="1">
        <f t="array" ref="L136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8.5</v>
      </c>
    </row>
    <row r="1364" spans="1:12">
      <c r="A1364" s="12">
        <v>6</v>
      </c>
      <c r="B1364" s="13" t="s">
        <v>66</v>
      </c>
      <c r="C1364" s="14" t="s">
        <v>259</v>
      </c>
      <c r="D1364" s="13" t="s">
        <v>83</v>
      </c>
      <c r="E1364" s="12" t="s">
        <v>21</v>
      </c>
      <c r="F1364" s="15">
        <v>6</v>
      </c>
      <c r="G1364" s="15">
        <v>6</v>
      </c>
      <c r="H1364" s="16">
        <v>0</v>
      </c>
      <c r="I1364" s="12" t="s">
        <v>14</v>
      </c>
      <c r="J1364" s="12" t="s">
        <v>14</v>
      </c>
      <c r="L1364" s="52" cm="1">
        <f t="array" ref="L136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65" spans="1:12">
      <c r="A1365" s="12">
        <v>6</v>
      </c>
      <c r="B1365" s="13" t="s">
        <v>66</v>
      </c>
      <c r="C1365" s="14" t="s">
        <v>259</v>
      </c>
      <c r="D1365" s="13" t="s">
        <v>74</v>
      </c>
      <c r="E1365" s="12" t="s">
        <v>21</v>
      </c>
      <c r="F1365" s="15">
        <v>5</v>
      </c>
      <c r="G1365" s="15">
        <v>5</v>
      </c>
      <c r="H1365" s="16">
        <v>0</v>
      </c>
      <c r="I1365" s="12" t="s">
        <v>14</v>
      </c>
      <c r="J1365" s="12" t="s">
        <v>14</v>
      </c>
      <c r="L1365" s="52" cm="1">
        <f t="array" ref="L136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20</v>
      </c>
    </row>
    <row r="1366" spans="1:12">
      <c r="A1366" s="12">
        <v>6</v>
      </c>
      <c r="B1366" s="13" t="s">
        <v>66</v>
      </c>
      <c r="C1366" s="14" t="s">
        <v>259</v>
      </c>
      <c r="D1366" s="13" t="s">
        <v>88</v>
      </c>
      <c r="E1366" s="12" t="s">
        <v>27</v>
      </c>
      <c r="F1366" s="15">
        <v>6</v>
      </c>
      <c r="G1366" s="15">
        <v>6</v>
      </c>
      <c r="H1366" s="16">
        <v>0</v>
      </c>
      <c r="I1366" s="12" t="s">
        <v>14</v>
      </c>
      <c r="J1366" s="12" t="s">
        <v>14</v>
      </c>
      <c r="L1366" s="52" cm="1">
        <f t="array" ref="L136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367" spans="1:12">
      <c r="A1367" s="12">
        <v>6</v>
      </c>
      <c r="B1367" s="13" t="s">
        <v>66</v>
      </c>
      <c r="C1367" s="14" t="s">
        <v>259</v>
      </c>
      <c r="D1367" s="13" t="s">
        <v>77</v>
      </c>
      <c r="E1367" s="12" t="s">
        <v>27</v>
      </c>
      <c r="F1367" s="15">
        <v>6</v>
      </c>
      <c r="G1367" s="15">
        <v>6</v>
      </c>
      <c r="H1367" s="16">
        <v>0</v>
      </c>
      <c r="I1367" s="12" t="s">
        <v>14</v>
      </c>
      <c r="J1367" s="12" t="s">
        <v>14</v>
      </c>
      <c r="L1367" s="52" cm="1">
        <f t="array" ref="L136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68" spans="1:12">
      <c r="A1368" s="12">
        <v>6</v>
      </c>
      <c r="B1368" s="13" t="s">
        <v>66</v>
      </c>
      <c r="C1368" s="14" t="s">
        <v>259</v>
      </c>
      <c r="D1368" s="13" t="s">
        <v>76</v>
      </c>
      <c r="E1368" s="12" t="s">
        <v>27</v>
      </c>
      <c r="F1368" s="15">
        <v>5.5</v>
      </c>
      <c r="G1368" s="15">
        <v>5</v>
      </c>
      <c r="H1368" s="16">
        <v>-0.5</v>
      </c>
      <c r="I1368" s="12" t="s">
        <v>14</v>
      </c>
      <c r="J1368" s="12" t="s">
        <v>14</v>
      </c>
      <c r="L1368" s="52" cm="1">
        <f t="array" ref="L136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50</v>
      </c>
    </row>
    <row r="1369" spans="1:12">
      <c r="A1369" s="12">
        <v>6</v>
      </c>
      <c r="B1369" s="13" t="s">
        <v>66</v>
      </c>
      <c r="C1369" s="14" t="s">
        <v>259</v>
      </c>
      <c r="D1369" s="13" t="s">
        <v>67</v>
      </c>
      <c r="E1369" s="12" t="s">
        <v>13</v>
      </c>
      <c r="F1369" s="15">
        <v>6</v>
      </c>
      <c r="G1369" s="15">
        <v>6.5</v>
      </c>
      <c r="H1369" s="16">
        <v>0.5</v>
      </c>
      <c r="I1369" s="12" t="s">
        <v>19</v>
      </c>
      <c r="J1369" s="12" t="s">
        <v>19</v>
      </c>
      <c r="L1369" s="52" cm="1">
        <f t="array" ref="L136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</v>
      </c>
    </row>
    <row r="1370" spans="1:12">
      <c r="A1370" s="12">
        <v>6</v>
      </c>
      <c r="B1370" s="13" t="s">
        <v>66</v>
      </c>
      <c r="C1370" s="14" t="s">
        <v>259</v>
      </c>
      <c r="D1370" s="13" t="s">
        <v>69</v>
      </c>
      <c r="E1370" s="12" t="s">
        <v>16</v>
      </c>
      <c r="F1370" s="15">
        <v>6</v>
      </c>
      <c r="G1370" s="15">
        <v>6</v>
      </c>
      <c r="H1370" s="16">
        <v>0</v>
      </c>
      <c r="I1370" s="12" t="s">
        <v>19</v>
      </c>
      <c r="J1370" s="12" t="s">
        <v>19</v>
      </c>
      <c r="L1370" s="52" cm="1">
        <f t="array" ref="L137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371" spans="1:12">
      <c r="A1371" s="12">
        <v>6</v>
      </c>
      <c r="B1371" s="13" t="s">
        <v>66</v>
      </c>
      <c r="C1371" s="14" t="s">
        <v>259</v>
      </c>
      <c r="D1371" s="13" t="s">
        <v>80</v>
      </c>
      <c r="E1371" s="12" t="s">
        <v>16</v>
      </c>
      <c r="F1371" s="15">
        <v>6.5</v>
      </c>
      <c r="G1371" s="15">
        <v>6</v>
      </c>
      <c r="H1371" s="16">
        <v>-0.5</v>
      </c>
      <c r="I1371" s="12" t="s">
        <v>19</v>
      </c>
      <c r="J1371" s="12" t="s">
        <v>19</v>
      </c>
      <c r="L1371" s="52" cm="1">
        <f t="array" ref="L1371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10</v>
      </c>
    </row>
    <row r="1372" spans="1:12">
      <c r="A1372" s="12">
        <v>6</v>
      </c>
      <c r="B1372" s="13" t="s">
        <v>66</v>
      </c>
      <c r="C1372" s="14" t="s">
        <v>259</v>
      </c>
      <c r="D1372" s="13" t="s">
        <v>82</v>
      </c>
      <c r="E1372" s="12" t="s">
        <v>16</v>
      </c>
      <c r="F1372" s="15">
        <v>5.5</v>
      </c>
      <c r="G1372" s="15">
        <v>5.5</v>
      </c>
      <c r="H1372" s="16">
        <v>0</v>
      </c>
      <c r="I1372" s="12" t="s">
        <v>19</v>
      </c>
      <c r="J1372" s="12" t="s">
        <v>19</v>
      </c>
      <c r="L1372" s="52" cm="1">
        <f t="array" ref="L1372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18</v>
      </c>
    </row>
    <row r="1373" spans="1:12">
      <c r="A1373" s="12">
        <v>6</v>
      </c>
      <c r="B1373" s="13" t="s">
        <v>66</v>
      </c>
      <c r="C1373" s="14" t="s">
        <v>259</v>
      </c>
      <c r="D1373" s="13" t="s">
        <v>283</v>
      </c>
      <c r="E1373" s="12" t="s">
        <v>16</v>
      </c>
      <c r="F1373" s="15">
        <v>6.5</v>
      </c>
      <c r="G1373" s="15">
        <v>6.5</v>
      </c>
      <c r="H1373" s="16">
        <v>0</v>
      </c>
      <c r="I1373" s="12" t="s">
        <v>19</v>
      </c>
      <c r="J1373" s="12" t="s">
        <v>19</v>
      </c>
      <c r="L1373" s="52" cm="1">
        <f t="array" ref="L1373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7.5</v>
      </c>
    </row>
    <row r="1374" spans="1:12">
      <c r="A1374" s="12">
        <v>6</v>
      </c>
      <c r="B1374" s="13" t="s">
        <v>66</v>
      </c>
      <c r="C1374" s="14" t="s">
        <v>259</v>
      </c>
      <c r="D1374" s="13" t="s">
        <v>84</v>
      </c>
      <c r="E1374" s="12" t="s">
        <v>21</v>
      </c>
      <c r="F1374" s="15"/>
      <c r="G1374" s="15"/>
      <c r="H1374" s="16"/>
      <c r="I1374" s="12" t="s">
        <v>19</v>
      </c>
      <c r="J1374" s="12" t="s">
        <v>19</v>
      </c>
      <c r="L1374" s="52" cm="1">
        <f t="array" ref="L1374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4</v>
      </c>
    </row>
    <row r="1375" spans="1:12">
      <c r="A1375" s="12">
        <v>6</v>
      </c>
      <c r="B1375" s="13" t="s">
        <v>66</v>
      </c>
      <c r="C1375" s="14" t="s">
        <v>259</v>
      </c>
      <c r="D1375" s="13" t="s">
        <v>72</v>
      </c>
      <c r="E1375" s="12" t="s">
        <v>21</v>
      </c>
      <c r="F1375" s="15" t="s">
        <v>62</v>
      </c>
      <c r="G1375" s="15" t="s">
        <v>62</v>
      </c>
      <c r="H1375" s="16"/>
      <c r="I1375" s="12" t="s">
        <v>19</v>
      </c>
      <c r="J1375" s="12" t="s">
        <v>19</v>
      </c>
      <c r="L1375" s="52" cm="1">
        <f t="array" ref="L1375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8.5</v>
      </c>
    </row>
    <row r="1376" spans="1:12">
      <c r="A1376" s="12">
        <v>6</v>
      </c>
      <c r="B1376" s="13" t="s">
        <v>66</v>
      </c>
      <c r="C1376" s="14" t="s">
        <v>259</v>
      </c>
      <c r="D1376" s="13" t="s">
        <v>86</v>
      </c>
      <c r="E1376" s="12" t="s">
        <v>21</v>
      </c>
      <c r="F1376" s="15">
        <v>6</v>
      </c>
      <c r="G1376" s="15">
        <v>6</v>
      </c>
      <c r="H1376" s="16">
        <v>0</v>
      </c>
      <c r="I1376" s="12" t="s">
        <v>19</v>
      </c>
      <c r="J1376" s="12" t="s">
        <v>14</v>
      </c>
      <c r="K1376" s="13" t="s">
        <v>85</v>
      </c>
      <c r="L1376" s="52" cm="1">
        <f t="array" ref="L1376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</v>
      </c>
    </row>
    <row r="1377" spans="1:12">
      <c r="A1377" s="12">
        <v>6</v>
      </c>
      <c r="B1377" s="13" t="s">
        <v>66</v>
      </c>
      <c r="C1377" s="14" t="s">
        <v>259</v>
      </c>
      <c r="D1377" s="13" t="s">
        <v>71</v>
      </c>
      <c r="E1377" s="12" t="s">
        <v>21</v>
      </c>
      <c r="F1377" s="15"/>
      <c r="G1377" s="15"/>
      <c r="H1377" s="16"/>
      <c r="I1377" s="12" t="s">
        <v>19</v>
      </c>
      <c r="J1377" s="12" t="s">
        <v>19</v>
      </c>
      <c r="L1377" s="52" cm="1">
        <f t="array" ref="L1377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78" spans="1:12">
      <c r="A1378" s="12">
        <v>6</v>
      </c>
      <c r="B1378" s="13" t="s">
        <v>66</v>
      </c>
      <c r="C1378" s="14" t="s">
        <v>259</v>
      </c>
      <c r="D1378" s="13" t="s">
        <v>75</v>
      </c>
      <c r="E1378" s="12" t="s">
        <v>27</v>
      </c>
      <c r="F1378" s="15"/>
      <c r="G1378" s="15"/>
      <c r="H1378" s="16"/>
      <c r="I1378" s="12" t="s">
        <v>19</v>
      </c>
      <c r="J1378" s="12" t="s">
        <v>19</v>
      </c>
      <c r="L1378" s="52" cm="1">
        <f t="array" ref="L1378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15</v>
      </c>
    </row>
    <row r="1379" spans="1:12">
      <c r="A1379" s="12">
        <v>6</v>
      </c>
      <c r="B1379" s="13" t="s">
        <v>66</v>
      </c>
      <c r="C1379" s="14" t="s">
        <v>259</v>
      </c>
      <c r="D1379" s="13" t="s">
        <v>2007</v>
      </c>
      <c r="E1379" s="12" t="s">
        <v>27</v>
      </c>
      <c r="F1379" s="15">
        <v>6.5</v>
      </c>
      <c r="G1379" s="15">
        <v>9.5</v>
      </c>
      <c r="H1379" s="16">
        <v>3</v>
      </c>
      <c r="I1379" s="12" t="s">
        <v>19</v>
      </c>
      <c r="J1379" s="12" t="s">
        <v>19</v>
      </c>
      <c r="L1379" s="52" cm="1">
        <f t="array" ref="L1379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3.5</v>
      </c>
    </row>
    <row r="1380" spans="1:12">
      <c r="A1380" s="12">
        <v>6</v>
      </c>
      <c r="B1380" s="13" t="s">
        <v>66</v>
      </c>
      <c r="C1380" s="14" t="s">
        <v>259</v>
      </c>
      <c r="D1380" s="13" t="s">
        <v>89</v>
      </c>
      <c r="E1380" s="12" t="s">
        <v>27</v>
      </c>
      <c r="F1380" s="15" t="s">
        <v>62</v>
      </c>
      <c r="G1380" s="15" t="s">
        <v>62</v>
      </c>
      <c r="H1380" s="16"/>
      <c r="I1380" s="12" t="s">
        <v>19</v>
      </c>
      <c r="J1380" s="12" t="s">
        <v>19</v>
      </c>
      <c r="L1380" s="52" cm="1">
        <f t="array" ref="L1380">IF(Fantacalcio[[#This Row],[Giocatore]]="","",IFERROR(INDEX(Mappa[VdM (mln €)],MATCH(1,(EXACT(Mappa[Giocatore_DB],Fantacalcio[[#This Row],[Giocatore]]))*(Mappa[Ruolo_DB]=Fantacalcio[[#This Row],[Ruolo]]),0)),IFERROR(INDEX(Mappa[VdM (mln €)],MATCH(TRUE,EXACT(Mappa[Giocatore_DB],Fantacalcio[[#This Row],[Giocatore]]),0)),"NON TROVATO")))</f>
        <v>7</v>
      </c>
    </row>
  </sheetData>
  <pageMargins left="0.7" right="0.7" top="0.75" bottom="0.75" header="0.3" footer="0.3"/>
  <headerFooter>
    <oddHeader>&amp;L&amp;"Arial"&amp;8&amp;K000000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927-44EF-4AAD-990C-0452FD1097B7}">
  <dimension ref="A1:K31"/>
  <sheetViews>
    <sheetView workbookViewId="0">
      <pane ySplit="4" topLeftCell="A5" activePane="bottomLeft" state="frozen"/>
      <selection pane="bottomLeft" activeCell="F11" sqref="F11"/>
    </sheetView>
  </sheetViews>
  <sheetFormatPr defaultRowHeight="14.4"/>
  <cols>
    <col min="1" max="1" width="30.5546875" customWidth="1"/>
    <col min="2" max="8" width="17.5546875" customWidth="1"/>
  </cols>
  <sheetData>
    <row r="1" spans="1:11" ht="18">
      <c r="A1" s="2" t="s">
        <v>261</v>
      </c>
    </row>
    <row r="2" spans="1:11">
      <c r="A2" s="3" t="s">
        <v>262</v>
      </c>
    </row>
    <row r="4" spans="1:11" ht="31.95" customHeight="1">
      <c r="A4" s="5" t="s">
        <v>1</v>
      </c>
      <c r="B4" s="6" t="s">
        <v>263</v>
      </c>
      <c r="C4" s="6" t="s">
        <v>264</v>
      </c>
      <c r="D4" s="6" t="s">
        <v>265</v>
      </c>
      <c r="E4" s="6" t="s">
        <v>266</v>
      </c>
      <c r="F4" s="7" t="s">
        <v>267</v>
      </c>
      <c r="G4" s="6" t="s">
        <v>268</v>
      </c>
      <c r="H4" s="6" t="s">
        <v>269</v>
      </c>
    </row>
    <row r="5" spans="1:11">
      <c r="A5" s="8" t="str" cm="1">
        <f t="array" ref="A5:A14">_xlfn._xlws.SORT(_xlfn.UNIQUE(Fantacalcio[Squadra]))</f>
        <v>Evacuo Kaka Toni</v>
      </c>
      <c r="B5" s="9">
        <f>IF($A5="","",SUMIFS(Fantacalcio[BonusMalus],Fantacalcio[Squadra],$A5,Fantacalcio[VotoUtile],"SI",Fantacalcio[Ruolo],"P"))</f>
        <v>-7</v>
      </c>
      <c r="C5" s="9">
        <f>IF($A5="","",SUMIFS(Fantacalcio[BonusMalus],Fantacalcio[Squadra],$A5,Fantacalcio[VotoUtile],"SI",Fantacalcio[Ruolo],"D"))</f>
        <v>10</v>
      </c>
      <c r="D5" s="9">
        <f>IF($A5="","",SUMIFS(Fantacalcio[BonusMalus],Fantacalcio[Squadra],$A5,Fantacalcio[VotoUtile],"SI",Fantacalcio[Ruolo],"C"))</f>
        <v>8</v>
      </c>
      <c r="E5" s="9">
        <f>IF($A5="","",SUMIFS(Fantacalcio[BonusMalus],Fantacalcio[Squadra],$A5,Fantacalcio[VotoUtile],"SI",Fantacalcio[Ruolo],"A"))</f>
        <v>3.5</v>
      </c>
      <c r="F5" s="10">
        <f>IF($A5="","",SUMIFS(Fantacalcio[BonusMalus],Fantacalcio[Squadra],$A5,Fantacalcio[VotoUtile],"SI"))</f>
        <v>14.5</v>
      </c>
      <c r="G5" s="9">
        <f>IF($A5="","",SUMIFS(Fantacalcio[BonusMalus],Fantacalcio[Squadra],$A5,Fantacalcio[Titolare],"NO",Fantacalcio[VotoUtile],"SI"))</f>
        <v>1.5</v>
      </c>
      <c r="H5" s="9">
        <f>IF($A5="","",SUMIFS(Fantacalcio[BonusMalus],Fantacalcio[Squadra],$A5,Fantacalcio[Titolare],"NO",Fantacalcio[VotoUtile],"NO",Fantacalcio[Ruolo],"&lt;&gt;P"))</f>
        <v>1.5</v>
      </c>
      <c r="K5" s="140"/>
    </row>
    <row r="6" spans="1:11">
      <c r="A6" s="8" t="str">
        <v>GC21</v>
      </c>
      <c r="B6" s="9">
        <f>IF($A6="","",SUMIFS(Fantacalcio[BonusMalus],Fantacalcio[Squadra],$A6,Fantacalcio[VotoUtile],"SI",Fantacalcio[Ruolo],"P"))</f>
        <v>-9</v>
      </c>
      <c r="C6" s="9">
        <f>IF($A6="","",SUMIFS(Fantacalcio[BonusMalus],Fantacalcio[Squadra],$A6,Fantacalcio[VotoUtile],"SI",Fantacalcio[Ruolo],"D"))</f>
        <v>7.5</v>
      </c>
      <c r="D6" s="9">
        <f>IF($A6="","",SUMIFS(Fantacalcio[BonusMalus],Fantacalcio[Squadra],$A6,Fantacalcio[VotoUtile],"SI",Fantacalcio[Ruolo],"C"))</f>
        <v>11.5</v>
      </c>
      <c r="E6" s="9">
        <f>IF($A6="","",SUMIFS(Fantacalcio[BonusMalus],Fantacalcio[Squadra],$A6,Fantacalcio[VotoUtile],"SI",Fantacalcio[Ruolo],"A"))</f>
        <v>16.5</v>
      </c>
      <c r="F6" s="10">
        <f>IF($A6="","",SUMIFS(Fantacalcio[BonusMalus],Fantacalcio[Squadra],$A6,Fantacalcio[VotoUtile],"SI"))</f>
        <v>26.5</v>
      </c>
      <c r="G6" s="9">
        <f>IF($A6="","",SUMIFS(Fantacalcio[BonusMalus],Fantacalcio[Squadra],$A6,Fantacalcio[Titolare],"NO",Fantacalcio[VotoUtile],"SI"))</f>
        <v>2</v>
      </c>
      <c r="H6" s="9">
        <f>IF($A6="","",SUMIFS(Fantacalcio[BonusMalus],Fantacalcio[Squadra],$A6,Fantacalcio[Titolare],"NO",Fantacalcio[VotoUtile],"NO",Fantacalcio[Ruolo],"&lt;&gt;P"))</f>
        <v>12</v>
      </c>
      <c r="K6" s="140"/>
    </row>
    <row r="7" spans="1:11">
      <c r="A7" s="8" t="str">
        <v>I Bamboli</v>
      </c>
      <c r="B7" s="9">
        <f>IF($A7="","",SUMIFS(Fantacalcio[BonusMalus],Fantacalcio[Squadra],$A7,Fantacalcio[VotoUtile],"SI",Fantacalcio[Ruolo],"P"))</f>
        <v>-11.5</v>
      </c>
      <c r="C7" s="9">
        <f>IF($A7="","",SUMIFS(Fantacalcio[BonusMalus],Fantacalcio[Squadra],$A7,Fantacalcio[VotoUtile],"SI",Fantacalcio[Ruolo],"D"))</f>
        <v>4.5</v>
      </c>
      <c r="D7" s="9">
        <f>IF($A7="","",SUMIFS(Fantacalcio[BonusMalus],Fantacalcio[Squadra],$A7,Fantacalcio[VotoUtile],"SI",Fantacalcio[Ruolo],"C"))</f>
        <v>23.5</v>
      </c>
      <c r="E7" s="9">
        <f>IF($A7="","",SUMIFS(Fantacalcio[BonusMalus],Fantacalcio[Squadra],$A7,Fantacalcio[VotoUtile],"SI",Fantacalcio[Ruolo],"A"))</f>
        <v>13.5</v>
      </c>
      <c r="F7" s="10">
        <f>IF($A7="","",SUMIFS(Fantacalcio[BonusMalus],Fantacalcio[Squadra],$A7,Fantacalcio[VotoUtile],"SI"))</f>
        <v>30</v>
      </c>
      <c r="G7" s="9">
        <f>IF($A7="","",SUMIFS(Fantacalcio[BonusMalus],Fantacalcio[Squadra],$A7,Fantacalcio[Titolare],"NO",Fantacalcio[VotoUtile],"SI"))</f>
        <v>-2</v>
      </c>
      <c r="H7" s="9">
        <f>IF($A7="","",SUMIFS(Fantacalcio[BonusMalus],Fantacalcio[Squadra],$A7,Fantacalcio[Titolare],"NO",Fantacalcio[VotoUtile],"NO",Fantacalcio[Ruolo],"&lt;&gt;P"))</f>
        <v>20</v>
      </c>
      <c r="K7" s="140"/>
    </row>
    <row r="8" spans="1:11">
      <c r="A8" s="8" t="str">
        <v>Incontro al capitano</v>
      </c>
      <c r="B8" s="9">
        <f>IF($A8="","",SUMIFS(Fantacalcio[BonusMalus],Fantacalcio[Squadra],$A8,Fantacalcio[VotoUtile],"SI",Fantacalcio[Ruolo],"P"))</f>
        <v>-4</v>
      </c>
      <c r="C8" s="9">
        <f>IF($A8="","",SUMIFS(Fantacalcio[BonusMalus],Fantacalcio[Squadra],$A8,Fantacalcio[VotoUtile],"SI",Fantacalcio[Ruolo],"D"))</f>
        <v>7</v>
      </c>
      <c r="D8" s="9">
        <f>IF($A8="","",SUMIFS(Fantacalcio[BonusMalus],Fantacalcio[Squadra],$A8,Fantacalcio[VotoUtile],"SI",Fantacalcio[Ruolo],"C"))</f>
        <v>6</v>
      </c>
      <c r="E8" s="9">
        <f>IF($A8="","",SUMIFS(Fantacalcio[BonusMalus],Fantacalcio[Squadra],$A8,Fantacalcio[VotoUtile],"SI",Fantacalcio[Ruolo],"A"))</f>
        <v>3</v>
      </c>
      <c r="F8" s="10">
        <f>IF($A8="","",SUMIFS(Fantacalcio[BonusMalus],Fantacalcio[Squadra],$A8,Fantacalcio[VotoUtile],"SI"))</f>
        <v>12</v>
      </c>
      <c r="G8" s="9">
        <f>IF($A8="","",SUMIFS(Fantacalcio[BonusMalus],Fantacalcio[Squadra],$A8,Fantacalcio[Titolare],"NO",Fantacalcio[VotoUtile],"SI"))</f>
        <v>-2.5</v>
      </c>
      <c r="H8" s="9">
        <f>IF($A8="","",SUMIFS(Fantacalcio[BonusMalus],Fantacalcio[Squadra],$A8,Fantacalcio[Titolare],"NO",Fantacalcio[VotoUtile],"NO",Fantacalcio[Ruolo],"&lt;&gt;P"))</f>
        <v>3</v>
      </c>
      <c r="K8" s="140"/>
    </row>
    <row r="9" spans="1:11">
      <c r="A9" s="8" t="str">
        <v>Mancinix</v>
      </c>
      <c r="B9" s="9">
        <f>IF($A9="","",SUMIFS(Fantacalcio[BonusMalus],Fantacalcio[Squadra],$A9,Fantacalcio[VotoUtile],"SI",Fantacalcio[Ruolo],"P"))</f>
        <v>-6.5</v>
      </c>
      <c r="C9" s="9">
        <f>IF($A9="","",SUMIFS(Fantacalcio[BonusMalus],Fantacalcio[Squadra],$A9,Fantacalcio[VotoUtile],"SI",Fantacalcio[Ruolo],"D"))</f>
        <v>-0.5</v>
      </c>
      <c r="D9" s="9">
        <f>IF($A9="","",SUMIFS(Fantacalcio[BonusMalus],Fantacalcio[Squadra],$A9,Fantacalcio[VotoUtile],"SI",Fantacalcio[Ruolo],"C"))</f>
        <v>8.5</v>
      </c>
      <c r="E9" s="9">
        <f>IF($A9="","",SUMIFS(Fantacalcio[BonusMalus],Fantacalcio[Squadra],$A9,Fantacalcio[VotoUtile],"SI",Fantacalcio[Ruolo],"A"))</f>
        <v>19.5</v>
      </c>
      <c r="F9" s="10">
        <f>IF($A9="","",SUMIFS(Fantacalcio[BonusMalus],Fantacalcio[Squadra],$A9,Fantacalcio[VotoUtile],"SI"))</f>
        <v>21</v>
      </c>
      <c r="G9" s="9">
        <f>IF($A9="","",SUMIFS(Fantacalcio[BonusMalus],Fantacalcio[Squadra],$A9,Fantacalcio[Titolare],"NO",Fantacalcio[VotoUtile],"SI"))</f>
        <v>-0.5</v>
      </c>
      <c r="H9" s="9">
        <f>IF($A9="","",SUMIFS(Fantacalcio[BonusMalus],Fantacalcio[Squadra],$A9,Fantacalcio[Titolare],"NO",Fantacalcio[VotoUtile],"NO",Fantacalcio[Ruolo],"&lt;&gt;P"))</f>
        <v>15</v>
      </c>
      <c r="K9" s="140"/>
    </row>
    <row r="10" spans="1:11">
      <c r="A10" s="8" t="str">
        <v>Masterchef FC</v>
      </c>
      <c r="B10" s="9">
        <f>IF($A10="","",SUMIFS(Fantacalcio[BonusMalus],Fantacalcio[Squadra],$A10,Fantacalcio[VotoUtile],"SI",Fantacalcio[Ruolo],"P"))</f>
        <v>-7</v>
      </c>
      <c r="C10" s="9">
        <f>IF($A10="","",SUMIFS(Fantacalcio[BonusMalus],Fantacalcio[Squadra],$A10,Fantacalcio[VotoUtile],"SI",Fantacalcio[Ruolo],"D"))</f>
        <v>8</v>
      </c>
      <c r="D10" s="9">
        <f>IF($A10="","",SUMIFS(Fantacalcio[BonusMalus],Fantacalcio[Squadra],$A10,Fantacalcio[VotoUtile],"SI",Fantacalcio[Ruolo],"C"))</f>
        <v>14.5</v>
      </c>
      <c r="E10" s="9">
        <f>IF($A10="","",SUMIFS(Fantacalcio[BonusMalus],Fantacalcio[Squadra],$A10,Fantacalcio[VotoUtile],"SI",Fantacalcio[Ruolo],"A"))</f>
        <v>14</v>
      </c>
      <c r="F10" s="10">
        <f>IF($A10="","",SUMIFS(Fantacalcio[BonusMalus],Fantacalcio[Squadra],$A10,Fantacalcio[VotoUtile],"SI"))</f>
        <v>29.5</v>
      </c>
      <c r="G10" s="9">
        <f>IF($A10="","",SUMIFS(Fantacalcio[BonusMalus],Fantacalcio[Squadra],$A10,Fantacalcio[Titolare],"NO",Fantacalcio[VotoUtile],"SI"))</f>
        <v>6</v>
      </c>
      <c r="H10" s="9">
        <f>IF($A10="","",SUMIFS(Fantacalcio[BonusMalus],Fantacalcio[Squadra],$A10,Fantacalcio[Titolare],"NO",Fantacalcio[VotoUtile],"NO",Fantacalcio[Ruolo],"&lt;&gt;P"))</f>
        <v>16</v>
      </c>
      <c r="K10" s="140"/>
    </row>
    <row r="11" spans="1:11">
      <c r="A11" s="8" t="str">
        <v>Outletico Palermo</v>
      </c>
      <c r="B11" s="9">
        <f>IF($A11="","",SUMIFS(Fantacalcio[BonusMalus],Fantacalcio[Squadra],$A11,Fantacalcio[VotoUtile],"SI",Fantacalcio[Ruolo],"P"))</f>
        <v>-1</v>
      </c>
      <c r="C11" s="9">
        <f>IF($A11="","",SUMIFS(Fantacalcio[BonusMalus],Fantacalcio[Squadra],$A11,Fantacalcio[VotoUtile],"SI",Fantacalcio[Ruolo],"D"))</f>
        <v>1</v>
      </c>
      <c r="D11" s="9">
        <f>IF($A11="","",SUMIFS(Fantacalcio[BonusMalus],Fantacalcio[Squadra],$A11,Fantacalcio[VotoUtile],"SI",Fantacalcio[Ruolo],"C"))</f>
        <v>16</v>
      </c>
      <c r="E11" s="9">
        <f>IF($A11="","",SUMIFS(Fantacalcio[BonusMalus],Fantacalcio[Squadra],$A11,Fantacalcio[VotoUtile],"SI",Fantacalcio[Ruolo],"A"))</f>
        <v>16.5</v>
      </c>
      <c r="F11" s="10">
        <f>IF($A11="","",SUMIFS(Fantacalcio[BonusMalus],Fantacalcio[Squadra],$A11,Fantacalcio[VotoUtile],"SI"))</f>
        <v>32.5</v>
      </c>
      <c r="G11" s="9">
        <f>IF($A11="","",SUMIFS(Fantacalcio[BonusMalus],Fantacalcio[Squadra],$A11,Fantacalcio[Titolare],"NO",Fantacalcio[VotoUtile],"SI"))</f>
        <v>-0.5</v>
      </c>
      <c r="H11" s="9">
        <f>IF($A11="","",SUMIFS(Fantacalcio[BonusMalus],Fantacalcio[Squadra],$A11,Fantacalcio[Titolare],"NO",Fantacalcio[VotoUtile],"NO",Fantacalcio[Ruolo],"&lt;&gt;P"))</f>
        <v>4</v>
      </c>
      <c r="K11" s="140"/>
    </row>
    <row r="12" spans="1:11">
      <c r="A12" s="8" t="str">
        <v>Paris Saint-Gervasoni</v>
      </c>
      <c r="B12" s="9">
        <f>IF($A12="","",SUMIFS(Fantacalcio[BonusMalus],Fantacalcio[Squadra],$A12,Fantacalcio[VotoUtile],"SI",Fantacalcio[Ruolo],"P"))</f>
        <v>-4</v>
      </c>
      <c r="C12" s="9">
        <f>IF($A12="","",SUMIFS(Fantacalcio[BonusMalus],Fantacalcio[Squadra],$A12,Fantacalcio[VotoUtile],"SI",Fantacalcio[Ruolo],"D"))</f>
        <v>10.5</v>
      </c>
      <c r="D12" s="9">
        <f>IF($A12="","",SUMIFS(Fantacalcio[BonusMalus],Fantacalcio[Squadra],$A12,Fantacalcio[VotoUtile],"SI",Fantacalcio[Ruolo],"C"))</f>
        <v>16</v>
      </c>
      <c r="E12" s="9">
        <f>IF($A12="","",SUMIFS(Fantacalcio[BonusMalus],Fantacalcio[Squadra],$A12,Fantacalcio[VotoUtile],"SI",Fantacalcio[Ruolo],"A"))</f>
        <v>17.5</v>
      </c>
      <c r="F12" s="10">
        <f>IF($A12="","",SUMIFS(Fantacalcio[BonusMalus],Fantacalcio[Squadra],$A12,Fantacalcio[VotoUtile],"SI"))</f>
        <v>40</v>
      </c>
      <c r="G12" s="9">
        <f>IF($A12="","",SUMIFS(Fantacalcio[BonusMalus],Fantacalcio[Squadra],$A12,Fantacalcio[Titolare],"NO",Fantacalcio[VotoUtile],"SI"))</f>
        <v>3</v>
      </c>
      <c r="H12" s="9">
        <f>IF($A12="","",SUMIFS(Fantacalcio[BonusMalus],Fantacalcio[Squadra],$A12,Fantacalcio[Titolare],"NO",Fantacalcio[VotoUtile],"NO",Fantacalcio[Ruolo],"&lt;&gt;P"))</f>
        <v>18.5</v>
      </c>
      <c r="K12" s="140"/>
    </row>
    <row r="13" spans="1:11">
      <c r="A13" s="8" t="str">
        <v>Schalke 104</v>
      </c>
      <c r="B13" s="9">
        <f>IF($A13="","",SUMIFS(Fantacalcio[BonusMalus],Fantacalcio[Squadra],$A13,Fantacalcio[VotoUtile],"SI",Fantacalcio[Ruolo],"P"))</f>
        <v>-4.5</v>
      </c>
      <c r="C13" s="9">
        <f>IF($A13="","",SUMIFS(Fantacalcio[BonusMalus],Fantacalcio[Squadra],$A13,Fantacalcio[VotoUtile],"SI",Fantacalcio[Ruolo],"D"))</f>
        <v>0.5</v>
      </c>
      <c r="D13" s="9">
        <f>IF($A13="","",SUMIFS(Fantacalcio[BonusMalus],Fantacalcio[Squadra],$A13,Fantacalcio[VotoUtile],"SI",Fantacalcio[Ruolo],"C"))</f>
        <v>11.5</v>
      </c>
      <c r="E13" s="9">
        <f>IF($A13="","",SUMIFS(Fantacalcio[BonusMalus],Fantacalcio[Squadra],$A13,Fantacalcio[VotoUtile],"SI",Fantacalcio[Ruolo],"A"))</f>
        <v>15</v>
      </c>
      <c r="F13" s="10">
        <f>IF($A13="","",SUMIFS(Fantacalcio[BonusMalus],Fantacalcio[Squadra],$A13,Fantacalcio[VotoUtile],"SI"))</f>
        <v>22.5</v>
      </c>
      <c r="G13" s="9">
        <f>IF($A13="","",SUMIFS(Fantacalcio[BonusMalus],Fantacalcio[Squadra],$A13,Fantacalcio[Titolare],"NO",Fantacalcio[VotoUtile],"SI"))</f>
        <v>0</v>
      </c>
      <c r="H13" s="9">
        <f>IF($A13="","",SUMIFS(Fantacalcio[BonusMalus],Fantacalcio[Squadra],$A13,Fantacalcio[Titolare],"NO",Fantacalcio[VotoUtile],"NO",Fantacalcio[Ruolo],"&lt;&gt;P"))</f>
        <v>26</v>
      </c>
      <c r="K13" s="140"/>
    </row>
    <row r="14" spans="1:11">
      <c r="A14" s="8" t="str">
        <v>SuperGregariana</v>
      </c>
      <c r="B14" s="9">
        <f>IF($A14="","",SUMIFS(Fantacalcio[BonusMalus],Fantacalcio[Squadra],$A14,Fantacalcio[VotoUtile],"SI",Fantacalcio[Ruolo],"P"))</f>
        <v>-8.5</v>
      </c>
      <c r="C14" s="9">
        <f>IF($A14="","",SUMIFS(Fantacalcio[BonusMalus],Fantacalcio[Squadra],$A14,Fantacalcio[VotoUtile],"SI",Fantacalcio[Ruolo],"D"))</f>
        <v>-1</v>
      </c>
      <c r="D14" s="9">
        <f>IF($A14="","",SUMIFS(Fantacalcio[BonusMalus],Fantacalcio[Squadra],$A14,Fantacalcio[VotoUtile],"SI",Fantacalcio[Ruolo],"C"))</f>
        <v>8.5</v>
      </c>
      <c r="E14" s="9">
        <f>IF($A14="","",SUMIFS(Fantacalcio[BonusMalus],Fantacalcio[Squadra],$A14,Fantacalcio[VotoUtile],"SI",Fantacalcio[Ruolo],"A"))</f>
        <v>18</v>
      </c>
      <c r="F14" s="10">
        <f>IF($A14="","",SUMIFS(Fantacalcio[BonusMalus],Fantacalcio[Squadra],$A14,Fantacalcio[VotoUtile],"SI"))</f>
        <v>17</v>
      </c>
      <c r="G14" s="9">
        <f>IF($A14="","",SUMIFS(Fantacalcio[BonusMalus],Fantacalcio[Squadra],$A14,Fantacalcio[Titolare],"NO",Fantacalcio[VotoUtile],"SI"))</f>
        <v>-5</v>
      </c>
      <c r="H14" s="9">
        <f>IF($A14="","",SUMIFS(Fantacalcio[BonusMalus],Fantacalcio[Squadra],$A14,Fantacalcio[Titolare],"NO",Fantacalcio[VotoUtile],"NO",Fantacalcio[Ruolo],"&lt;&gt;P"))</f>
        <v>8.5</v>
      </c>
      <c r="K14" s="140"/>
    </row>
    <row r="15" spans="1:11">
      <c r="A15" s="4"/>
      <c r="B15" t="str">
        <f>IF($A15="","",SUMIFS(Fantacalcio[BonusMalus],Fantacalcio[Squadra],$A15,Fantacalcio[VotoUtile],"SI",Fantacalcio[Ruolo],"P"))</f>
        <v/>
      </c>
      <c r="C15" t="str">
        <f>IF($A15="","",SUMIFS(Fantacalcio[BonusMalus],Fantacalcio[Squadra],$A15,Fantacalcio[VotoUtile],"SI",Fantacalcio[Ruolo],"D"))</f>
        <v/>
      </c>
      <c r="D15" t="str">
        <f>IF($A15="","",SUMIFS(Fantacalcio[BonusMalus],Fantacalcio[Squadra],$A15,Fantacalcio[VotoUtile],"SI",Fantacalcio[Ruolo],"C"))</f>
        <v/>
      </c>
      <c r="E15" t="str">
        <f>IF($A15="","",SUMIFS(Fantacalcio[BonusMalus],Fantacalcio[Squadra],$A15,Fantacalcio[VotoUtile],"SI",Fantacalcio[Ruolo],"A"))</f>
        <v/>
      </c>
      <c r="F15" t="str">
        <f>IF($A15="","",SUMIFS(Fantacalcio[BonusMalus],Fantacalcio[Squadra],$A15,Fantacalcio[VotoUtile],"SI"))</f>
        <v/>
      </c>
      <c r="G15" t="str">
        <f>IF($A15="","",SUMIFS(Fantacalcio[BonusMalus],Fantacalcio[Squadra],$A15,Fantacalcio[Titolare],"NO",Fantacalcio[VotoUtile],"SI"))</f>
        <v/>
      </c>
      <c r="H15" t="str">
        <f>IF($A15="","",SUMIFS(Fantacalcio[BonusMalus],Fantacalcio[Squadra],$A15,Fantacalcio[Titolare],"NO",Fantacalcio[VotoUtile],"NO",Fantacalcio[Ruolo],"&lt;&gt;P"))</f>
        <v/>
      </c>
    </row>
    <row r="16" spans="1:11">
      <c r="A16" s="4"/>
      <c r="B16" t="str">
        <f>IF($A16="","",SUMIFS(Fantacalcio[BonusMalus],Fantacalcio[Squadra],$A16,Fantacalcio[VotoUtile],"SI",Fantacalcio[Ruolo],"P"))</f>
        <v/>
      </c>
      <c r="C16" t="str">
        <f>IF($A16="","",SUMIFS(Fantacalcio[BonusMalus],Fantacalcio[Squadra],$A16,Fantacalcio[VotoUtile],"SI",Fantacalcio[Ruolo],"D"))</f>
        <v/>
      </c>
      <c r="D16" t="str">
        <f>IF($A16="","",SUMIFS(Fantacalcio[BonusMalus],Fantacalcio[Squadra],$A16,Fantacalcio[VotoUtile],"SI",Fantacalcio[Ruolo],"C"))</f>
        <v/>
      </c>
      <c r="E16" t="str">
        <f>IF($A16="","",SUMIFS(Fantacalcio[BonusMalus],Fantacalcio[Squadra],$A16,Fantacalcio[VotoUtile],"SI",Fantacalcio[Ruolo],"A"))</f>
        <v/>
      </c>
      <c r="F16" t="str">
        <f>IF($A16="","",SUMIFS(Fantacalcio[BonusMalus],Fantacalcio[Squadra],$A16,Fantacalcio[VotoUtile],"SI"))</f>
        <v/>
      </c>
      <c r="G16" t="str">
        <f>IF($A16="","",SUMIFS(Fantacalcio[BonusMalus],Fantacalcio[Squadra],$A16,Fantacalcio[Titolare],"NO",Fantacalcio[VotoUtile],"SI"))</f>
        <v/>
      </c>
      <c r="H16" t="str">
        <f>IF($A16="","",SUMIFS(Fantacalcio[BonusMalus],Fantacalcio[Squadra],$A16,Fantacalcio[Titolare],"NO",Fantacalcio[VotoUtile],"NO",Fantacalcio[Ruolo],"&lt;&gt;P"))</f>
        <v/>
      </c>
    </row>
    <row r="17" spans="1:8">
      <c r="A17" s="4"/>
      <c r="B17" t="str">
        <f>IF($A17="","",SUMIFS(Fantacalcio[BonusMalus],Fantacalcio[Squadra],$A17,Fantacalcio[VotoUtile],"SI",Fantacalcio[Ruolo],"P"))</f>
        <v/>
      </c>
      <c r="C17" t="str">
        <f>IF($A17="","",SUMIFS(Fantacalcio[BonusMalus],Fantacalcio[Squadra],$A17,Fantacalcio[VotoUtile],"SI",Fantacalcio[Ruolo],"D"))</f>
        <v/>
      </c>
      <c r="D17" t="str">
        <f>IF($A17="","",SUMIFS(Fantacalcio[BonusMalus],Fantacalcio[Squadra],$A17,Fantacalcio[VotoUtile],"SI",Fantacalcio[Ruolo],"C"))</f>
        <v/>
      </c>
      <c r="E17" t="str">
        <f>IF($A17="","",SUMIFS(Fantacalcio[BonusMalus],Fantacalcio[Squadra],$A17,Fantacalcio[VotoUtile],"SI",Fantacalcio[Ruolo],"A"))</f>
        <v/>
      </c>
      <c r="F17" t="str">
        <f>IF($A17="","",SUMIFS(Fantacalcio[BonusMalus],Fantacalcio[Squadra],$A17,Fantacalcio[VotoUtile],"SI"))</f>
        <v/>
      </c>
      <c r="G17" t="str">
        <f>IF($A17="","",SUMIFS(Fantacalcio[BonusMalus],Fantacalcio[Squadra],$A17,Fantacalcio[Titolare],"NO",Fantacalcio[VotoUtile],"SI"))</f>
        <v/>
      </c>
      <c r="H17" t="str">
        <f>IF($A17="","",SUMIFS(Fantacalcio[BonusMalus],Fantacalcio[Squadra],$A17,Fantacalcio[Titolare],"NO",Fantacalcio[VotoUtile],"NO",Fantacalcio[Ruolo],"&lt;&gt;P"))</f>
        <v/>
      </c>
    </row>
    <row r="18" spans="1:8">
      <c r="A18" s="4"/>
      <c r="B18" t="str">
        <f>IF($A18="","",SUMIFS(Fantacalcio[BonusMalus],Fantacalcio[Squadra],$A18,Fantacalcio[VotoUtile],"SI",Fantacalcio[Ruolo],"P"))</f>
        <v/>
      </c>
      <c r="C18" t="str">
        <f>IF($A18="","",SUMIFS(Fantacalcio[BonusMalus],Fantacalcio[Squadra],$A18,Fantacalcio[VotoUtile],"SI",Fantacalcio[Ruolo],"D"))</f>
        <v/>
      </c>
      <c r="D18" t="str">
        <f>IF($A18="","",SUMIFS(Fantacalcio[BonusMalus],Fantacalcio[Squadra],$A18,Fantacalcio[VotoUtile],"SI",Fantacalcio[Ruolo],"C"))</f>
        <v/>
      </c>
      <c r="E18" t="str">
        <f>IF($A18="","",SUMIFS(Fantacalcio[BonusMalus],Fantacalcio[Squadra],$A18,Fantacalcio[VotoUtile],"SI",Fantacalcio[Ruolo],"A"))</f>
        <v/>
      </c>
      <c r="F18" t="str">
        <f>IF($A18="","",SUMIFS(Fantacalcio[BonusMalus],Fantacalcio[Squadra],$A18,Fantacalcio[VotoUtile],"SI"))</f>
        <v/>
      </c>
      <c r="G18" t="str">
        <f>IF($A18="","",SUMIFS(Fantacalcio[BonusMalus],Fantacalcio[Squadra],$A18,Fantacalcio[Titolare],"NO",Fantacalcio[VotoUtile],"SI"))</f>
        <v/>
      </c>
      <c r="H18" t="str">
        <f>IF($A18="","",SUMIFS(Fantacalcio[BonusMalus],Fantacalcio[Squadra],$A18,Fantacalcio[Titolare],"NO",Fantacalcio[VotoUtile],"NO",Fantacalcio[Ruolo],"&lt;&gt;P"))</f>
        <v/>
      </c>
    </row>
    <row r="19" spans="1:8">
      <c r="A19" s="4"/>
      <c r="B19" t="str">
        <f>IF($A19="","",SUMIFS(Fantacalcio[BonusMalus],Fantacalcio[Squadra],$A19,Fantacalcio[VotoUtile],"SI",Fantacalcio[Ruolo],"P"))</f>
        <v/>
      </c>
      <c r="C19" t="str">
        <f>IF($A19="","",SUMIFS(Fantacalcio[BonusMalus],Fantacalcio[Squadra],$A19,Fantacalcio[VotoUtile],"SI",Fantacalcio[Ruolo],"D"))</f>
        <v/>
      </c>
      <c r="D19" t="str">
        <f>IF($A19="","",SUMIFS(Fantacalcio[BonusMalus],Fantacalcio[Squadra],$A19,Fantacalcio[VotoUtile],"SI",Fantacalcio[Ruolo],"C"))</f>
        <v/>
      </c>
      <c r="E19" t="str">
        <f>IF($A19="","",SUMIFS(Fantacalcio[BonusMalus],Fantacalcio[Squadra],$A19,Fantacalcio[VotoUtile],"SI",Fantacalcio[Ruolo],"A"))</f>
        <v/>
      </c>
      <c r="F19" t="str">
        <f>IF($A19="","",SUMIFS(Fantacalcio[BonusMalus],Fantacalcio[Squadra],$A19,Fantacalcio[VotoUtile],"SI"))</f>
        <v/>
      </c>
      <c r="G19" t="str">
        <f>IF($A19="","",SUMIFS(Fantacalcio[BonusMalus],Fantacalcio[Squadra],$A19,Fantacalcio[Titolare],"NO",Fantacalcio[VotoUtile],"SI"))</f>
        <v/>
      </c>
      <c r="H19" t="str">
        <f>IF($A19="","",SUMIFS(Fantacalcio[BonusMalus],Fantacalcio[Squadra],$A19,Fantacalcio[Titolare],"NO",Fantacalcio[VotoUtile],"NO",Fantacalcio[Ruolo],"&lt;&gt;P"))</f>
        <v/>
      </c>
    </row>
    <row r="20" spans="1:8">
      <c r="A20" s="4"/>
      <c r="B20" t="str">
        <f>IF($A20="","",SUMIFS(Fantacalcio[BonusMalus],Fantacalcio[Squadra],$A20,Fantacalcio[VotoUtile],"SI",Fantacalcio[Ruolo],"P"))</f>
        <v/>
      </c>
      <c r="C20" t="str">
        <f>IF($A20="","",SUMIFS(Fantacalcio[BonusMalus],Fantacalcio[Squadra],$A20,Fantacalcio[VotoUtile],"SI",Fantacalcio[Ruolo],"D"))</f>
        <v/>
      </c>
      <c r="D20" t="str">
        <f>IF($A20="","",SUMIFS(Fantacalcio[BonusMalus],Fantacalcio[Squadra],$A20,Fantacalcio[VotoUtile],"SI",Fantacalcio[Ruolo],"C"))</f>
        <v/>
      </c>
      <c r="E20" t="str">
        <f>IF($A20="","",SUMIFS(Fantacalcio[BonusMalus],Fantacalcio[Squadra],$A20,Fantacalcio[VotoUtile],"SI",Fantacalcio[Ruolo],"A"))</f>
        <v/>
      </c>
      <c r="F20" t="str">
        <f>IF($A20="","",SUMIFS(Fantacalcio[BonusMalus],Fantacalcio[Squadra],$A20,Fantacalcio[VotoUtile],"SI"))</f>
        <v/>
      </c>
      <c r="G20" t="str">
        <f>IF($A20="","",SUMIFS(Fantacalcio[BonusMalus],Fantacalcio[Squadra],$A20,Fantacalcio[Titolare],"NO",Fantacalcio[VotoUtile],"SI"))</f>
        <v/>
      </c>
      <c r="H20" t="str">
        <f>IF($A20="","",SUMIFS(Fantacalcio[BonusMalus],Fantacalcio[Squadra],$A20,Fantacalcio[Titolare],"NO",Fantacalcio[VotoUtile],"NO",Fantacalcio[Ruolo],"&lt;&gt;P"))</f>
        <v/>
      </c>
    </row>
    <row r="21" spans="1:8">
      <c r="A21" s="4"/>
      <c r="B21" t="str">
        <f>IF($A21="","",SUMIFS(Fantacalcio[BonusMalus],Fantacalcio[Squadra],$A21,Fantacalcio[VotoUtile],"SI",Fantacalcio[Ruolo],"P"))</f>
        <v/>
      </c>
      <c r="C21" t="str">
        <f>IF($A21="","",SUMIFS(Fantacalcio[BonusMalus],Fantacalcio[Squadra],$A21,Fantacalcio[VotoUtile],"SI",Fantacalcio[Ruolo],"D"))</f>
        <v/>
      </c>
      <c r="D21" t="str">
        <f>IF($A21="","",SUMIFS(Fantacalcio[BonusMalus],Fantacalcio[Squadra],$A21,Fantacalcio[VotoUtile],"SI",Fantacalcio[Ruolo],"C"))</f>
        <v/>
      </c>
      <c r="E21" t="str">
        <f>IF($A21="","",SUMIFS(Fantacalcio[BonusMalus],Fantacalcio[Squadra],$A21,Fantacalcio[VotoUtile],"SI",Fantacalcio[Ruolo],"A"))</f>
        <v/>
      </c>
      <c r="F21" t="str">
        <f>IF($A21="","",SUMIFS(Fantacalcio[BonusMalus],Fantacalcio[Squadra],$A21,Fantacalcio[VotoUtile],"SI"))</f>
        <v/>
      </c>
      <c r="G21" t="str">
        <f>IF($A21="","",SUMIFS(Fantacalcio[BonusMalus],Fantacalcio[Squadra],$A21,Fantacalcio[Titolare],"NO",Fantacalcio[VotoUtile],"SI"))</f>
        <v/>
      </c>
      <c r="H21" t="str">
        <f>IF($A21="","",SUMIFS(Fantacalcio[BonusMalus],Fantacalcio[Squadra],$A21,Fantacalcio[Titolare],"NO",Fantacalcio[VotoUtile],"NO",Fantacalcio[Ruolo],"&lt;&gt;P"))</f>
        <v/>
      </c>
    </row>
    <row r="22" spans="1:8">
      <c r="A22" s="4"/>
      <c r="B22" t="str">
        <f>IF($A22="","",SUMIFS(Fantacalcio[BonusMalus],Fantacalcio[Squadra],$A22,Fantacalcio[VotoUtile],"SI",Fantacalcio[Ruolo],"P"))</f>
        <v/>
      </c>
      <c r="C22" t="str">
        <f>IF($A22="","",SUMIFS(Fantacalcio[BonusMalus],Fantacalcio[Squadra],$A22,Fantacalcio[VotoUtile],"SI",Fantacalcio[Ruolo],"D"))</f>
        <v/>
      </c>
      <c r="D22" t="str">
        <f>IF($A22="","",SUMIFS(Fantacalcio[BonusMalus],Fantacalcio[Squadra],$A22,Fantacalcio[VotoUtile],"SI",Fantacalcio[Ruolo],"C"))</f>
        <v/>
      </c>
      <c r="E22" t="str">
        <f>IF($A22="","",SUMIFS(Fantacalcio[BonusMalus],Fantacalcio[Squadra],$A22,Fantacalcio[VotoUtile],"SI",Fantacalcio[Ruolo],"A"))</f>
        <v/>
      </c>
      <c r="F22" t="str">
        <f>IF($A22="","",SUMIFS(Fantacalcio[BonusMalus],Fantacalcio[Squadra],$A22,Fantacalcio[VotoUtile],"SI"))</f>
        <v/>
      </c>
      <c r="G22" t="str">
        <f>IF($A22="","",SUMIFS(Fantacalcio[BonusMalus],Fantacalcio[Squadra],$A22,Fantacalcio[Titolare],"NO",Fantacalcio[VotoUtile],"SI"))</f>
        <v/>
      </c>
      <c r="H22" t="str">
        <f>IF($A22="","",SUMIFS(Fantacalcio[BonusMalus],Fantacalcio[Squadra],$A22,Fantacalcio[Titolare],"NO",Fantacalcio[VotoUtile],"NO",Fantacalcio[Ruolo],"&lt;&gt;P"))</f>
        <v/>
      </c>
    </row>
    <row r="23" spans="1:8">
      <c r="A23" s="4"/>
      <c r="B23" t="str">
        <f>IF($A23="","",SUMIFS(Fantacalcio[BonusMalus],Fantacalcio[Squadra],$A23,Fantacalcio[VotoUtile],"SI",Fantacalcio[Ruolo],"P"))</f>
        <v/>
      </c>
      <c r="C23" t="str">
        <f>IF($A23="","",SUMIFS(Fantacalcio[BonusMalus],Fantacalcio[Squadra],$A23,Fantacalcio[VotoUtile],"SI",Fantacalcio[Ruolo],"D"))</f>
        <v/>
      </c>
      <c r="D23" t="str">
        <f>IF($A23="","",SUMIFS(Fantacalcio[BonusMalus],Fantacalcio[Squadra],$A23,Fantacalcio[VotoUtile],"SI",Fantacalcio[Ruolo],"C"))</f>
        <v/>
      </c>
      <c r="E23" t="str">
        <f>IF($A23="","",SUMIFS(Fantacalcio[BonusMalus],Fantacalcio[Squadra],$A23,Fantacalcio[VotoUtile],"SI",Fantacalcio[Ruolo],"A"))</f>
        <v/>
      </c>
      <c r="F23" t="str">
        <f>IF($A23="","",SUMIFS(Fantacalcio[BonusMalus],Fantacalcio[Squadra],$A23,Fantacalcio[VotoUtile],"SI"))</f>
        <v/>
      </c>
      <c r="G23" t="str">
        <f>IF($A23="","",SUMIFS(Fantacalcio[BonusMalus],Fantacalcio[Squadra],$A23,Fantacalcio[Titolare],"NO",Fantacalcio[VotoUtile],"SI"))</f>
        <v/>
      </c>
      <c r="H23" t="str">
        <f>IF($A23="","",SUMIFS(Fantacalcio[BonusMalus],Fantacalcio[Squadra],$A23,Fantacalcio[Titolare],"NO",Fantacalcio[VotoUtile],"NO",Fantacalcio[Ruolo],"&lt;&gt;P"))</f>
        <v/>
      </c>
    </row>
    <row r="24" spans="1:8">
      <c r="A24" s="4"/>
      <c r="B24" t="str">
        <f>IF($A24="","",SUMIFS(Fantacalcio[BonusMalus],Fantacalcio[Squadra],$A24,Fantacalcio[VotoUtile],"SI",Fantacalcio[Ruolo],"P"))</f>
        <v/>
      </c>
      <c r="C24" t="str">
        <f>IF($A24="","",SUMIFS(Fantacalcio[BonusMalus],Fantacalcio[Squadra],$A24,Fantacalcio[VotoUtile],"SI",Fantacalcio[Ruolo],"D"))</f>
        <v/>
      </c>
      <c r="D24" t="str">
        <f>IF($A24="","",SUMIFS(Fantacalcio[BonusMalus],Fantacalcio[Squadra],$A24,Fantacalcio[VotoUtile],"SI",Fantacalcio[Ruolo],"C"))</f>
        <v/>
      </c>
      <c r="E24" t="str">
        <f>IF($A24="","",SUMIFS(Fantacalcio[BonusMalus],Fantacalcio[Squadra],$A24,Fantacalcio[VotoUtile],"SI",Fantacalcio[Ruolo],"A"))</f>
        <v/>
      </c>
      <c r="F24" t="str">
        <f>IF($A24="","",SUMIFS(Fantacalcio[BonusMalus],Fantacalcio[Squadra],$A24,Fantacalcio[VotoUtile],"SI"))</f>
        <v/>
      </c>
      <c r="G24" t="str">
        <f>IF($A24="","",SUMIFS(Fantacalcio[BonusMalus],Fantacalcio[Squadra],$A24,Fantacalcio[Titolare],"NO",Fantacalcio[VotoUtile],"SI"))</f>
        <v/>
      </c>
      <c r="H24" t="str">
        <f>IF($A24="","",SUMIFS(Fantacalcio[BonusMalus],Fantacalcio[Squadra],$A24,Fantacalcio[Titolare],"NO",Fantacalcio[VotoUtile],"NO",Fantacalcio[Ruolo],"&lt;&gt;P"))</f>
        <v/>
      </c>
    </row>
    <row r="26" spans="1:8">
      <c r="A26" s="1" t="s">
        <v>270</v>
      </c>
    </row>
    <row r="27" spans="1:8">
      <c r="A27" s="11" t="s">
        <v>271</v>
      </c>
    </row>
    <row r="28" spans="1:8">
      <c r="A28" s="11" t="s">
        <v>272</v>
      </c>
    </row>
    <row r="29" spans="1:8">
      <c r="A29" s="11" t="s">
        <v>273</v>
      </c>
    </row>
    <row r="30" spans="1:8">
      <c r="A30" s="11" t="s">
        <v>274</v>
      </c>
    </row>
    <row r="31" spans="1:8">
      <c r="A31" s="11" t="s">
        <v>275</v>
      </c>
    </row>
  </sheetData>
  <conditionalFormatting sqref="B5:H14">
    <cfRule type="cellIs" dxfId="14" priority="1" operator="greaterThan">
      <formula>0</formula>
    </cfRule>
    <cfRule type="cellIs" dxfId="13" priority="2" operator="lessThan">
      <formula>0</formula>
    </cfRule>
  </conditionalFormatting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0794-AA4C-4302-94D1-62DBB07FDB9D}">
  <dimension ref="A1:H32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0.5546875" customWidth="1"/>
    <col min="2" max="8" width="17.5546875" customWidth="1"/>
  </cols>
  <sheetData>
    <row r="1" spans="1:8" ht="18" customHeight="1">
      <c r="A1" s="19" t="s">
        <v>298</v>
      </c>
      <c r="B1" s="20"/>
      <c r="C1" s="20"/>
      <c r="D1" s="20"/>
      <c r="E1" s="20"/>
      <c r="F1" s="20"/>
      <c r="G1" s="20"/>
      <c r="H1" s="20"/>
    </row>
    <row r="2" spans="1:8" ht="14.55" customHeight="1">
      <c r="A2" s="21" t="s">
        <v>262</v>
      </c>
      <c r="B2" s="20"/>
      <c r="C2" s="20"/>
      <c r="D2" s="20"/>
      <c r="E2" s="20"/>
      <c r="F2" s="20"/>
      <c r="G2" s="20"/>
      <c r="H2" s="20"/>
    </row>
    <row r="3" spans="1:8">
      <c r="A3" s="20"/>
      <c r="B3" s="20"/>
      <c r="C3" s="20"/>
      <c r="D3" s="20"/>
      <c r="E3" s="20"/>
      <c r="F3" s="20"/>
      <c r="G3" s="20"/>
      <c r="H3" s="20"/>
    </row>
    <row r="4" spans="1:8" ht="31.95" customHeight="1">
      <c r="A4" s="24" t="s">
        <v>1</v>
      </c>
      <c r="B4" s="25" t="s">
        <v>263</v>
      </c>
      <c r="C4" s="25" t="s">
        <v>264</v>
      </c>
      <c r="D4" s="25" t="s">
        <v>265</v>
      </c>
      <c r="E4" s="25" t="s">
        <v>266</v>
      </c>
      <c r="F4" s="25" t="s">
        <v>299</v>
      </c>
      <c r="G4" s="25" t="s">
        <v>268</v>
      </c>
      <c r="H4" s="25" t="s">
        <v>269</v>
      </c>
    </row>
    <row r="5" spans="1:8" ht="14.55" customHeight="1">
      <c r="A5" s="26" t="str" cm="1">
        <f t="array" ref="A5:A14">_xlfn._xlws.SORT(_xlfn.UNIQUE(Fantacalcio[Squadra]))</f>
        <v>Evacuo Kaka Toni</v>
      </c>
      <c r="B5" s="27">
        <f>IF($A5="","",IFERROR(AVERAGEIFS(Fantacalcio[Voto],Fantacalcio[Squadra],$A5,Fantacalcio[VotoUtile],"SI",Fantacalcio[Ruolo],"P"),""))</f>
        <v>6</v>
      </c>
      <c r="C5" s="27">
        <f>IF($A5="","",IFERROR(AVERAGEIFS(Fantacalcio[Voto],Fantacalcio[Squadra],$A5,Fantacalcio[VotoUtile],"SI",Fantacalcio[Ruolo],"D"),""))</f>
        <v>6.083333333333333</v>
      </c>
      <c r="D5" s="27">
        <f>IF($A5="","",IFERROR(AVERAGEIFS(Fantacalcio[Voto],Fantacalcio[Squadra],$A5,Fantacalcio[VotoUtile],"SI",Fantacalcio[Ruolo],"C"),""))</f>
        <v>6.2</v>
      </c>
      <c r="E5" s="27">
        <f>IF($A5="","",IFERROR(AVERAGEIFS(Fantacalcio[Voto],Fantacalcio[Squadra],$A5,Fantacalcio[VotoUtile],"SI",Fantacalcio[Ruolo],"A"),""))</f>
        <v>5.8888888888888893</v>
      </c>
      <c r="F5" s="27">
        <f>IF($A5="","",IFERROR(AVERAGEIFS(Fantacalcio[Voto],Fantacalcio[Squadra],$A5,Fantacalcio[VotoUtile],"SI"),""))</f>
        <v>6.0476190476190474</v>
      </c>
      <c r="G5" s="27">
        <f>IF($A5="","",IFERROR(AVERAGEIFS(Fantacalcio[Voto],Fantacalcio[Squadra],$A5,Fantacalcio[Titolare],"NO",Fantacalcio[VotoUtile],"SI"),""))</f>
        <v>5.916666666666667</v>
      </c>
      <c r="H5" s="27">
        <f>IF($A5="","",IFERROR(AVERAGEIFS(Fantacalcio[Voto],Fantacalcio[Squadra],$A5,Fantacalcio[Titolare],"NO",Fantacalcio[VotoUtile],"NO",Fantacalcio[Ruolo],"&lt;&gt;P"),""))</f>
        <v>5.8913043478260869</v>
      </c>
    </row>
    <row r="6" spans="1:8" ht="14.55" customHeight="1">
      <c r="A6" s="26" t="str">
        <v>GC21</v>
      </c>
      <c r="B6" s="27">
        <f>IF($A6="","",IFERROR(AVERAGEIFS(Fantacalcio[Voto],Fantacalcio[Squadra],$A6,Fantacalcio[VotoUtile],"SI",Fantacalcio[Ruolo],"P"),""))</f>
        <v>5.833333333333333</v>
      </c>
      <c r="C6" s="27">
        <f>IF($A6="","",IFERROR(AVERAGEIFS(Fantacalcio[Voto],Fantacalcio[Squadra],$A6,Fantacalcio[VotoUtile],"SI",Fantacalcio[Ruolo],"D"),""))</f>
        <v>6.2142857142857144</v>
      </c>
      <c r="D6" s="27">
        <f>IF($A6="","",IFERROR(AVERAGEIFS(Fantacalcio[Voto],Fantacalcio[Squadra],$A6,Fantacalcio[VotoUtile],"SI",Fantacalcio[Ruolo],"C"),""))</f>
        <v>6.0217391304347823</v>
      </c>
      <c r="E6" s="27">
        <f>IF($A6="","",IFERROR(AVERAGEIFS(Fantacalcio[Voto],Fantacalcio[Squadra],$A6,Fantacalcio[VotoUtile],"SI",Fantacalcio[Ruolo],"A"),""))</f>
        <v>6.09375</v>
      </c>
      <c r="F6" s="27">
        <f>IF($A6="","",IFERROR(AVERAGEIFS(Fantacalcio[Voto],Fantacalcio[Squadra],$A6,Fantacalcio[VotoUtile],"SI"),""))</f>
        <v>6.083333333333333</v>
      </c>
      <c r="G6" s="27">
        <f>IF($A6="","",IFERROR(AVERAGEIFS(Fantacalcio[Voto],Fantacalcio[Squadra],$A6,Fantacalcio[Titolare],"NO",Fantacalcio[VotoUtile],"SI"),""))</f>
        <v>6</v>
      </c>
      <c r="H6" s="27">
        <f>IF($A6="","",IFERROR(AVERAGEIFS(Fantacalcio[Voto],Fantacalcio[Squadra],$A6,Fantacalcio[Titolare],"NO",Fantacalcio[VotoUtile],"NO",Fantacalcio[Ruolo],"&lt;&gt;P"),""))</f>
        <v>6.072916666666667</v>
      </c>
    </row>
    <row r="7" spans="1:8" ht="14.55" customHeight="1">
      <c r="A7" s="26" t="str">
        <v>I Bamboli</v>
      </c>
      <c r="B7" s="27">
        <f>IF($A7="","",IFERROR(AVERAGEIFS(Fantacalcio[Voto],Fantacalcio[Squadra],$A7,Fantacalcio[VotoUtile],"SI",Fantacalcio[Ruolo],"P"),""))</f>
        <v>5.75</v>
      </c>
      <c r="C7" s="27">
        <f>IF($A7="","",IFERROR(AVERAGEIFS(Fantacalcio[Voto],Fantacalcio[Squadra],$A7,Fantacalcio[VotoUtile],"SI",Fantacalcio[Ruolo],"D"),""))</f>
        <v>6.2222222222222223</v>
      </c>
      <c r="D7" s="27">
        <f>IF($A7="","",IFERROR(AVERAGEIFS(Fantacalcio[Voto],Fantacalcio[Squadra],$A7,Fantacalcio[VotoUtile],"SI",Fantacalcio[Ruolo],"C"),""))</f>
        <v>6.28</v>
      </c>
      <c r="E7" s="27">
        <f>IF($A7="","",IFERROR(AVERAGEIFS(Fantacalcio[Voto],Fantacalcio[Squadra],$A7,Fantacalcio[VotoUtile],"SI",Fantacalcio[Ruolo],"A"),""))</f>
        <v>6.2647058823529411</v>
      </c>
      <c r="F7" s="27">
        <f>IF($A7="","",IFERROR(AVERAGEIFS(Fantacalcio[Voto],Fantacalcio[Squadra],$A7,Fantacalcio[VotoUtile],"SI"),""))</f>
        <v>6.2121212121212119</v>
      </c>
      <c r="G7" s="27">
        <f>IF($A7="","",IFERROR(AVERAGEIFS(Fantacalcio[Voto],Fantacalcio[Squadra],$A7,Fantacalcio[Titolare],"NO",Fantacalcio[VotoUtile],"SI"),""))</f>
        <v>5.5</v>
      </c>
      <c r="H7" s="27">
        <f>IF($A7="","",IFERROR(AVERAGEIFS(Fantacalcio[Voto],Fantacalcio[Squadra],$A7,Fantacalcio[Titolare],"NO",Fantacalcio[VotoUtile],"NO",Fantacalcio[Ruolo],"&lt;&gt;P"),""))</f>
        <v>6.0760869565217392</v>
      </c>
    </row>
    <row r="8" spans="1:8" ht="14.55" customHeight="1">
      <c r="A8" s="26" t="str">
        <v>Incontro al capitano</v>
      </c>
      <c r="B8" s="27">
        <f>IF($A8="","",IFERROR(AVERAGEIFS(Fantacalcio[Voto],Fantacalcio[Squadra],$A8,Fantacalcio[VotoUtile],"SI",Fantacalcio[Ruolo],"P"),""))</f>
        <v>6.166666666666667</v>
      </c>
      <c r="C8" s="27">
        <f>IF($A8="","",IFERROR(AVERAGEIFS(Fantacalcio[Voto],Fantacalcio[Squadra],$A8,Fantacalcio[VotoUtile],"SI",Fantacalcio[Ruolo],"D"),""))</f>
        <v>6</v>
      </c>
      <c r="D8" s="27">
        <f>IF($A8="","",IFERROR(AVERAGEIFS(Fantacalcio[Voto],Fantacalcio[Squadra],$A8,Fantacalcio[VotoUtile],"SI",Fantacalcio[Ruolo],"C"),""))</f>
        <v>6.0769230769230766</v>
      </c>
      <c r="E8" s="27">
        <f>IF($A8="","",IFERROR(AVERAGEIFS(Fantacalcio[Voto],Fantacalcio[Squadra],$A8,Fantacalcio[VotoUtile],"SI",Fantacalcio[Ruolo],"A"),""))</f>
        <v>6.2</v>
      </c>
      <c r="F8" s="27">
        <f>IF($A8="","",IFERROR(AVERAGEIFS(Fantacalcio[Voto],Fantacalcio[Squadra],$A8,Fantacalcio[VotoUtile],"SI"),""))</f>
        <v>6.0909090909090908</v>
      </c>
      <c r="G8" s="27">
        <f>IF($A8="","",IFERROR(AVERAGEIFS(Fantacalcio[Voto],Fantacalcio[Squadra],$A8,Fantacalcio[Titolare],"NO",Fantacalcio[VotoUtile],"SI"),""))</f>
        <v>6</v>
      </c>
      <c r="H8" s="27">
        <f>IF($A8="","",IFERROR(AVERAGEIFS(Fantacalcio[Voto],Fantacalcio[Squadra],$A8,Fantacalcio[Titolare],"NO",Fantacalcio[VotoUtile],"NO",Fantacalcio[Ruolo],"&lt;&gt;P"),""))</f>
        <v>5.8636363636363633</v>
      </c>
    </row>
    <row r="9" spans="1:8" ht="14.55" customHeight="1">
      <c r="A9" s="26" t="str">
        <v>Mancinix</v>
      </c>
      <c r="B9" s="27">
        <f>IF($A9="","",IFERROR(AVERAGEIFS(Fantacalcio[Voto],Fantacalcio[Squadra],$A9,Fantacalcio[VotoUtile],"SI",Fantacalcio[Ruolo],"P"),""))</f>
        <v>6.5</v>
      </c>
      <c r="C9" s="27">
        <f>IF($A9="","",IFERROR(AVERAGEIFS(Fantacalcio[Voto],Fantacalcio[Squadra],$A9,Fantacalcio[VotoUtile],"SI",Fantacalcio[Ruolo],"D"),""))</f>
        <v>6.0277777777777777</v>
      </c>
      <c r="D9" s="27">
        <f>IF($A9="","",IFERROR(AVERAGEIFS(Fantacalcio[Voto],Fantacalcio[Squadra],$A9,Fantacalcio[VotoUtile],"SI",Fantacalcio[Ruolo],"C"),""))</f>
        <v>6.115384615384615</v>
      </c>
      <c r="E9" s="27">
        <f>IF($A9="","",IFERROR(AVERAGEIFS(Fantacalcio[Voto],Fantacalcio[Squadra],$A9,Fantacalcio[VotoUtile],"SI",Fantacalcio[Ruolo],"A"),""))</f>
        <v>6.25</v>
      </c>
      <c r="F9" s="27">
        <f>IF($A9="","",IFERROR(AVERAGEIFS(Fantacalcio[Voto],Fantacalcio[Squadra],$A9,Fantacalcio[VotoUtile],"SI"),""))</f>
        <v>6.1590909090909092</v>
      </c>
      <c r="G9" s="27">
        <f>IF($A9="","",IFERROR(AVERAGEIFS(Fantacalcio[Voto],Fantacalcio[Squadra],$A9,Fantacalcio[Titolare],"NO",Fantacalcio[VotoUtile],"SI"),""))</f>
        <v>6.1</v>
      </c>
      <c r="H9" s="27">
        <f>IF($A9="","",IFERROR(AVERAGEIFS(Fantacalcio[Voto],Fantacalcio[Squadra],$A9,Fantacalcio[Titolare],"NO",Fantacalcio[VotoUtile],"NO",Fantacalcio[Ruolo],"&lt;&gt;P"),""))</f>
        <v>6.0250000000000004</v>
      </c>
    </row>
    <row r="10" spans="1:8" ht="14.55" customHeight="1">
      <c r="A10" s="26" t="str">
        <v>Masterchef FC</v>
      </c>
      <c r="B10" s="27">
        <f>IF($A10="","",IFERROR(AVERAGEIFS(Fantacalcio[Voto],Fantacalcio[Squadra],$A10,Fantacalcio[VotoUtile],"SI",Fantacalcio[Ruolo],"P"),""))</f>
        <v>5.5</v>
      </c>
      <c r="C10" s="27">
        <f>IF($A10="","",IFERROR(AVERAGEIFS(Fantacalcio[Voto],Fantacalcio[Squadra],$A10,Fantacalcio[VotoUtile],"SI",Fantacalcio[Ruolo],"D"),""))</f>
        <v>6</v>
      </c>
      <c r="D10" s="27">
        <f>IF($A10="","",IFERROR(AVERAGEIFS(Fantacalcio[Voto],Fantacalcio[Squadra],$A10,Fantacalcio[VotoUtile],"SI",Fantacalcio[Ruolo],"C"),""))</f>
        <v>6</v>
      </c>
      <c r="E10" s="27">
        <f>IF($A10="","",IFERROR(AVERAGEIFS(Fantacalcio[Voto],Fantacalcio[Squadra],$A10,Fantacalcio[VotoUtile],"SI",Fantacalcio[Ruolo],"A"),""))</f>
        <v>5.8611111111111107</v>
      </c>
      <c r="F10" s="27">
        <f>IF($A10="","",IFERROR(AVERAGEIFS(Fantacalcio[Voto],Fantacalcio[Squadra],$A10,Fantacalcio[VotoUtile],"SI"),""))</f>
        <v>5.916666666666667</v>
      </c>
      <c r="G10" s="27">
        <f>IF($A10="","",IFERROR(AVERAGEIFS(Fantacalcio[Voto],Fantacalcio[Squadra],$A10,Fantacalcio[Titolare],"NO",Fantacalcio[VotoUtile],"SI"),""))</f>
        <v>6.083333333333333</v>
      </c>
      <c r="H10" s="27">
        <f>IF($A10="","",IFERROR(AVERAGEIFS(Fantacalcio[Voto],Fantacalcio[Squadra],$A10,Fantacalcio[Titolare],"NO",Fantacalcio[VotoUtile],"NO",Fantacalcio[Ruolo],"&lt;&gt;P"),""))</f>
        <v>5.8863636363636367</v>
      </c>
    </row>
    <row r="11" spans="1:8" ht="14.55" customHeight="1">
      <c r="A11" s="26" t="str">
        <v>Outletico Palermo</v>
      </c>
      <c r="B11" s="27">
        <f>IF($A11="","",IFERROR(AVERAGEIFS(Fantacalcio[Voto],Fantacalcio[Squadra],$A11,Fantacalcio[VotoUtile],"SI",Fantacalcio[Ruolo],"P"),""))</f>
        <v>6.416666666666667</v>
      </c>
      <c r="C11" s="27">
        <f>IF($A11="","",IFERROR(AVERAGEIFS(Fantacalcio[Voto],Fantacalcio[Squadra],$A11,Fantacalcio[VotoUtile],"SI",Fantacalcio[Ruolo],"D"),""))</f>
        <v>6.1111111111111107</v>
      </c>
      <c r="D11" s="27">
        <f>IF($A11="","",IFERROR(AVERAGEIFS(Fantacalcio[Voto],Fantacalcio[Squadra],$A11,Fantacalcio[VotoUtile],"SI",Fantacalcio[Ruolo],"C"),""))</f>
        <v>6.0625</v>
      </c>
      <c r="E11" s="27">
        <f>IF($A11="","",IFERROR(AVERAGEIFS(Fantacalcio[Voto],Fantacalcio[Squadra],$A11,Fantacalcio[VotoUtile],"SI",Fantacalcio[Ruolo],"A"),""))</f>
        <v>6.3055555555555554</v>
      </c>
      <c r="F11" s="27">
        <f>IF($A11="","",IFERROR(AVERAGEIFS(Fantacalcio[Voto],Fantacalcio[Squadra],$A11,Fantacalcio[VotoUtile],"SI"),""))</f>
        <v>6.1742424242424239</v>
      </c>
      <c r="G11" s="27">
        <f>IF($A11="","",IFERROR(AVERAGEIFS(Fantacalcio[Voto],Fantacalcio[Squadra],$A11,Fantacalcio[Titolare],"NO",Fantacalcio[VotoUtile],"SI"),""))</f>
        <v>5.7</v>
      </c>
      <c r="H11" s="27">
        <f>IF($A11="","",IFERROR(AVERAGEIFS(Fantacalcio[Voto],Fantacalcio[Squadra],$A11,Fantacalcio[Titolare],"NO",Fantacalcio[VotoUtile],"NO",Fantacalcio[Ruolo],"&lt;&gt;P"),""))</f>
        <v>5.8936170212765955</v>
      </c>
    </row>
    <row r="12" spans="1:8" ht="14.55" customHeight="1">
      <c r="A12" s="26" t="str">
        <v>Paris Saint-Gervasoni</v>
      </c>
      <c r="B12" s="27">
        <f>IF($A12="","",IFERROR(AVERAGEIFS(Fantacalcio[Voto],Fantacalcio[Squadra],$A12,Fantacalcio[VotoUtile],"SI",Fantacalcio[Ruolo],"P"),""))</f>
        <v>6.416666666666667</v>
      </c>
      <c r="C12" s="27">
        <f>IF($A12="","",IFERROR(AVERAGEIFS(Fantacalcio[Voto],Fantacalcio[Squadra],$A12,Fantacalcio[VotoUtile],"SI",Fantacalcio[Ruolo],"D"),""))</f>
        <v>6.1111111111111107</v>
      </c>
      <c r="D12" s="27">
        <f>IF($A12="","",IFERROR(AVERAGEIFS(Fantacalcio[Voto],Fantacalcio[Squadra],$A12,Fantacalcio[VotoUtile],"SI",Fantacalcio[Ruolo],"C"),""))</f>
        <v>6.3076923076923075</v>
      </c>
      <c r="E12" s="27">
        <f>IF($A12="","",IFERROR(AVERAGEIFS(Fantacalcio[Voto],Fantacalcio[Squadra],$A12,Fantacalcio[VotoUtile],"SI",Fantacalcio[Ruolo],"A"),""))</f>
        <v>6.09375</v>
      </c>
      <c r="F12" s="27">
        <f>IF($A12="","",IFERROR(AVERAGEIFS(Fantacalcio[Voto],Fantacalcio[Squadra],$A12,Fantacalcio[VotoUtile],"SI"),""))</f>
        <v>6.2121212121212119</v>
      </c>
      <c r="G12" s="27">
        <f>IF($A12="","",IFERROR(AVERAGEIFS(Fantacalcio[Voto],Fantacalcio[Squadra],$A12,Fantacalcio[Titolare],"NO",Fantacalcio[VotoUtile],"SI"),""))</f>
        <v>6.1875</v>
      </c>
      <c r="H12" s="27">
        <f>IF($A12="","",IFERROR(AVERAGEIFS(Fantacalcio[Voto],Fantacalcio[Squadra],$A12,Fantacalcio[Titolare],"NO",Fantacalcio[VotoUtile],"NO",Fantacalcio[Ruolo],"&lt;&gt;P"),""))</f>
        <v>6.0675675675675675</v>
      </c>
    </row>
    <row r="13" spans="1:8" ht="14.55" customHeight="1">
      <c r="A13" s="26" t="str">
        <v>Schalke 104</v>
      </c>
      <c r="B13" s="27">
        <f>IF($A13="","",IFERROR(AVERAGEIFS(Fantacalcio[Voto],Fantacalcio[Squadra],$A13,Fantacalcio[VotoUtile],"SI",Fantacalcio[Ruolo],"P"),""))</f>
        <v>6.166666666666667</v>
      </c>
      <c r="C13" s="27">
        <f>IF($A13="","",IFERROR(AVERAGEIFS(Fantacalcio[Voto],Fantacalcio[Squadra],$A13,Fantacalcio[VotoUtile],"SI",Fantacalcio[Ruolo],"D"),""))</f>
        <v>6.1388888888888893</v>
      </c>
      <c r="D13" s="27">
        <f>IF($A13="","",IFERROR(AVERAGEIFS(Fantacalcio[Voto],Fantacalcio[Squadra],$A13,Fantacalcio[VotoUtile],"SI",Fantacalcio[Ruolo],"C"),""))</f>
        <v>6.041666666666667</v>
      </c>
      <c r="E13" s="27">
        <f>IF($A13="","",IFERROR(AVERAGEIFS(Fantacalcio[Voto],Fantacalcio[Squadra],$A13,Fantacalcio[VotoUtile],"SI",Fantacalcio[Ruolo],"A"),""))</f>
        <v>5.9722222222222223</v>
      </c>
      <c r="F13" s="27">
        <f>IF($A13="","",IFERROR(AVERAGEIFS(Fantacalcio[Voto],Fantacalcio[Squadra],$A13,Fantacalcio[VotoUtile],"SI"),""))</f>
        <v>6.0606060606060606</v>
      </c>
      <c r="G13" s="27">
        <f>IF($A13="","",IFERROR(AVERAGEIFS(Fantacalcio[Voto],Fantacalcio[Squadra],$A13,Fantacalcio[Titolare],"NO",Fantacalcio[VotoUtile],"SI"),""))</f>
        <v>6</v>
      </c>
      <c r="H13" s="27">
        <f>IF($A13="","",IFERROR(AVERAGEIFS(Fantacalcio[Voto],Fantacalcio[Squadra],$A13,Fantacalcio[Titolare],"NO",Fantacalcio[VotoUtile],"NO",Fantacalcio[Ruolo],"&lt;&gt;P"),""))</f>
        <v>5.9673913043478262</v>
      </c>
    </row>
    <row r="14" spans="1:8" ht="14.55" customHeight="1">
      <c r="A14" s="26" t="str">
        <v>SuperGregariana</v>
      </c>
      <c r="B14" s="27">
        <f>IF($A14="","",IFERROR(AVERAGEIFS(Fantacalcio[Voto],Fantacalcio[Squadra],$A14,Fantacalcio[VotoUtile],"SI",Fantacalcio[Ruolo],"P"),""))</f>
        <v>6.083333333333333</v>
      </c>
      <c r="C14" s="27">
        <f>IF($A14="","",IFERROR(AVERAGEIFS(Fantacalcio[Voto],Fantacalcio[Squadra],$A14,Fantacalcio[VotoUtile],"SI",Fantacalcio[Ruolo],"D"),""))</f>
        <v>5.833333333333333</v>
      </c>
      <c r="D14" s="27">
        <f>IF($A14="","",IFERROR(AVERAGEIFS(Fantacalcio[Voto],Fantacalcio[Squadra],$A14,Fantacalcio[VotoUtile],"SI",Fantacalcio[Ruolo],"C"),""))</f>
        <v>5.979166666666667</v>
      </c>
      <c r="E14" s="27">
        <f>IF($A14="","",IFERROR(AVERAGEIFS(Fantacalcio[Voto],Fantacalcio[Squadra],$A14,Fantacalcio[VotoUtile],"SI",Fantacalcio[Ruolo],"A"),""))</f>
        <v>6.083333333333333</v>
      </c>
      <c r="F14" s="27">
        <f>IF($A14="","",IFERROR(AVERAGEIFS(Fantacalcio[Voto],Fantacalcio[Squadra],$A14,Fantacalcio[VotoUtile],"SI"),""))</f>
        <v>5.9772727272727275</v>
      </c>
      <c r="G14" s="27">
        <f>IF($A14="","",IFERROR(AVERAGEIFS(Fantacalcio[Voto],Fantacalcio[Squadra],$A14,Fantacalcio[Titolare],"NO",Fantacalcio[VotoUtile],"SI"),""))</f>
        <v>5.7142857142857144</v>
      </c>
      <c r="H14" s="27">
        <f>IF($A14="","",IFERROR(AVERAGEIFS(Fantacalcio[Voto],Fantacalcio[Squadra],$A14,Fantacalcio[Titolare],"NO",Fantacalcio[VotoUtile],"NO",Fantacalcio[Ruolo],"&lt;&gt;P"),""))</f>
        <v>5.8720930232558137</v>
      </c>
    </row>
    <row r="15" spans="1:8">
      <c r="A15" s="20"/>
      <c r="B15" s="20"/>
      <c r="C15" s="20"/>
      <c r="D15" s="20"/>
      <c r="E15" s="20"/>
      <c r="F15" s="20"/>
      <c r="G15" s="20"/>
      <c r="H15" s="20"/>
    </row>
    <row r="16" spans="1:8">
      <c r="A16" s="20"/>
      <c r="B16" s="20"/>
      <c r="C16" s="20"/>
      <c r="D16" s="20"/>
      <c r="E16" s="20"/>
      <c r="F16" s="20"/>
      <c r="G16" s="20"/>
      <c r="H16" s="20"/>
    </row>
    <row r="17" spans="1:8">
      <c r="A17" s="20"/>
      <c r="B17" s="20"/>
      <c r="C17" s="20"/>
      <c r="D17" s="20"/>
      <c r="E17" s="20"/>
      <c r="F17" s="20"/>
      <c r="G17" s="20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A21" s="20"/>
      <c r="B21" s="20"/>
      <c r="C21" s="20"/>
      <c r="D21" s="20"/>
      <c r="E21" s="20"/>
      <c r="F21" s="20"/>
      <c r="G21" s="20"/>
      <c r="H21" s="20"/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2" t="s">
        <v>270</v>
      </c>
      <c r="B26" s="20"/>
      <c r="C26" s="20"/>
      <c r="D26" s="20"/>
      <c r="E26" s="20"/>
      <c r="F26" s="20"/>
      <c r="G26" s="20"/>
      <c r="H26" s="20"/>
    </row>
    <row r="27" spans="1:8">
      <c r="A27" s="23" t="s">
        <v>271</v>
      </c>
      <c r="B27" s="20"/>
      <c r="C27" s="20"/>
      <c r="D27" s="20"/>
      <c r="E27" s="20"/>
      <c r="F27" s="20"/>
      <c r="G27" s="20"/>
      <c r="H27" s="20"/>
    </row>
    <row r="28" spans="1:8">
      <c r="A28" s="23" t="s">
        <v>300</v>
      </c>
      <c r="B28" s="20"/>
      <c r="C28" s="20"/>
      <c r="D28" s="20"/>
      <c r="E28" s="20"/>
      <c r="F28" s="20"/>
      <c r="G28" s="20"/>
      <c r="H28" s="20"/>
    </row>
    <row r="29" spans="1:8">
      <c r="A29" s="23" t="s">
        <v>301</v>
      </c>
      <c r="B29" s="20"/>
      <c r="C29" s="20"/>
      <c r="D29" s="20"/>
      <c r="E29" s="20"/>
      <c r="F29" s="20"/>
      <c r="G29" s="20"/>
      <c r="H29" s="20"/>
    </row>
    <row r="30" spans="1:8">
      <c r="A30" s="23" t="s">
        <v>302</v>
      </c>
      <c r="B30" s="20"/>
      <c r="C30" s="20"/>
      <c r="D30" s="20"/>
      <c r="E30" s="20"/>
      <c r="F30" s="20"/>
      <c r="G30" s="20"/>
      <c r="H30" s="20"/>
    </row>
    <row r="31" spans="1:8">
      <c r="A31" s="23" t="s">
        <v>303</v>
      </c>
      <c r="B31" s="20"/>
      <c r="C31" s="20"/>
      <c r="D31" s="20"/>
      <c r="E31" s="20"/>
      <c r="F31" s="20"/>
      <c r="G31" s="20"/>
      <c r="H31" s="20"/>
    </row>
    <row r="32" spans="1:8">
      <c r="A32" s="11" t="s">
        <v>304</v>
      </c>
    </row>
  </sheetData>
  <conditionalFormatting sqref="B5:H14">
    <cfRule type="cellIs" dxfId="12" priority="1" operator="lessThan">
      <formula>6</formula>
    </cfRule>
    <cfRule type="cellIs" dxfId="11" priority="2" operator="greaterThan"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E1CB-C8D6-4872-BE56-7651970E3827}">
  <dimension ref="A1:AN49"/>
  <sheetViews>
    <sheetView workbookViewId="0"/>
  </sheetViews>
  <sheetFormatPr defaultRowHeight="14.4"/>
  <cols>
    <col min="1" max="1" width="29.6640625" customWidth="1"/>
    <col min="2" max="2" width="12.21875" bestFit="1" customWidth="1"/>
    <col min="3" max="40" width="9.6640625" customWidth="1"/>
  </cols>
  <sheetData>
    <row r="1" spans="1:40" ht="18">
      <c r="A1" s="2" t="s">
        <v>1602</v>
      </c>
    </row>
    <row r="2" spans="1:40">
      <c r="A2" s="54" t="s">
        <v>1603</v>
      </c>
    </row>
    <row r="4" spans="1:40">
      <c r="A4" s="55" t="s">
        <v>1</v>
      </c>
      <c r="B4" s="56" t="s">
        <v>1604</v>
      </c>
      <c r="C4" s="56" cm="1">
        <f t="array" ref="C4:AN4">_xlfn.SEQUENCE(1,38)</f>
        <v>1</v>
      </c>
      <c r="D4" s="56">
        <v>2</v>
      </c>
      <c r="E4" s="56">
        <v>3</v>
      </c>
      <c r="F4" s="56">
        <v>4</v>
      </c>
      <c r="G4" s="56">
        <v>5</v>
      </c>
      <c r="H4" s="56">
        <v>6</v>
      </c>
      <c r="I4" s="56">
        <v>7</v>
      </c>
      <c r="J4" s="56">
        <v>8</v>
      </c>
      <c r="K4" s="56">
        <v>9</v>
      </c>
      <c r="L4" s="56">
        <v>10</v>
      </c>
      <c r="M4" s="56">
        <v>11</v>
      </c>
      <c r="N4" s="56">
        <v>12</v>
      </c>
      <c r="O4" s="56">
        <v>13</v>
      </c>
      <c r="P4" s="56">
        <v>14</v>
      </c>
      <c r="Q4" s="56">
        <v>15</v>
      </c>
      <c r="R4" s="56">
        <v>16</v>
      </c>
      <c r="S4" s="56">
        <v>17</v>
      </c>
      <c r="T4" s="56">
        <v>18</v>
      </c>
      <c r="U4" s="56">
        <v>19</v>
      </c>
      <c r="V4" s="56">
        <v>20</v>
      </c>
      <c r="W4" s="56">
        <v>21</v>
      </c>
      <c r="X4" s="56">
        <v>22</v>
      </c>
      <c r="Y4" s="56">
        <v>23</v>
      </c>
      <c r="Z4" s="56">
        <v>24</v>
      </c>
      <c r="AA4" s="56">
        <v>25</v>
      </c>
      <c r="AB4" s="56">
        <v>26</v>
      </c>
      <c r="AC4" s="56">
        <v>27</v>
      </c>
      <c r="AD4" s="56">
        <v>28</v>
      </c>
      <c r="AE4" s="56">
        <v>29</v>
      </c>
      <c r="AF4" s="56">
        <v>30</v>
      </c>
      <c r="AG4" s="56">
        <v>31</v>
      </c>
      <c r="AH4" s="56">
        <v>32</v>
      </c>
      <c r="AI4" s="56">
        <v>33</v>
      </c>
      <c r="AJ4" s="56">
        <v>34</v>
      </c>
      <c r="AK4" s="56">
        <v>35</v>
      </c>
      <c r="AL4" s="56">
        <v>36</v>
      </c>
      <c r="AM4" s="56">
        <v>37</v>
      </c>
      <c r="AN4" s="56">
        <v>38</v>
      </c>
    </row>
    <row r="5" spans="1:40">
      <c r="A5" s="57" t="str" cm="1">
        <f t="array" ref="A5:A14">_xlfn._xlws.SORT(_xlfn.UNIQUE(_xlfn._xlws.FILTER(Fantacalcio[Squadra],Fantacalcio[Squadra]&lt;&gt;"")))</f>
        <v>Evacuo Kaka Toni</v>
      </c>
      <c r="B5" s="139">
        <f>IF($A5="","",IF(COUNT(C5:AN5)=0,"",AVERAGE(C5:AN5)))</f>
        <v>157.83333333333331</v>
      </c>
      <c r="C5" s="58">
        <f>IF($A5="","",IF(COUNTIFS(Fantacalcio[Giornata],C$4,Fantacalcio[Squadra],$A5)=0,"",SUMIFS(Fantacalcio[VdM (mln €)],Fantacalcio[Giornata],C$4,Fantacalcio[Squadra],$A5,Fantacalcio[VotoUtile],"SI")))</f>
        <v>152</v>
      </c>
      <c r="D5" s="58">
        <f>IF($A5="","",IF(COUNTIFS(Fantacalcio[Giornata],D$4,Fantacalcio[Squadra],$A5)=0,"",SUMIFS(Fantacalcio[VdM (mln €)],Fantacalcio[Giornata],D$4,Fantacalcio[Squadra],$A5,Fantacalcio[VotoUtile],"SI")))</f>
        <v>121.4</v>
      </c>
      <c r="E5" s="58">
        <f>IF($A5="","",IF(COUNTIFS(Fantacalcio[Giornata],E$4,Fantacalcio[Squadra],$A5)=0,"",SUMIFS(Fantacalcio[VdM (mln €)],Fantacalcio[Giornata],E$4,Fantacalcio[Squadra],$A5,Fantacalcio[VotoUtile],"SI")))</f>
        <v>128.9</v>
      </c>
      <c r="F5" s="58">
        <f>IF($A5="","",IF(COUNTIFS(Fantacalcio[Giornata],F$4,Fantacalcio[Squadra],$A5)=0,"",SUMIFS(Fantacalcio[VdM (mln €)],Fantacalcio[Giornata],F$4,Fantacalcio[Squadra],$A5,Fantacalcio[VotoUtile],"SI")))</f>
        <v>177.9</v>
      </c>
      <c r="G5" s="58">
        <f>IF($A5="","",IF(COUNTIFS(Fantacalcio[Giornata],G$4,Fantacalcio[Squadra],$A5)=0,"",SUMIFS(Fantacalcio[VdM (mln €)],Fantacalcio[Giornata],G$4,Fantacalcio[Squadra],$A5,Fantacalcio[VotoUtile],"SI")))</f>
        <v>192.9</v>
      </c>
      <c r="H5" s="58">
        <f>IF($A5="","",IF(COUNTIFS(Fantacalcio[Giornata],H$4,Fantacalcio[Squadra],$A5)=0,"",SUMIFS(Fantacalcio[VdM (mln €)],Fantacalcio[Giornata],H$4,Fantacalcio[Squadra],$A5,Fantacalcio[VotoUtile],"SI")))</f>
        <v>173.9</v>
      </c>
      <c r="I5" s="58" t="str">
        <f>IF($A5="","",IF(COUNTIFS(Fantacalcio[Giornata],I$4,Fantacalcio[Squadra],$A5)=0,"",SUMIFS(Fantacalcio[VdM (mln €)],Fantacalcio[Giornata],I$4,Fantacalcio[Squadra],$A5,Fantacalcio[VotoUtile],"SI")))</f>
        <v/>
      </c>
      <c r="J5" s="58" t="str">
        <f>IF($A5="","",IF(COUNTIFS(Fantacalcio[Giornata],J$4,Fantacalcio[Squadra],$A5)=0,"",SUMIFS(Fantacalcio[VdM (mln €)],Fantacalcio[Giornata],J$4,Fantacalcio[Squadra],$A5,Fantacalcio[VotoUtile],"SI")))</f>
        <v/>
      </c>
      <c r="K5" s="58" t="str">
        <f>IF($A5="","",IF(COUNTIFS(Fantacalcio[Giornata],K$4,Fantacalcio[Squadra],$A5)=0,"",SUMIFS(Fantacalcio[VdM (mln €)],Fantacalcio[Giornata],K$4,Fantacalcio[Squadra],$A5,Fantacalcio[VotoUtile],"SI")))</f>
        <v/>
      </c>
      <c r="L5" s="58" t="str">
        <f>IF($A5="","",IF(COUNTIFS(Fantacalcio[Giornata],L$4,Fantacalcio[Squadra],$A5)=0,"",SUMIFS(Fantacalcio[VdM (mln €)],Fantacalcio[Giornata],L$4,Fantacalcio[Squadra],$A5,Fantacalcio[VotoUtile],"SI")))</f>
        <v/>
      </c>
      <c r="M5" s="58" t="str">
        <f>IF($A5="","",IF(COUNTIFS(Fantacalcio[Giornata],M$4,Fantacalcio[Squadra],$A5)=0,"",SUMIFS(Fantacalcio[VdM (mln €)],Fantacalcio[Giornata],M$4,Fantacalcio[Squadra],$A5,Fantacalcio[VotoUtile],"SI")))</f>
        <v/>
      </c>
      <c r="N5" s="58" t="str">
        <f>IF($A5="","",IF(COUNTIFS(Fantacalcio[Giornata],N$4,Fantacalcio[Squadra],$A5)=0,"",SUMIFS(Fantacalcio[VdM (mln €)],Fantacalcio[Giornata],N$4,Fantacalcio[Squadra],$A5,Fantacalcio[VotoUtile],"SI")))</f>
        <v/>
      </c>
      <c r="O5" s="58" t="str">
        <f>IF($A5="","",IF(COUNTIFS(Fantacalcio[Giornata],O$4,Fantacalcio[Squadra],$A5)=0,"",SUMIFS(Fantacalcio[VdM (mln €)],Fantacalcio[Giornata],O$4,Fantacalcio[Squadra],$A5,Fantacalcio[VotoUtile],"SI")))</f>
        <v/>
      </c>
      <c r="P5" s="58" t="str">
        <f>IF($A5="","",IF(COUNTIFS(Fantacalcio[Giornata],P$4,Fantacalcio[Squadra],$A5)=0,"",SUMIFS(Fantacalcio[VdM (mln €)],Fantacalcio[Giornata],P$4,Fantacalcio[Squadra],$A5,Fantacalcio[VotoUtile],"SI")))</f>
        <v/>
      </c>
      <c r="Q5" s="58" t="str">
        <f>IF($A5="","",IF(COUNTIFS(Fantacalcio[Giornata],Q$4,Fantacalcio[Squadra],$A5)=0,"",SUMIFS(Fantacalcio[VdM (mln €)],Fantacalcio[Giornata],Q$4,Fantacalcio[Squadra],$A5,Fantacalcio[VotoUtile],"SI")))</f>
        <v/>
      </c>
      <c r="R5" s="58" t="str">
        <f>IF($A5="","",IF(COUNTIFS(Fantacalcio[Giornata],R$4,Fantacalcio[Squadra],$A5)=0,"",SUMIFS(Fantacalcio[VdM (mln €)],Fantacalcio[Giornata],R$4,Fantacalcio[Squadra],$A5,Fantacalcio[VotoUtile],"SI")))</f>
        <v/>
      </c>
      <c r="S5" s="58" t="str">
        <f>IF($A5="","",IF(COUNTIFS(Fantacalcio[Giornata],S$4,Fantacalcio[Squadra],$A5)=0,"",SUMIFS(Fantacalcio[VdM (mln €)],Fantacalcio[Giornata],S$4,Fantacalcio[Squadra],$A5,Fantacalcio[VotoUtile],"SI")))</f>
        <v/>
      </c>
      <c r="T5" s="58" t="str">
        <f>IF($A5="","",IF(COUNTIFS(Fantacalcio[Giornata],T$4,Fantacalcio[Squadra],$A5)=0,"",SUMIFS(Fantacalcio[VdM (mln €)],Fantacalcio[Giornata],T$4,Fantacalcio[Squadra],$A5,Fantacalcio[VotoUtile],"SI")))</f>
        <v/>
      </c>
      <c r="U5" s="58" t="str">
        <f>IF($A5="","",IF(COUNTIFS(Fantacalcio[Giornata],U$4,Fantacalcio[Squadra],$A5)=0,"",SUMIFS(Fantacalcio[VdM (mln €)],Fantacalcio[Giornata],U$4,Fantacalcio[Squadra],$A5,Fantacalcio[VotoUtile],"SI")))</f>
        <v/>
      </c>
      <c r="V5" s="58" t="str">
        <f>IF($A5="","",IF(COUNTIFS(Fantacalcio[Giornata],V$4,Fantacalcio[Squadra],$A5)=0,"",SUMIFS(Fantacalcio[VdM (mln €)],Fantacalcio[Giornata],V$4,Fantacalcio[Squadra],$A5,Fantacalcio[VotoUtile],"SI")))</f>
        <v/>
      </c>
      <c r="W5" s="58" t="str">
        <f>IF($A5="","",IF(COUNTIFS(Fantacalcio[Giornata],W$4,Fantacalcio[Squadra],$A5)=0,"",SUMIFS(Fantacalcio[VdM (mln €)],Fantacalcio[Giornata],W$4,Fantacalcio[Squadra],$A5,Fantacalcio[VotoUtile],"SI")))</f>
        <v/>
      </c>
      <c r="X5" s="58" t="str">
        <f>IF($A5="","",IF(COUNTIFS(Fantacalcio[Giornata],X$4,Fantacalcio[Squadra],$A5)=0,"",SUMIFS(Fantacalcio[VdM (mln €)],Fantacalcio[Giornata],X$4,Fantacalcio[Squadra],$A5,Fantacalcio[VotoUtile],"SI")))</f>
        <v/>
      </c>
      <c r="Y5" s="58" t="str">
        <f>IF($A5="","",IF(COUNTIFS(Fantacalcio[Giornata],Y$4,Fantacalcio[Squadra],$A5)=0,"",SUMIFS(Fantacalcio[VdM (mln €)],Fantacalcio[Giornata],Y$4,Fantacalcio[Squadra],$A5,Fantacalcio[VotoUtile],"SI")))</f>
        <v/>
      </c>
      <c r="Z5" s="58" t="str">
        <f>IF($A5="","",IF(COUNTIFS(Fantacalcio[Giornata],Z$4,Fantacalcio[Squadra],$A5)=0,"",SUMIFS(Fantacalcio[VdM (mln €)],Fantacalcio[Giornata],Z$4,Fantacalcio[Squadra],$A5,Fantacalcio[VotoUtile],"SI")))</f>
        <v/>
      </c>
      <c r="AA5" s="58" t="str">
        <f>IF($A5="","",IF(COUNTIFS(Fantacalcio[Giornata],AA$4,Fantacalcio[Squadra],$A5)=0,"",SUMIFS(Fantacalcio[VdM (mln €)],Fantacalcio[Giornata],AA$4,Fantacalcio[Squadra],$A5,Fantacalcio[VotoUtile],"SI")))</f>
        <v/>
      </c>
      <c r="AB5" s="58" t="str">
        <f>IF($A5="","",IF(COUNTIFS(Fantacalcio[Giornata],AB$4,Fantacalcio[Squadra],$A5)=0,"",SUMIFS(Fantacalcio[VdM (mln €)],Fantacalcio[Giornata],AB$4,Fantacalcio[Squadra],$A5,Fantacalcio[VotoUtile],"SI")))</f>
        <v/>
      </c>
      <c r="AC5" s="58" t="str">
        <f>IF($A5="","",IF(COUNTIFS(Fantacalcio[Giornata],AC$4,Fantacalcio[Squadra],$A5)=0,"",SUMIFS(Fantacalcio[VdM (mln €)],Fantacalcio[Giornata],AC$4,Fantacalcio[Squadra],$A5,Fantacalcio[VotoUtile],"SI")))</f>
        <v/>
      </c>
      <c r="AD5" s="58" t="str">
        <f>IF($A5="","",IF(COUNTIFS(Fantacalcio[Giornata],AD$4,Fantacalcio[Squadra],$A5)=0,"",SUMIFS(Fantacalcio[VdM (mln €)],Fantacalcio[Giornata],AD$4,Fantacalcio[Squadra],$A5,Fantacalcio[VotoUtile],"SI")))</f>
        <v/>
      </c>
      <c r="AE5" s="58" t="str">
        <f>IF($A5="","",IF(COUNTIFS(Fantacalcio[Giornata],AE$4,Fantacalcio[Squadra],$A5)=0,"",SUMIFS(Fantacalcio[VdM (mln €)],Fantacalcio[Giornata],AE$4,Fantacalcio[Squadra],$A5,Fantacalcio[VotoUtile],"SI")))</f>
        <v/>
      </c>
      <c r="AF5" s="58" t="str">
        <f>IF($A5="","",IF(COUNTIFS(Fantacalcio[Giornata],AF$4,Fantacalcio[Squadra],$A5)=0,"",SUMIFS(Fantacalcio[VdM (mln €)],Fantacalcio[Giornata],AF$4,Fantacalcio[Squadra],$A5,Fantacalcio[VotoUtile],"SI")))</f>
        <v/>
      </c>
      <c r="AG5" s="58" t="str">
        <f>IF($A5="","",IF(COUNTIFS(Fantacalcio[Giornata],AG$4,Fantacalcio[Squadra],$A5)=0,"",SUMIFS(Fantacalcio[VdM (mln €)],Fantacalcio[Giornata],AG$4,Fantacalcio[Squadra],$A5,Fantacalcio[VotoUtile],"SI")))</f>
        <v/>
      </c>
      <c r="AH5" s="58" t="str">
        <f>IF($A5="","",IF(COUNTIFS(Fantacalcio[Giornata],AH$4,Fantacalcio[Squadra],$A5)=0,"",SUMIFS(Fantacalcio[VdM (mln €)],Fantacalcio[Giornata],AH$4,Fantacalcio[Squadra],$A5,Fantacalcio[VotoUtile],"SI")))</f>
        <v/>
      </c>
      <c r="AI5" s="58" t="str">
        <f>IF($A5="","",IF(COUNTIFS(Fantacalcio[Giornata],AI$4,Fantacalcio[Squadra],$A5)=0,"",SUMIFS(Fantacalcio[VdM (mln €)],Fantacalcio[Giornata],AI$4,Fantacalcio[Squadra],$A5,Fantacalcio[VotoUtile],"SI")))</f>
        <v/>
      </c>
      <c r="AJ5" s="58" t="str">
        <f>IF($A5="","",IF(COUNTIFS(Fantacalcio[Giornata],AJ$4,Fantacalcio[Squadra],$A5)=0,"",SUMIFS(Fantacalcio[VdM (mln €)],Fantacalcio[Giornata],AJ$4,Fantacalcio[Squadra],$A5,Fantacalcio[VotoUtile],"SI")))</f>
        <v/>
      </c>
      <c r="AK5" s="58" t="str">
        <f>IF($A5="","",IF(COUNTIFS(Fantacalcio[Giornata],AK$4,Fantacalcio[Squadra],$A5)=0,"",SUMIFS(Fantacalcio[VdM (mln €)],Fantacalcio[Giornata],AK$4,Fantacalcio[Squadra],$A5,Fantacalcio[VotoUtile],"SI")))</f>
        <v/>
      </c>
      <c r="AL5" s="58" t="str">
        <f>IF($A5="","",IF(COUNTIFS(Fantacalcio[Giornata],AL$4,Fantacalcio[Squadra],$A5)=0,"",SUMIFS(Fantacalcio[VdM (mln €)],Fantacalcio[Giornata],AL$4,Fantacalcio[Squadra],$A5,Fantacalcio[VotoUtile],"SI")))</f>
        <v/>
      </c>
      <c r="AM5" s="58" t="str">
        <f>IF($A5="","",IF(COUNTIFS(Fantacalcio[Giornata],AM$4,Fantacalcio[Squadra],$A5)=0,"",SUMIFS(Fantacalcio[VdM (mln €)],Fantacalcio[Giornata],AM$4,Fantacalcio[Squadra],$A5,Fantacalcio[VotoUtile],"SI")))</f>
        <v/>
      </c>
      <c r="AN5" s="58" t="str">
        <f>IF($A5="","",IF(COUNTIFS(Fantacalcio[Giornata],AN$4,Fantacalcio[Squadra],$A5)=0,"",SUMIFS(Fantacalcio[VdM (mln €)],Fantacalcio[Giornata],AN$4,Fantacalcio[Squadra],$A5,Fantacalcio[VotoUtile],"SI")))</f>
        <v/>
      </c>
    </row>
    <row r="6" spans="1:40">
      <c r="A6" s="57" t="str">
        <v>GC21</v>
      </c>
      <c r="B6" s="139">
        <f t="shared" ref="B6:B14" si="0">IF($A6="","",IF(COUNT(C6:AN6)=0,"",AVERAGE(C6:AN6)))</f>
        <v>300.83333333333331</v>
      </c>
      <c r="C6" s="58">
        <f>IF($A6="","",IF(COUNTIFS(Fantacalcio[Giornata],C$4,Fantacalcio[Squadra],$A6)=0,"",SUMIFS(Fantacalcio[VdM (mln €)],Fantacalcio[Giornata],C$4,Fantacalcio[Squadra],$A6,Fantacalcio[VotoUtile],"SI")))</f>
        <v>383</v>
      </c>
      <c r="D6" s="58">
        <f>IF($A6="","",IF(COUNTIFS(Fantacalcio[Giornata],D$4,Fantacalcio[Squadra],$A6)=0,"",SUMIFS(Fantacalcio[VdM (mln €)],Fantacalcio[Giornata],D$4,Fantacalcio[Squadra],$A6,Fantacalcio[VotoUtile],"SI")))</f>
        <v>306</v>
      </c>
      <c r="E6" s="58">
        <f>IF($A6="","",IF(COUNTIFS(Fantacalcio[Giornata],E$4,Fantacalcio[Squadra],$A6)=0,"",SUMIFS(Fantacalcio[VdM (mln €)],Fantacalcio[Giornata],E$4,Fantacalcio[Squadra],$A6,Fantacalcio[VotoUtile],"SI")))</f>
        <v>255</v>
      </c>
      <c r="F6" s="58">
        <f>IF($A6="","",IF(COUNTIFS(Fantacalcio[Giornata],F$4,Fantacalcio[Squadra],$A6)=0,"",SUMIFS(Fantacalcio[VdM (mln €)],Fantacalcio[Giornata],F$4,Fantacalcio[Squadra],$A6,Fantacalcio[VotoUtile],"SI")))</f>
        <v>262</v>
      </c>
      <c r="G6" s="58">
        <f>IF($A6="","",IF(COUNTIFS(Fantacalcio[Giornata],G$4,Fantacalcio[Squadra],$A6)=0,"",SUMIFS(Fantacalcio[VdM (mln €)],Fantacalcio[Giornata],G$4,Fantacalcio[Squadra],$A6,Fantacalcio[VotoUtile],"SI")))</f>
        <v>276.5</v>
      </c>
      <c r="H6" s="58">
        <f>IF($A6="","",IF(COUNTIFS(Fantacalcio[Giornata],H$4,Fantacalcio[Squadra],$A6)=0,"",SUMIFS(Fantacalcio[VdM (mln €)],Fantacalcio[Giornata],H$4,Fantacalcio[Squadra],$A6,Fantacalcio[VotoUtile],"SI")))</f>
        <v>322.5</v>
      </c>
      <c r="I6" s="58" t="str">
        <f>IF($A6="","",IF(COUNTIFS(Fantacalcio[Giornata],I$4,Fantacalcio[Squadra],$A6)=0,"",SUMIFS(Fantacalcio[VdM (mln €)],Fantacalcio[Giornata],I$4,Fantacalcio[Squadra],$A6,Fantacalcio[VotoUtile],"SI")))</f>
        <v/>
      </c>
      <c r="J6" s="58" t="str">
        <f>IF($A6="","",IF(COUNTIFS(Fantacalcio[Giornata],J$4,Fantacalcio[Squadra],$A6)=0,"",SUMIFS(Fantacalcio[VdM (mln €)],Fantacalcio[Giornata],J$4,Fantacalcio[Squadra],$A6,Fantacalcio[VotoUtile],"SI")))</f>
        <v/>
      </c>
      <c r="K6" s="58" t="str">
        <f>IF($A6="","",IF(COUNTIFS(Fantacalcio[Giornata],K$4,Fantacalcio[Squadra],$A6)=0,"",SUMIFS(Fantacalcio[VdM (mln €)],Fantacalcio[Giornata],K$4,Fantacalcio[Squadra],$A6,Fantacalcio[VotoUtile],"SI")))</f>
        <v/>
      </c>
      <c r="L6" s="58" t="str">
        <f>IF($A6="","",IF(COUNTIFS(Fantacalcio[Giornata],L$4,Fantacalcio[Squadra],$A6)=0,"",SUMIFS(Fantacalcio[VdM (mln €)],Fantacalcio[Giornata],L$4,Fantacalcio[Squadra],$A6,Fantacalcio[VotoUtile],"SI")))</f>
        <v/>
      </c>
      <c r="M6" s="58" t="str">
        <f>IF($A6="","",IF(COUNTIFS(Fantacalcio[Giornata],M$4,Fantacalcio[Squadra],$A6)=0,"",SUMIFS(Fantacalcio[VdM (mln €)],Fantacalcio[Giornata],M$4,Fantacalcio[Squadra],$A6,Fantacalcio[VotoUtile],"SI")))</f>
        <v/>
      </c>
      <c r="N6" s="58" t="str">
        <f>IF($A6="","",IF(COUNTIFS(Fantacalcio[Giornata],N$4,Fantacalcio[Squadra],$A6)=0,"",SUMIFS(Fantacalcio[VdM (mln €)],Fantacalcio[Giornata],N$4,Fantacalcio[Squadra],$A6,Fantacalcio[VotoUtile],"SI")))</f>
        <v/>
      </c>
      <c r="O6" s="58" t="str">
        <f>IF($A6="","",IF(COUNTIFS(Fantacalcio[Giornata],O$4,Fantacalcio[Squadra],$A6)=0,"",SUMIFS(Fantacalcio[VdM (mln €)],Fantacalcio[Giornata],O$4,Fantacalcio[Squadra],$A6,Fantacalcio[VotoUtile],"SI")))</f>
        <v/>
      </c>
      <c r="P6" s="58" t="str">
        <f>IF($A6="","",IF(COUNTIFS(Fantacalcio[Giornata],P$4,Fantacalcio[Squadra],$A6)=0,"",SUMIFS(Fantacalcio[VdM (mln €)],Fantacalcio[Giornata],P$4,Fantacalcio[Squadra],$A6,Fantacalcio[VotoUtile],"SI")))</f>
        <v/>
      </c>
      <c r="Q6" s="58" t="str">
        <f>IF($A6="","",IF(COUNTIFS(Fantacalcio[Giornata],Q$4,Fantacalcio[Squadra],$A6)=0,"",SUMIFS(Fantacalcio[VdM (mln €)],Fantacalcio[Giornata],Q$4,Fantacalcio[Squadra],$A6,Fantacalcio[VotoUtile],"SI")))</f>
        <v/>
      </c>
      <c r="R6" s="58" t="str">
        <f>IF($A6="","",IF(COUNTIFS(Fantacalcio[Giornata],R$4,Fantacalcio[Squadra],$A6)=0,"",SUMIFS(Fantacalcio[VdM (mln €)],Fantacalcio[Giornata],R$4,Fantacalcio[Squadra],$A6,Fantacalcio[VotoUtile],"SI")))</f>
        <v/>
      </c>
      <c r="S6" s="58" t="str">
        <f>IF($A6="","",IF(COUNTIFS(Fantacalcio[Giornata],S$4,Fantacalcio[Squadra],$A6)=0,"",SUMIFS(Fantacalcio[VdM (mln €)],Fantacalcio[Giornata],S$4,Fantacalcio[Squadra],$A6,Fantacalcio[VotoUtile],"SI")))</f>
        <v/>
      </c>
      <c r="T6" s="58" t="str">
        <f>IF($A6="","",IF(COUNTIFS(Fantacalcio[Giornata],T$4,Fantacalcio[Squadra],$A6)=0,"",SUMIFS(Fantacalcio[VdM (mln €)],Fantacalcio[Giornata],T$4,Fantacalcio[Squadra],$A6,Fantacalcio[VotoUtile],"SI")))</f>
        <v/>
      </c>
      <c r="U6" s="58" t="str">
        <f>IF($A6="","",IF(COUNTIFS(Fantacalcio[Giornata],U$4,Fantacalcio[Squadra],$A6)=0,"",SUMIFS(Fantacalcio[VdM (mln €)],Fantacalcio[Giornata],U$4,Fantacalcio[Squadra],$A6,Fantacalcio[VotoUtile],"SI")))</f>
        <v/>
      </c>
      <c r="V6" s="58" t="str">
        <f>IF($A6="","",IF(COUNTIFS(Fantacalcio[Giornata],V$4,Fantacalcio[Squadra],$A6)=0,"",SUMIFS(Fantacalcio[VdM (mln €)],Fantacalcio[Giornata],V$4,Fantacalcio[Squadra],$A6,Fantacalcio[VotoUtile],"SI")))</f>
        <v/>
      </c>
      <c r="W6" s="58" t="str">
        <f>IF($A6="","",IF(COUNTIFS(Fantacalcio[Giornata],W$4,Fantacalcio[Squadra],$A6)=0,"",SUMIFS(Fantacalcio[VdM (mln €)],Fantacalcio[Giornata],W$4,Fantacalcio[Squadra],$A6,Fantacalcio[VotoUtile],"SI")))</f>
        <v/>
      </c>
      <c r="X6" s="58" t="str">
        <f>IF($A6="","",IF(COUNTIFS(Fantacalcio[Giornata],X$4,Fantacalcio[Squadra],$A6)=0,"",SUMIFS(Fantacalcio[VdM (mln €)],Fantacalcio[Giornata],X$4,Fantacalcio[Squadra],$A6,Fantacalcio[VotoUtile],"SI")))</f>
        <v/>
      </c>
      <c r="Y6" s="58" t="str">
        <f>IF($A6="","",IF(COUNTIFS(Fantacalcio[Giornata],Y$4,Fantacalcio[Squadra],$A6)=0,"",SUMIFS(Fantacalcio[VdM (mln €)],Fantacalcio[Giornata],Y$4,Fantacalcio[Squadra],$A6,Fantacalcio[VotoUtile],"SI")))</f>
        <v/>
      </c>
      <c r="Z6" s="58" t="str">
        <f>IF($A6="","",IF(COUNTIFS(Fantacalcio[Giornata],Z$4,Fantacalcio[Squadra],$A6)=0,"",SUMIFS(Fantacalcio[VdM (mln €)],Fantacalcio[Giornata],Z$4,Fantacalcio[Squadra],$A6,Fantacalcio[VotoUtile],"SI")))</f>
        <v/>
      </c>
      <c r="AA6" s="58" t="str">
        <f>IF($A6="","",IF(COUNTIFS(Fantacalcio[Giornata],AA$4,Fantacalcio[Squadra],$A6)=0,"",SUMIFS(Fantacalcio[VdM (mln €)],Fantacalcio[Giornata],AA$4,Fantacalcio[Squadra],$A6,Fantacalcio[VotoUtile],"SI")))</f>
        <v/>
      </c>
      <c r="AB6" s="58" t="str">
        <f>IF($A6="","",IF(COUNTIFS(Fantacalcio[Giornata],AB$4,Fantacalcio[Squadra],$A6)=0,"",SUMIFS(Fantacalcio[VdM (mln €)],Fantacalcio[Giornata],AB$4,Fantacalcio[Squadra],$A6,Fantacalcio[VotoUtile],"SI")))</f>
        <v/>
      </c>
      <c r="AC6" s="58" t="str">
        <f>IF($A6="","",IF(COUNTIFS(Fantacalcio[Giornata],AC$4,Fantacalcio[Squadra],$A6)=0,"",SUMIFS(Fantacalcio[VdM (mln €)],Fantacalcio[Giornata],AC$4,Fantacalcio[Squadra],$A6,Fantacalcio[VotoUtile],"SI")))</f>
        <v/>
      </c>
      <c r="AD6" s="58" t="str">
        <f>IF($A6="","",IF(COUNTIFS(Fantacalcio[Giornata],AD$4,Fantacalcio[Squadra],$A6)=0,"",SUMIFS(Fantacalcio[VdM (mln €)],Fantacalcio[Giornata],AD$4,Fantacalcio[Squadra],$A6,Fantacalcio[VotoUtile],"SI")))</f>
        <v/>
      </c>
      <c r="AE6" s="58" t="str">
        <f>IF($A6="","",IF(COUNTIFS(Fantacalcio[Giornata],AE$4,Fantacalcio[Squadra],$A6)=0,"",SUMIFS(Fantacalcio[VdM (mln €)],Fantacalcio[Giornata],AE$4,Fantacalcio[Squadra],$A6,Fantacalcio[VotoUtile],"SI")))</f>
        <v/>
      </c>
      <c r="AF6" s="58" t="str">
        <f>IF($A6="","",IF(COUNTIFS(Fantacalcio[Giornata],AF$4,Fantacalcio[Squadra],$A6)=0,"",SUMIFS(Fantacalcio[VdM (mln €)],Fantacalcio[Giornata],AF$4,Fantacalcio[Squadra],$A6,Fantacalcio[VotoUtile],"SI")))</f>
        <v/>
      </c>
      <c r="AG6" s="58" t="str">
        <f>IF($A6="","",IF(COUNTIFS(Fantacalcio[Giornata],AG$4,Fantacalcio[Squadra],$A6)=0,"",SUMIFS(Fantacalcio[VdM (mln €)],Fantacalcio[Giornata],AG$4,Fantacalcio[Squadra],$A6,Fantacalcio[VotoUtile],"SI")))</f>
        <v/>
      </c>
      <c r="AH6" s="58" t="str">
        <f>IF($A6="","",IF(COUNTIFS(Fantacalcio[Giornata],AH$4,Fantacalcio[Squadra],$A6)=0,"",SUMIFS(Fantacalcio[VdM (mln €)],Fantacalcio[Giornata],AH$4,Fantacalcio[Squadra],$A6,Fantacalcio[VotoUtile],"SI")))</f>
        <v/>
      </c>
      <c r="AI6" s="58" t="str">
        <f>IF($A6="","",IF(COUNTIFS(Fantacalcio[Giornata],AI$4,Fantacalcio[Squadra],$A6)=0,"",SUMIFS(Fantacalcio[VdM (mln €)],Fantacalcio[Giornata],AI$4,Fantacalcio[Squadra],$A6,Fantacalcio[VotoUtile],"SI")))</f>
        <v/>
      </c>
      <c r="AJ6" s="58" t="str">
        <f>IF($A6="","",IF(COUNTIFS(Fantacalcio[Giornata],AJ$4,Fantacalcio[Squadra],$A6)=0,"",SUMIFS(Fantacalcio[VdM (mln €)],Fantacalcio[Giornata],AJ$4,Fantacalcio[Squadra],$A6,Fantacalcio[VotoUtile],"SI")))</f>
        <v/>
      </c>
      <c r="AK6" s="58" t="str">
        <f>IF($A6="","",IF(COUNTIFS(Fantacalcio[Giornata],AK$4,Fantacalcio[Squadra],$A6)=0,"",SUMIFS(Fantacalcio[VdM (mln €)],Fantacalcio[Giornata],AK$4,Fantacalcio[Squadra],$A6,Fantacalcio[VotoUtile],"SI")))</f>
        <v/>
      </c>
      <c r="AL6" s="58" t="str">
        <f>IF($A6="","",IF(COUNTIFS(Fantacalcio[Giornata],AL$4,Fantacalcio[Squadra],$A6)=0,"",SUMIFS(Fantacalcio[VdM (mln €)],Fantacalcio[Giornata],AL$4,Fantacalcio[Squadra],$A6,Fantacalcio[VotoUtile],"SI")))</f>
        <v/>
      </c>
      <c r="AM6" s="58" t="str">
        <f>IF($A6="","",IF(COUNTIFS(Fantacalcio[Giornata],AM$4,Fantacalcio[Squadra],$A6)=0,"",SUMIFS(Fantacalcio[VdM (mln €)],Fantacalcio[Giornata],AM$4,Fantacalcio[Squadra],$A6,Fantacalcio[VotoUtile],"SI")))</f>
        <v/>
      </c>
      <c r="AN6" s="58" t="str">
        <f>IF($A6="","",IF(COUNTIFS(Fantacalcio[Giornata],AN$4,Fantacalcio[Squadra],$A6)=0,"",SUMIFS(Fantacalcio[VdM (mln €)],Fantacalcio[Giornata],AN$4,Fantacalcio[Squadra],$A6,Fantacalcio[VotoUtile],"SI")))</f>
        <v/>
      </c>
    </row>
    <row r="7" spans="1:40">
      <c r="A7" s="57" t="str">
        <v>I Bamboli</v>
      </c>
      <c r="B7" s="139">
        <f t="shared" si="0"/>
        <v>174.75</v>
      </c>
      <c r="C7" s="58">
        <f>IF($A7="","",IF(COUNTIFS(Fantacalcio[Giornata],C$4,Fantacalcio[Squadra],$A7)=0,"",SUMIFS(Fantacalcio[VdM (mln €)],Fantacalcio[Giornata],C$4,Fantacalcio[Squadra],$A7,Fantacalcio[VotoUtile],"SI")))</f>
        <v>165</v>
      </c>
      <c r="D7" s="58">
        <f>IF($A7="","",IF(COUNTIFS(Fantacalcio[Giornata],D$4,Fantacalcio[Squadra],$A7)=0,"",SUMIFS(Fantacalcio[VdM (mln €)],Fantacalcio[Giornata],D$4,Fantacalcio[Squadra],$A7,Fantacalcio[VotoUtile],"SI")))</f>
        <v>166</v>
      </c>
      <c r="E7" s="58">
        <f>IF($A7="","",IF(COUNTIFS(Fantacalcio[Giornata],E$4,Fantacalcio[Squadra],$A7)=0,"",SUMIFS(Fantacalcio[VdM (mln €)],Fantacalcio[Giornata],E$4,Fantacalcio[Squadra],$A7,Fantacalcio[VotoUtile],"SI")))</f>
        <v>157.5</v>
      </c>
      <c r="F7" s="58">
        <f>IF($A7="","",IF(COUNTIFS(Fantacalcio[Giornata],F$4,Fantacalcio[Squadra],$A7)=0,"",SUMIFS(Fantacalcio[VdM (mln €)],Fantacalcio[Giornata],F$4,Fantacalcio[Squadra],$A7,Fantacalcio[VotoUtile],"SI")))</f>
        <v>197.5</v>
      </c>
      <c r="G7" s="58">
        <f>IF($A7="","",IF(COUNTIFS(Fantacalcio[Giornata],G$4,Fantacalcio[Squadra],$A7)=0,"",SUMIFS(Fantacalcio[VdM (mln €)],Fantacalcio[Giornata],G$4,Fantacalcio[Squadra],$A7,Fantacalcio[VotoUtile],"SI")))</f>
        <v>183</v>
      </c>
      <c r="H7" s="58">
        <f>IF($A7="","",IF(COUNTIFS(Fantacalcio[Giornata],H$4,Fantacalcio[Squadra],$A7)=0,"",SUMIFS(Fantacalcio[VdM (mln €)],Fantacalcio[Giornata],H$4,Fantacalcio[Squadra],$A7,Fantacalcio[VotoUtile],"SI")))</f>
        <v>179.5</v>
      </c>
      <c r="I7" s="58" t="str">
        <f>IF($A7="","",IF(COUNTIFS(Fantacalcio[Giornata],I$4,Fantacalcio[Squadra],$A7)=0,"",SUMIFS(Fantacalcio[VdM (mln €)],Fantacalcio[Giornata],I$4,Fantacalcio[Squadra],$A7,Fantacalcio[VotoUtile],"SI")))</f>
        <v/>
      </c>
      <c r="J7" s="58" t="str">
        <f>IF($A7="","",IF(COUNTIFS(Fantacalcio[Giornata],J$4,Fantacalcio[Squadra],$A7)=0,"",SUMIFS(Fantacalcio[VdM (mln €)],Fantacalcio[Giornata],J$4,Fantacalcio[Squadra],$A7,Fantacalcio[VotoUtile],"SI")))</f>
        <v/>
      </c>
      <c r="K7" s="58" t="str">
        <f>IF($A7="","",IF(COUNTIFS(Fantacalcio[Giornata],K$4,Fantacalcio[Squadra],$A7)=0,"",SUMIFS(Fantacalcio[VdM (mln €)],Fantacalcio[Giornata],K$4,Fantacalcio[Squadra],$A7,Fantacalcio[VotoUtile],"SI")))</f>
        <v/>
      </c>
      <c r="L7" s="58" t="str">
        <f>IF($A7="","",IF(COUNTIFS(Fantacalcio[Giornata],L$4,Fantacalcio[Squadra],$A7)=0,"",SUMIFS(Fantacalcio[VdM (mln €)],Fantacalcio[Giornata],L$4,Fantacalcio[Squadra],$A7,Fantacalcio[VotoUtile],"SI")))</f>
        <v/>
      </c>
      <c r="M7" s="58" t="str">
        <f>IF($A7="","",IF(COUNTIFS(Fantacalcio[Giornata],M$4,Fantacalcio[Squadra],$A7)=0,"",SUMIFS(Fantacalcio[VdM (mln €)],Fantacalcio[Giornata],M$4,Fantacalcio[Squadra],$A7,Fantacalcio[VotoUtile],"SI")))</f>
        <v/>
      </c>
      <c r="N7" s="58" t="str">
        <f>IF($A7="","",IF(COUNTIFS(Fantacalcio[Giornata],N$4,Fantacalcio[Squadra],$A7)=0,"",SUMIFS(Fantacalcio[VdM (mln €)],Fantacalcio[Giornata],N$4,Fantacalcio[Squadra],$A7,Fantacalcio[VotoUtile],"SI")))</f>
        <v/>
      </c>
      <c r="O7" s="58" t="str">
        <f>IF($A7="","",IF(COUNTIFS(Fantacalcio[Giornata],O$4,Fantacalcio[Squadra],$A7)=0,"",SUMIFS(Fantacalcio[VdM (mln €)],Fantacalcio[Giornata],O$4,Fantacalcio[Squadra],$A7,Fantacalcio[VotoUtile],"SI")))</f>
        <v/>
      </c>
      <c r="P7" s="58" t="str">
        <f>IF($A7="","",IF(COUNTIFS(Fantacalcio[Giornata],P$4,Fantacalcio[Squadra],$A7)=0,"",SUMIFS(Fantacalcio[VdM (mln €)],Fantacalcio[Giornata],P$4,Fantacalcio[Squadra],$A7,Fantacalcio[VotoUtile],"SI")))</f>
        <v/>
      </c>
      <c r="Q7" s="58" t="str">
        <f>IF($A7="","",IF(COUNTIFS(Fantacalcio[Giornata],Q$4,Fantacalcio[Squadra],$A7)=0,"",SUMIFS(Fantacalcio[VdM (mln €)],Fantacalcio[Giornata],Q$4,Fantacalcio[Squadra],$A7,Fantacalcio[VotoUtile],"SI")))</f>
        <v/>
      </c>
      <c r="R7" s="58" t="str">
        <f>IF($A7="","",IF(COUNTIFS(Fantacalcio[Giornata],R$4,Fantacalcio[Squadra],$A7)=0,"",SUMIFS(Fantacalcio[VdM (mln €)],Fantacalcio[Giornata],R$4,Fantacalcio[Squadra],$A7,Fantacalcio[VotoUtile],"SI")))</f>
        <v/>
      </c>
      <c r="S7" s="58" t="str">
        <f>IF($A7="","",IF(COUNTIFS(Fantacalcio[Giornata],S$4,Fantacalcio[Squadra],$A7)=0,"",SUMIFS(Fantacalcio[VdM (mln €)],Fantacalcio[Giornata],S$4,Fantacalcio[Squadra],$A7,Fantacalcio[VotoUtile],"SI")))</f>
        <v/>
      </c>
      <c r="T7" s="58" t="str">
        <f>IF($A7="","",IF(COUNTIFS(Fantacalcio[Giornata],T$4,Fantacalcio[Squadra],$A7)=0,"",SUMIFS(Fantacalcio[VdM (mln €)],Fantacalcio[Giornata],T$4,Fantacalcio[Squadra],$A7,Fantacalcio[VotoUtile],"SI")))</f>
        <v/>
      </c>
      <c r="U7" s="58" t="str">
        <f>IF($A7="","",IF(COUNTIFS(Fantacalcio[Giornata],U$4,Fantacalcio[Squadra],$A7)=0,"",SUMIFS(Fantacalcio[VdM (mln €)],Fantacalcio[Giornata],U$4,Fantacalcio[Squadra],$A7,Fantacalcio[VotoUtile],"SI")))</f>
        <v/>
      </c>
      <c r="V7" s="58" t="str">
        <f>IF($A7="","",IF(COUNTIFS(Fantacalcio[Giornata],V$4,Fantacalcio[Squadra],$A7)=0,"",SUMIFS(Fantacalcio[VdM (mln €)],Fantacalcio[Giornata],V$4,Fantacalcio[Squadra],$A7,Fantacalcio[VotoUtile],"SI")))</f>
        <v/>
      </c>
      <c r="W7" s="58" t="str">
        <f>IF($A7="","",IF(COUNTIFS(Fantacalcio[Giornata],W$4,Fantacalcio[Squadra],$A7)=0,"",SUMIFS(Fantacalcio[VdM (mln €)],Fantacalcio[Giornata],W$4,Fantacalcio[Squadra],$A7,Fantacalcio[VotoUtile],"SI")))</f>
        <v/>
      </c>
      <c r="X7" s="58" t="str">
        <f>IF($A7="","",IF(COUNTIFS(Fantacalcio[Giornata],X$4,Fantacalcio[Squadra],$A7)=0,"",SUMIFS(Fantacalcio[VdM (mln €)],Fantacalcio[Giornata],X$4,Fantacalcio[Squadra],$A7,Fantacalcio[VotoUtile],"SI")))</f>
        <v/>
      </c>
      <c r="Y7" s="58" t="str">
        <f>IF($A7="","",IF(COUNTIFS(Fantacalcio[Giornata],Y$4,Fantacalcio[Squadra],$A7)=0,"",SUMIFS(Fantacalcio[VdM (mln €)],Fantacalcio[Giornata],Y$4,Fantacalcio[Squadra],$A7,Fantacalcio[VotoUtile],"SI")))</f>
        <v/>
      </c>
      <c r="Z7" s="58" t="str">
        <f>IF($A7="","",IF(COUNTIFS(Fantacalcio[Giornata],Z$4,Fantacalcio[Squadra],$A7)=0,"",SUMIFS(Fantacalcio[VdM (mln €)],Fantacalcio[Giornata],Z$4,Fantacalcio[Squadra],$A7,Fantacalcio[VotoUtile],"SI")))</f>
        <v/>
      </c>
      <c r="AA7" s="58" t="str">
        <f>IF($A7="","",IF(COUNTIFS(Fantacalcio[Giornata],AA$4,Fantacalcio[Squadra],$A7)=0,"",SUMIFS(Fantacalcio[VdM (mln €)],Fantacalcio[Giornata],AA$4,Fantacalcio[Squadra],$A7,Fantacalcio[VotoUtile],"SI")))</f>
        <v/>
      </c>
      <c r="AB7" s="58" t="str">
        <f>IF($A7="","",IF(COUNTIFS(Fantacalcio[Giornata],AB$4,Fantacalcio[Squadra],$A7)=0,"",SUMIFS(Fantacalcio[VdM (mln €)],Fantacalcio[Giornata],AB$4,Fantacalcio[Squadra],$A7,Fantacalcio[VotoUtile],"SI")))</f>
        <v/>
      </c>
      <c r="AC7" s="58" t="str">
        <f>IF($A7="","",IF(COUNTIFS(Fantacalcio[Giornata],AC$4,Fantacalcio[Squadra],$A7)=0,"",SUMIFS(Fantacalcio[VdM (mln €)],Fantacalcio[Giornata],AC$4,Fantacalcio[Squadra],$A7,Fantacalcio[VotoUtile],"SI")))</f>
        <v/>
      </c>
      <c r="AD7" s="58" t="str">
        <f>IF($A7="","",IF(COUNTIFS(Fantacalcio[Giornata],AD$4,Fantacalcio[Squadra],$A7)=0,"",SUMIFS(Fantacalcio[VdM (mln €)],Fantacalcio[Giornata],AD$4,Fantacalcio[Squadra],$A7,Fantacalcio[VotoUtile],"SI")))</f>
        <v/>
      </c>
      <c r="AE7" s="58" t="str">
        <f>IF($A7="","",IF(COUNTIFS(Fantacalcio[Giornata],AE$4,Fantacalcio[Squadra],$A7)=0,"",SUMIFS(Fantacalcio[VdM (mln €)],Fantacalcio[Giornata],AE$4,Fantacalcio[Squadra],$A7,Fantacalcio[VotoUtile],"SI")))</f>
        <v/>
      </c>
      <c r="AF7" s="58" t="str">
        <f>IF($A7="","",IF(COUNTIFS(Fantacalcio[Giornata],AF$4,Fantacalcio[Squadra],$A7)=0,"",SUMIFS(Fantacalcio[VdM (mln €)],Fantacalcio[Giornata],AF$4,Fantacalcio[Squadra],$A7,Fantacalcio[VotoUtile],"SI")))</f>
        <v/>
      </c>
      <c r="AG7" s="58" t="str">
        <f>IF($A7="","",IF(COUNTIFS(Fantacalcio[Giornata],AG$4,Fantacalcio[Squadra],$A7)=0,"",SUMIFS(Fantacalcio[VdM (mln €)],Fantacalcio[Giornata],AG$4,Fantacalcio[Squadra],$A7,Fantacalcio[VotoUtile],"SI")))</f>
        <v/>
      </c>
      <c r="AH7" s="58" t="str">
        <f>IF($A7="","",IF(COUNTIFS(Fantacalcio[Giornata],AH$4,Fantacalcio[Squadra],$A7)=0,"",SUMIFS(Fantacalcio[VdM (mln €)],Fantacalcio[Giornata],AH$4,Fantacalcio[Squadra],$A7,Fantacalcio[VotoUtile],"SI")))</f>
        <v/>
      </c>
      <c r="AI7" s="58" t="str">
        <f>IF($A7="","",IF(COUNTIFS(Fantacalcio[Giornata],AI$4,Fantacalcio[Squadra],$A7)=0,"",SUMIFS(Fantacalcio[VdM (mln €)],Fantacalcio[Giornata],AI$4,Fantacalcio[Squadra],$A7,Fantacalcio[VotoUtile],"SI")))</f>
        <v/>
      </c>
      <c r="AJ7" s="58" t="str">
        <f>IF($A7="","",IF(COUNTIFS(Fantacalcio[Giornata],AJ$4,Fantacalcio[Squadra],$A7)=0,"",SUMIFS(Fantacalcio[VdM (mln €)],Fantacalcio[Giornata],AJ$4,Fantacalcio[Squadra],$A7,Fantacalcio[VotoUtile],"SI")))</f>
        <v/>
      </c>
      <c r="AK7" s="58" t="str">
        <f>IF($A7="","",IF(COUNTIFS(Fantacalcio[Giornata],AK$4,Fantacalcio[Squadra],$A7)=0,"",SUMIFS(Fantacalcio[VdM (mln €)],Fantacalcio[Giornata],AK$4,Fantacalcio[Squadra],$A7,Fantacalcio[VotoUtile],"SI")))</f>
        <v/>
      </c>
      <c r="AL7" s="58" t="str">
        <f>IF($A7="","",IF(COUNTIFS(Fantacalcio[Giornata],AL$4,Fantacalcio[Squadra],$A7)=0,"",SUMIFS(Fantacalcio[VdM (mln €)],Fantacalcio[Giornata],AL$4,Fantacalcio[Squadra],$A7,Fantacalcio[VotoUtile],"SI")))</f>
        <v/>
      </c>
      <c r="AM7" s="58" t="str">
        <f>IF($A7="","",IF(COUNTIFS(Fantacalcio[Giornata],AM$4,Fantacalcio[Squadra],$A7)=0,"",SUMIFS(Fantacalcio[VdM (mln €)],Fantacalcio[Giornata],AM$4,Fantacalcio[Squadra],$A7,Fantacalcio[VotoUtile],"SI")))</f>
        <v/>
      </c>
      <c r="AN7" s="58" t="str">
        <f>IF($A7="","",IF(COUNTIFS(Fantacalcio[Giornata],AN$4,Fantacalcio[Squadra],$A7)=0,"",SUMIFS(Fantacalcio[VdM (mln €)],Fantacalcio[Giornata],AN$4,Fantacalcio[Squadra],$A7,Fantacalcio[VotoUtile],"SI")))</f>
        <v/>
      </c>
    </row>
    <row r="8" spans="1:40">
      <c r="A8" s="57" t="str">
        <v>Incontro al capitano</v>
      </c>
      <c r="B8" s="139">
        <f t="shared" si="0"/>
        <v>251.83333333333334</v>
      </c>
      <c r="C8" s="58">
        <f>IF($A8="","",IF(COUNTIFS(Fantacalcio[Giornata],C$4,Fantacalcio[Squadra],$A8)=0,"",SUMIFS(Fantacalcio[VdM (mln €)],Fantacalcio[Giornata],C$4,Fantacalcio[Squadra],$A8,Fantacalcio[VotoUtile],"SI")))</f>
        <v>234.5</v>
      </c>
      <c r="D8" s="58">
        <f>IF($A8="","",IF(COUNTIFS(Fantacalcio[Giornata],D$4,Fantacalcio[Squadra],$A8)=0,"",SUMIFS(Fantacalcio[VdM (mln €)],Fantacalcio[Giornata],D$4,Fantacalcio[Squadra],$A8,Fantacalcio[VotoUtile],"SI")))</f>
        <v>266.5</v>
      </c>
      <c r="E8" s="58">
        <f>IF($A8="","",IF(COUNTIFS(Fantacalcio[Giornata],E$4,Fantacalcio[Squadra],$A8)=0,"",SUMIFS(Fantacalcio[VdM (mln €)],Fantacalcio[Giornata],E$4,Fantacalcio[Squadra],$A8,Fantacalcio[VotoUtile],"SI")))</f>
        <v>252.5</v>
      </c>
      <c r="F8" s="58">
        <f>IF($A8="","",IF(COUNTIFS(Fantacalcio[Giornata],F$4,Fantacalcio[Squadra],$A8)=0,"",SUMIFS(Fantacalcio[VdM (mln €)],Fantacalcio[Giornata],F$4,Fantacalcio[Squadra],$A8,Fantacalcio[VotoUtile],"SI")))</f>
        <v>256.5</v>
      </c>
      <c r="G8" s="58">
        <f>IF($A8="","",IF(COUNTIFS(Fantacalcio[Giornata],G$4,Fantacalcio[Squadra],$A8)=0,"",SUMIFS(Fantacalcio[VdM (mln €)],Fantacalcio[Giornata],G$4,Fantacalcio[Squadra],$A8,Fantacalcio[VotoUtile],"SI")))</f>
        <v>248.5</v>
      </c>
      <c r="H8" s="58">
        <f>IF($A8="","",IF(COUNTIFS(Fantacalcio[Giornata],H$4,Fantacalcio[Squadra],$A8)=0,"",SUMIFS(Fantacalcio[VdM (mln €)],Fantacalcio[Giornata],H$4,Fantacalcio[Squadra],$A8,Fantacalcio[VotoUtile],"SI")))</f>
        <v>252.5</v>
      </c>
      <c r="I8" s="58" t="str">
        <f>IF($A8="","",IF(COUNTIFS(Fantacalcio[Giornata],I$4,Fantacalcio[Squadra],$A8)=0,"",SUMIFS(Fantacalcio[VdM (mln €)],Fantacalcio[Giornata],I$4,Fantacalcio[Squadra],$A8,Fantacalcio[VotoUtile],"SI")))</f>
        <v/>
      </c>
      <c r="J8" s="58" t="str">
        <f>IF($A8="","",IF(COUNTIFS(Fantacalcio[Giornata],J$4,Fantacalcio[Squadra],$A8)=0,"",SUMIFS(Fantacalcio[VdM (mln €)],Fantacalcio[Giornata],J$4,Fantacalcio[Squadra],$A8,Fantacalcio[VotoUtile],"SI")))</f>
        <v/>
      </c>
      <c r="K8" s="58" t="str">
        <f>IF($A8="","",IF(COUNTIFS(Fantacalcio[Giornata],K$4,Fantacalcio[Squadra],$A8)=0,"",SUMIFS(Fantacalcio[VdM (mln €)],Fantacalcio[Giornata],K$4,Fantacalcio[Squadra],$A8,Fantacalcio[VotoUtile],"SI")))</f>
        <v/>
      </c>
      <c r="L8" s="58" t="str">
        <f>IF($A8="","",IF(COUNTIFS(Fantacalcio[Giornata],L$4,Fantacalcio[Squadra],$A8)=0,"",SUMIFS(Fantacalcio[VdM (mln €)],Fantacalcio[Giornata],L$4,Fantacalcio[Squadra],$A8,Fantacalcio[VotoUtile],"SI")))</f>
        <v/>
      </c>
      <c r="M8" s="58" t="str">
        <f>IF($A8="","",IF(COUNTIFS(Fantacalcio[Giornata],M$4,Fantacalcio[Squadra],$A8)=0,"",SUMIFS(Fantacalcio[VdM (mln €)],Fantacalcio[Giornata],M$4,Fantacalcio[Squadra],$A8,Fantacalcio[VotoUtile],"SI")))</f>
        <v/>
      </c>
      <c r="N8" s="58" t="str">
        <f>IF($A8="","",IF(COUNTIFS(Fantacalcio[Giornata],N$4,Fantacalcio[Squadra],$A8)=0,"",SUMIFS(Fantacalcio[VdM (mln €)],Fantacalcio[Giornata],N$4,Fantacalcio[Squadra],$A8,Fantacalcio[VotoUtile],"SI")))</f>
        <v/>
      </c>
      <c r="O8" s="58" t="str">
        <f>IF($A8="","",IF(COUNTIFS(Fantacalcio[Giornata],O$4,Fantacalcio[Squadra],$A8)=0,"",SUMIFS(Fantacalcio[VdM (mln €)],Fantacalcio[Giornata],O$4,Fantacalcio[Squadra],$A8,Fantacalcio[VotoUtile],"SI")))</f>
        <v/>
      </c>
      <c r="P8" s="58" t="str">
        <f>IF($A8="","",IF(COUNTIFS(Fantacalcio[Giornata],P$4,Fantacalcio[Squadra],$A8)=0,"",SUMIFS(Fantacalcio[VdM (mln €)],Fantacalcio[Giornata],P$4,Fantacalcio[Squadra],$A8,Fantacalcio[VotoUtile],"SI")))</f>
        <v/>
      </c>
      <c r="Q8" s="58" t="str">
        <f>IF($A8="","",IF(COUNTIFS(Fantacalcio[Giornata],Q$4,Fantacalcio[Squadra],$A8)=0,"",SUMIFS(Fantacalcio[VdM (mln €)],Fantacalcio[Giornata],Q$4,Fantacalcio[Squadra],$A8,Fantacalcio[VotoUtile],"SI")))</f>
        <v/>
      </c>
      <c r="R8" s="58" t="str">
        <f>IF($A8="","",IF(COUNTIFS(Fantacalcio[Giornata],R$4,Fantacalcio[Squadra],$A8)=0,"",SUMIFS(Fantacalcio[VdM (mln €)],Fantacalcio[Giornata],R$4,Fantacalcio[Squadra],$A8,Fantacalcio[VotoUtile],"SI")))</f>
        <v/>
      </c>
      <c r="S8" s="58" t="str">
        <f>IF($A8="","",IF(COUNTIFS(Fantacalcio[Giornata],S$4,Fantacalcio[Squadra],$A8)=0,"",SUMIFS(Fantacalcio[VdM (mln €)],Fantacalcio[Giornata],S$4,Fantacalcio[Squadra],$A8,Fantacalcio[VotoUtile],"SI")))</f>
        <v/>
      </c>
      <c r="T8" s="58" t="str">
        <f>IF($A8="","",IF(COUNTIFS(Fantacalcio[Giornata],T$4,Fantacalcio[Squadra],$A8)=0,"",SUMIFS(Fantacalcio[VdM (mln €)],Fantacalcio[Giornata],T$4,Fantacalcio[Squadra],$A8,Fantacalcio[VotoUtile],"SI")))</f>
        <v/>
      </c>
      <c r="U8" s="58" t="str">
        <f>IF($A8="","",IF(COUNTIFS(Fantacalcio[Giornata],U$4,Fantacalcio[Squadra],$A8)=0,"",SUMIFS(Fantacalcio[VdM (mln €)],Fantacalcio[Giornata],U$4,Fantacalcio[Squadra],$A8,Fantacalcio[VotoUtile],"SI")))</f>
        <v/>
      </c>
      <c r="V8" s="58" t="str">
        <f>IF($A8="","",IF(COUNTIFS(Fantacalcio[Giornata],V$4,Fantacalcio[Squadra],$A8)=0,"",SUMIFS(Fantacalcio[VdM (mln €)],Fantacalcio[Giornata],V$4,Fantacalcio[Squadra],$A8,Fantacalcio[VotoUtile],"SI")))</f>
        <v/>
      </c>
      <c r="W8" s="58" t="str">
        <f>IF($A8="","",IF(COUNTIFS(Fantacalcio[Giornata],W$4,Fantacalcio[Squadra],$A8)=0,"",SUMIFS(Fantacalcio[VdM (mln €)],Fantacalcio[Giornata],W$4,Fantacalcio[Squadra],$A8,Fantacalcio[VotoUtile],"SI")))</f>
        <v/>
      </c>
      <c r="X8" s="58" t="str">
        <f>IF($A8="","",IF(COUNTIFS(Fantacalcio[Giornata],X$4,Fantacalcio[Squadra],$A8)=0,"",SUMIFS(Fantacalcio[VdM (mln €)],Fantacalcio[Giornata],X$4,Fantacalcio[Squadra],$A8,Fantacalcio[VotoUtile],"SI")))</f>
        <v/>
      </c>
      <c r="Y8" s="58" t="str">
        <f>IF($A8="","",IF(COUNTIFS(Fantacalcio[Giornata],Y$4,Fantacalcio[Squadra],$A8)=0,"",SUMIFS(Fantacalcio[VdM (mln €)],Fantacalcio[Giornata],Y$4,Fantacalcio[Squadra],$A8,Fantacalcio[VotoUtile],"SI")))</f>
        <v/>
      </c>
      <c r="Z8" s="58" t="str">
        <f>IF($A8="","",IF(COUNTIFS(Fantacalcio[Giornata],Z$4,Fantacalcio[Squadra],$A8)=0,"",SUMIFS(Fantacalcio[VdM (mln €)],Fantacalcio[Giornata],Z$4,Fantacalcio[Squadra],$A8,Fantacalcio[VotoUtile],"SI")))</f>
        <v/>
      </c>
      <c r="AA8" s="58" t="str">
        <f>IF($A8="","",IF(COUNTIFS(Fantacalcio[Giornata],AA$4,Fantacalcio[Squadra],$A8)=0,"",SUMIFS(Fantacalcio[VdM (mln €)],Fantacalcio[Giornata],AA$4,Fantacalcio[Squadra],$A8,Fantacalcio[VotoUtile],"SI")))</f>
        <v/>
      </c>
      <c r="AB8" s="58" t="str">
        <f>IF($A8="","",IF(COUNTIFS(Fantacalcio[Giornata],AB$4,Fantacalcio[Squadra],$A8)=0,"",SUMIFS(Fantacalcio[VdM (mln €)],Fantacalcio[Giornata],AB$4,Fantacalcio[Squadra],$A8,Fantacalcio[VotoUtile],"SI")))</f>
        <v/>
      </c>
      <c r="AC8" s="58" t="str">
        <f>IF($A8="","",IF(COUNTIFS(Fantacalcio[Giornata],AC$4,Fantacalcio[Squadra],$A8)=0,"",SUMIFS(Fantacalcio[VdM (mln €)],Fantacalcio[Giornata],AC$4,Fantacalcio[Squadra],$A8,Fantacalcio[VotoUtile],"SI")))</f>
        <v/>
      </c>
      <c r="AD8" s="58" t="str">
        <f>IF($A8="","",IF(COUNTIFS(Fantacalcio[Giornata],AD$4,Fantacalcio[Squadra],$A8)=0,"",SUMIFS(Fantacalcio[VdM (mln €)],Fantacalcio[Giornata],AD$4,Fantacalcio[Squadra],$A8,Fantacalcio[VotoUtile],"SI")))</f>
        <v/>
      </c>
      <c r="AE8" s="58" t="str">
        <f>IF($A8="","",IF(COUNTIFS(Fantacalcio[Giornata],AE$4,Fantacalcio[Squadra],$A8)=0,"",SUMIFS(Fantacalcio[VdM (mln €)],Fantacalcio[Giornata],AE$4,Fantacalcio[Squadra],$A8,Fantacalcio[VotoUtile],"SI")))</f>
        <v/>
      </c>
      <c r="AF8" s="58" t="str">
        <f>IF($A8="","",IF(COUNTIFS(Fantacalcio[Giornata],AF$4,Fantacalcio[Squadra],$A8)=0,"",SUMIFS(Fantacalcio[VdM (mln €)],Fantacalcio[Giornata],AF$4,Fantacalcio[Squadra],$A8,Fantacalcio[VotoUtile],"SI")))</f>
        <v/>
      </c>
      <c r="AG8" s="58" t="str">
        <f>IF($A8="","",IF(COUNTIFS(Fantacalcio[Giornata],AG$4,Fantacalcio[Squadra],$A8)=0,"",SUMIFS(Fantacalcio[VdM (mln €)],Fantacalcio[Giornata],AG$4,Fantacalcio[Squadra],$A8,Fantacalcio[VotoUtile],"SI")))</f>
        <v/>
      </c>
      <c r="AH8" s="58" t="str">
        <f>IF($A8="","",IF(COUNTIFS(Fantacalcio[Giornata],AH$4,Fantacalcio[Squadra],$A8)=0,"",SUMIFS(Fantacalcio[VdM (mln €)],Fantacalcio[Giornata],AH$4,Fantacalcio[Squadra],$A8,Fantacalcio[VotoUtile],"SI")))</f>
        <v/>
      </c>
      <c r="AI8" s="58" t="str">
        <f>IF($A8="","",IF(COUNTIFS(Fantacalcio[Giornata],AI$4,Fantacalcio[Squadra],$A8)=0,"",SUMIFS(Fantacalcio[VdM (mln €)],Fantacalcio[Giornata],AI$4,Fantacalcio[Squadra],$A8,Fantacalcio[VotoUtile],"SI")))</f>
        <v/>
      </c>
      <c r="AJ8" s="58" t="str">
        <f>IF($A8="","",IF(COUNTIFS(Fantacalcio[Giornata],AJ$4,Fantacalcio[Squadra],$A8)=0,"",SUMIFS(Fantacalcio[VdM (mln €)],Fantacalcio[Giornata],AJ$4,Fantacalcio[Squadra],$A8,Fantacalcio[VotoUtile],"SI")))</f>
        <v/>
      </c>
      <c r="AK8" s="58" t="str">
        <f>IF($A8="","",IF(COUNTIFS(Fantacalcio[Giornata],AK$4,Fantacalcio[Squadra],$A8)=0,"",SUMIFS(Fantacalcio[VdM (mln €)],Fantacalcio[Giornata],AK$4,Fantacalcio[Squadra],$A8,Fantacalcio[VotoUtile],"SI")))</f>
        <v/>
      </c>
      <c r="AL8" s="58" t="str">
        <f>IF($A8="","",IF(COUNTIFS(Fantacalcio[Giornata],AL$4,Fantacalcio[Squadra],$A8)=0,"",SUMIFS(Fantacalcio[VdM (mln €)],Fantacalcio[Giornata],AL$4,Fantacalcio[Squadra],$A8,Fantacalcio[VotoUtile],"SI")))</f>
        <v/>
      </c>
      <c r="AM8" s="58" t="str">
        <f>IF($A8="","",IF(COUNTIFS(Fantacalcio[Giornata],AM$4,Fantacalcio[Squadra],$A8)=0,"",SUMIFS(Fantacalcio[VdM (mln €)],Fantacalcio[Giornata],AM$4,Fantacalcio[Squadra],$A8,Fantacalcio[VotoUtile],"SI")))</f>
        <v/>
      </c>
      <c r="AN8" s="58" t="str">
        <f>IF($A8="","",IF(COUNTIFS(Fantacalcio[Giornata],AN$4,Fantacalcio[Squadra],$A8)=0,"",SUMIFS(Fantacalcio[VdM (mln €)],Fantacalcio[Giornata],AN$4,Fantacalcio[Squadra],$A8,Fantacalcio[VotoUtile],"SI")))</f>
        <v/>
      </c>
    </row>
    <row r="9" spans="1:40">
      <c r="A9" s="57" t="str">
        <v>Mancinix</v>
      </c>
      <c r="B9" s="139">
        <f t="shared" si="0"/>
        <v>306.08333333333331</v>
      </c>
      <c r="C9" s="58">
        <f>IF($A9="","",IF(COUNTIFS(Fantacalcio[Giornata],C$4,Fantacalcio[Squadra],$A9)=0,"",SUMIFS(Fantacalcio[VdM (mln €)],Fantacalcio[Giornata],C$4,Fantacalcio[Squadra],$A9,Fantacalcio[VotoUtile],"SI")))</f>
        <v>324</v>
      </c>
      <c r="D9" s="58">
        <f>IF($A9="","",IF(COUNTIFS(Fantacalcio[Giornata],D$4,Fantacalcio[Squadra],$A9)=0,"",SUMIFS(Fantacalcio[VdM (mln €)],Fantacalcio[Giornata],D$4,Fantacalcio[Squadra],$A9,Fantacalcio[VotoUtile],"SI")))</f>
        <v>297</v>
      </c>
      <c r="E9" s="58">
        <f>IF($A9="","",IF(COUNTIFS(Fantacalcio[Giornata],E$4,Fantacalcio[Squadra],$A9)=0,"",SUMIFS(Fantacalcio[VdM (mln €)],Fantacalcio[Giornata],E$4,Fantacalcio[Squadra],$A9,Fantacalcio[VotoUtile],"SI")))</f>
        <v>294</v>
      </c>
      <c r="F9" s="58">
        <f>IF($A9="","",IF(COUNTIFS(Fantacalcio[Giornata],F$4,Fantacalcio[Squadra],$A9)=0,"",SUMIFS(Fantacalcio[VdM (mln €)],Fantacalcio[Giornata],F$4,Fantacalcio[Squadra],$A9,Fantacalcio[VotoUtile],"SI")))</f>
        <v>299.5</v>
      </c>
      <c r="G9" s="58">
        <f>IF($A9="","",IF(COUNTIFS(Fantacalcio[Giornata],G$4,Fantacalcio[Squadra],$A9)=0,"",SUMIFS(Fantacalcio[VdM (mln €)],Fantacalcio[Giornata],G$4,Fantacalcio[Squadra],$A9,Fantacalcio[VotoUtile],"SI")))</f>
        <v>330</v>
      </c>
      <c r="H9" s="58">
        <f>IF($A9="","",IF(COUNTIFS(Fantacalcio[Giornata],H$4,Fantacalcio[Squadra],$A9)=0,"",SUMIFS(Fantacalcio[VdM (mln €)],Fantacalcio[Giornata],H$4,Fantacalcio[Squadra],$A9,Fantacalcio[VotoUtile],"SI")))</f>
        <v>292</v>
      </c>
      <c r="I9" s="58" t="str">
        <f>IF($A9="","",IF(COUNTIFS(Fantacalcio[Giornata],I$4,Fantacalcio[Squadra],$A9)=0,"",SUMIFS(Fantacalcio[VdM (mln €)],Fantacalcio[Giornata],I$4,Fantacalcio[Squadra],$A9,Fantacalcio[VotoUtile],"SI")))</f>
        <v/>
      </c>
      <c r="J9" s="58" t="str">
        <f>IF($A9="","",IF(COUNTIFS(Fantacalcio[Giornata],J$4,Fantacalcio[Squadra],$A9)=0,"",SUMIFS(Fantacalcio[VdM (mln €)],Fantacalcio[Giornata],J$4,Fantacalcio[Squadra],$A9,Fantacalcio[VotoUtile],"SI")))</f>
        <v/>
      </c>
      <c r="K9" s="58" t="str">
        <f>IF($A9="","",IF(COUNTIFS(Fantacalcio[Giornata],K$4,Fantacalcio[Squadra],$A9)=0,"",SUMIFS(Fantacalcio[VdM (mln €)],Fantacalcio[Giornata],K$4,Fantacalcio[Squadra],$A9,Fantacalcio[VotoUtile],"SI")))</f>
        <v/>
      </c>
      <c r="L9" s="58" t="str">
        <f>IF($A9="","",IF(COUNTIFS(Fantacalcio[Giornata],L$4,Fantacalcio[Squadra],$A9)=0,"",SUMIFS(Fantacalcio[VdM (mln €)],Fantacalcio[Giornata],L$4,Fantacalcio[Squadra],$A9,Fantacalcio[VotoUtile],"SI")))</f>
        <v/>
      </c>
      <c r="M9" s="58" t="str">
        <f>IF($A9="","",IF(COUNTIFS(Fantacalcio[Giornata],M$4,Fantacalcio[Squadra],$A9)=0,"",SUMIFS(Fantacalcio[VdM (mln €)],Fantacalcio[Giornata],M$4,Fantacalcio[Squadra],$A9,Fantacalcio[VotoUtile],"SI")))</f>
        <v/>
      </c>
      <c r="N9" s="58" t="str">
        <f>IF($A9="","",IF(COUNTIFS(Fantacalcio[Giornata],N$4,Fantacalcio[Squadra],$A9)=0,"",SUMIFS(Fantacalcio[VdM (mln €)],Fantacalcio[Giornata],N$4,Fantacalcio[Squadra],$A9,Fantacalcio[VotoUtile],"SI")))</f>
        <v/>
      </c>
      <c r="O9" s="58" t="str">
        <f>IF($A9="","",IF(COUNTIFS(Fantacalcio[Giornata],O$4,Fantacalcio[Squadra],$A9)=0,"",SUMIFS(Fantacalcio[VdM (mln €)],Fantacalcio[Giornata],O$4,Fantacalcio[Squadra],$A9,Fantacalcio[VotoUtile],"SI")))</f>
        <v/>
      </c>
      <c r="P9" s="58" t="str">
        <f>IF($A9="","",IF(COUNTIFS(Fantacalcio[Giornata],P$4,Fantacalcio[Squadra],$A9)=0,"",SUMIFS(Fantacalcio[VdM (mln €)],Fantacalcio[Giornata],P$4,Fantacalcio[Squadra],$A9,Fantacalcio[VotoUtile],"SI")))</f>
        <v/>
      </c>
      <c r="Q9" s="58" t="str">
        <f>IF($A9="","",IF(COUNTIFS(Fantacalcio[Giornata],Q$4,Fantacalcio[Squadra],$A9)=0,"",SUMIFS(Fantacalcio[VdM (mln €)],Fantacalcio[Giornata],Q$4,Fantacalcio[Squadra],$A9,Fantacalcio[VotoUtile],"SI")))</f>
        <v/>
      </c>
      <c r="R9" s="58" t="str">
        <f>IF($A9="","",IF(COUNTIFS(Fantacalcio[Giornata],R$4,Fantacalcio[Squadra],$A9)=0,"",SUMIFS(Fantacalcio[VdM (mln €)],Fantacalcio[Giornata],R$4,Fantacalcio[Squadra],$A9,Fantacalcio[VotoUtile],"SI")))</f>
        <v/>
      </c>
      <c r="S9" s="58" t="str">
        <f>IF($A9="","",IF(COUNTIFS(Fantacalcio[Giornata],S$4,Fantacalcio[Squadra],$A9)=0,"",SUMIFS(Fantacalcio[VdM (mln €)],Fantacalcio[Giornata],S$4,Fantacalcio[Squadra],$A9,Fantacalcio[VotoUtile],"SI")))</f>
        <v/>
      </c>
      <c r="T9" s="58" t="str">
        <f>IF($A9="","",IF(COUNTIFS(Fantacalcio[Giornata],T$4,Fantacalcio[Squadra],$A9)=0,"",SUMIFS(Fantacalcio[VdM (mln €)],Fantacalcio[Giornata],T$4,Fantacalcio[Squadra],$A9,Fantacalcio[VotoUtile],"SI")))</f>
        <v/>
      </c>
      <c r="U9" s="58" t="str">
        <f>IF($A9="","",IF(COUNTIFS(Fantacalcio[Giornata],U$4,Fantacalcio[Squadra],$A9)=0,"",SUMIFS(Fantacalcio[VdM (mln €)],Fantacalcio[Giornata],U$4,Fantacalcio[Squadra],$A9,Fantacalcio[VotoUtile],"SI")))</f>
        <v/>
      </c>
      <c r="V9" s="58" t="str">
        <f>IF($A9="","",IF(COUNTIFS(Fantacalcio[Giornata],V$4,Fantacalcio[Squadra],$A9)=0,"",SUMIFS(Fantacalcio[VdM (mln €)],Fantacalcio[Giornata],V$4,Fantacalcio[Squadra],$A9,Fantacalcio[VotoUtile],"SI")))</f>
        <v/>
      </c>
      <c r="W9" s="58" t="str">
        <f>IF($A9="","",IF(COUNTIFS(Fantacalcio[Giornata],W$4,Fantacalcio[Squadra],$A9)=0,"",SUMIFS(Fantacalcio[VdM (mln €)],Fantacalcio[Giornata],W$4,Fantacalcio[Squadra],$A9,Fantacalcio[VotoUtile],"SI")))</f>
        <v/>
      </c>
      <c r="X9" s="58" t="str">
        <f>IF($A9="","",IF(COUNTIFS(Fantacalcio[Giornata],X$4,Fantacalcio[Squadra],$A9)=0,"",SUMIFS(Fantacalcio[VdM (mln €)],Fantacalcio[Giornata],X$4,Fantacalcio[Squadra],$A9,Fantacalcio[VotoUtile],"SI")))</f>
        <v/>
      </c>
      <c r="Y9" s="58" t="str">
        <f>IF($A9="","",IF(COUNTIFS(Fantacalcio[Giornata],Y$4,Fantacalcio[Squadra],$A9)=0,"",SUMIFS(Fantacalcio[VdM (mln €)],Fantacalcio[Giornata],Y$4,Fantacalcio[Squadra],$A9,Fantacalcio[VotoUtile],"SI")))</f>
        <v/>
      </c>
      <c r="Z9" s="58" t="str">
        <f>IF($A9="","",IF(COUNTIFS(Fantacalcio[Giornata],Z$4,Fantacalcio[Squadra],$A9)=0,"",SUMIFS(Fantacalcio[VdM (mln €)],Fantacalcio[Giornata],Z$4,Fantacalcio[Squadra],$A9,Fantacalcio[VotoUtile],"SI")))</f>
        <v/>
      </c>
      <c r="AA9" s="58" t="str">
        <f>IF($A9="","",IF(COUNTIFS(Fantacalcio[Giornata],AA$4,Fantacalcio[Squadra],$A9)=0,"",SUMIFS(Fantacalcio[VdM (mln €)],Fantacalcio[Giornata],AA$4,Fantacalcio[Squadra],$A9,Fantacalcio[VotoUtile],"SI")))</f>
        <v/>
      </c>
      <c r="AB9" s="58" t="str">
        <f>IF($A9="","",IF(COUNTIFS(Fantacalcio[Giornata],AB$4,Fantacalcio[Squadra],$A9)=0,"",SUMIFS(Fantacalcio[VdM (mln €)],Fantacalcio[Giornata],AB$4,Fantacalcio[Squadra],$A9,Fantacalcio[VotoUtile],"SI")))</f>
        <v/>
      </c>
      <c r="AC9" s="58" t="str">
        <f>IF($A9="","",IF(COUNTIFS(Fantacalcio[Giornata],AC$4,Fantacalcio[Squadra],$A9)=0,"",SUMIFS(Fantacalcio[VdM (mln €)],Fantacalcio[Giornata],AC$4,Fantacalcio[Squadra],$A9,Fantacalcio[VotoUtile],"SI")))</f>
        <v/>
      </c>
      <c r="AD9" s="58" t="str">
        <f>IF($A9="","",IF(COUNTIFS(Fantacalcio[Giornata],AD$4,Fantacalcio[Squadra],$A9)=0,"",SUMIFS(Fantacalcio[VdM (mln €)],Fantacalcio[Giornata],AD$4,Fantacalcio[Squadra],$A9,Fantacalcio[VotoUtile],"SI")))</f>
        <v/>
      </c>
      <c r="AE9" s="58" t="str">
        <f>IF($A9="","",IF(COUNTIFS(Fantacalcio[Giornata],AE$4,Fantacalcio[Squadra],$A9)=0,"",SUMIFS(Fantacalcio[VdM (mln €)],Fantacalcio[Giornata],AE$4,Fantacalcio[Squadra],$A9,Fantacalcio[VotoUtile],"SI")))</f>
        <v/>
      </c>
      <c r="AF9" s="58" t="str">
        <f>IF($A9="","",IF(COUNTIFS(Fantacalcio[Giornata],AF$4,Fantacalcio[Squadra],$A9)=0,"",SUMIFS(Fantacalcio[VdM (mln €)],Fantacalcio[Giornata],AF$4,Fantacalcio[Squadra],$A9,Fantacalcio[VotoUtile],"SI")))</f>
        <v/>
      </c>
      <c r="AG9" s="58" t="str">
        <f>IF($A9="","",IF(COUNTIFS(Fantacalcio[Giornata],AG$4,Fantacalcio[Squadra],$A9)=0,"",SUMIFS(Fantacalcio[VdM (mln €)],Fantacalcio[Giornata],AG$4,Fantacalcio[Squadra],$A9,Fantacalcio[VotoUtile],"SI")))</f>
        <v/>
      </c>
      <c r="AH9" s="58" t="str">
        <f>IF($A9="","",IF(COUNTIFS(Fantacalcio[Giornata],AH$4,Fantacalcio[Squadra],$A9)=0,"",SUMIFS(Fantacalcio[VdM (mln €)],Fantacalcio[Giornata],AH$4,Fantacalcio[Squadra],$A9,Fantacalcio[VotoUtile],"SI")))</f>
        <v/>
      </c>
      <c r="AI9" s="58" t="str">
        <f>IF($A9="","",IF(COUNTIFS(Fantacalcio[Giornata],AI$4,Fantacalcio[Squadra],$A9)=0,"",SUMIFS(Fantacalcio[VdM (mln €)],Fantacalcio[Giornata],AI$4,Fantacalcio[Squadra],$A9,Fantacalcio[VotoUtile],"SI")))</f>
        <v/>
      </c>
      <c r="AJ9" s="58" t="str">
        <f>IF($A9="","",IF(COUNTIFS(Fantacalcio[Giornata],AJ$4,Fantacalcio[Squadra],$A9)=0,"",SUMIFS(Fantacalcio[VdM (mln €)],Fantacalcio[Giornata],AJ$4,Fantacalcio[Squadra],$A9,Fantacalcio[VotoUtile],"SI")))</f>
        <v/>
      </c>
      <c r="AK9" s="58" t="str">
        <f>IF($A9="","",IF(COUNTIFS(Fantacalcio[Giornata],AK$4,Fantacalcio[Squadra],$A9)=0,"",SUMIFS(Fantacalcio[VdM (mln €)],Fantacalcio[Giornata],AK$4,Fantacalcio[Squadra],$A9,Fantacalcio[VotoUtile],"SI")))</f>
        <v/>
      </c>
      <c r="AL9" s="58" t="str">
        <f>IF($A9="","",IF(COUNTIFS(Fantacalcio[Giornata],AL$4,Fantacalcio[Squadra],$A9)=0,"",SUMIFS(Fantacalcio[VdM (mln €)],Fantacalcio[Giornata],AL$4,Fantacalcio[Squadra],$A9,Fantacalcio[VotoUtile],"SI")))</f>
        <v/>
      </c>
      <c r="AM9" s="58" t="str">
        <f>IF($A9="","",IF(COUNTIFS(Fantacalcio[Giornata],AM$4,Fantacalcio[Squadra],$A9)=0,"",SUMIFS(Fantacalcio[VdM (mln €)],Fantacalcio[Giornata],AM$4,Fantacalcio[Squadra],$A9,Fantacalcio[VotoUtile],"SI")))</f>
        <v/>
      </c>
      <c r="AN9" s="58" t="str">
        <f>IF($A9="","",IF(COUNTIFS(Fantacalcio[Giornata],AN$4,Fantacalcio[Squadra],$A9)=0,"",SUMIFS(Fantacalcio[VdM (mln €)],Fantacalcio[Giornata],AN$4,Fantacalcio[Squadra],$A9,Fantacalcio[VotoUtile],"SI")))</f>
        <v/>
      </c>
    </row>
    <row r="10" spans="1:40">
      <c r="A10" s="57" t="str">
        <v>Masterchef FC</v>
      </c>
      <c r="B10" s="139">
        <f t="shared" si="0"/>
        <v>203</v>
      </c>
      <c r="C10" s="58">
        <f>IF($A10="","",IF(COUNTIFS(Fantacalcio[Giornata],C$4,Fantacalcio[Squadra],$A10)=0,"",SUMIFS(Fantacalcio[VdM (mln €)],Fantacalcio[Giornata],C$4,Fantacalcio[Squadra],$A10,Fantacalcio[VotoUtile],"SI")))</f>
        <v>209.5</v>
      </c>
      <c r="D10" s="58">
        <f>IF($A10="","",IF(COUNTIFS(Fantacalcio[Giornata],D$4,Fantacalcio[Squadra],$A10)=0,"",SUMIFS(Fantacalcio[VdM (mln €)],Fantacalcio[Giornata],D$4,Fantacalcio[Squadra],$A10,Fantacalcio[VotoUtile],"SI")))</f>
        <v>182</v>
      </c>
      <c r="E10" s="58">
        <f>IF($A10="","",IF(COUNTIFS(Fantacalcio[Giornata],E$4,Fantacalcio[Squadra],$A10)=0,"",SUMIFS(Fantacalcio[VdM (mln €)],Fantacalcio[Giornata],E$4,Fantacalcio[Squadra],$A10,Fantacalcio[VotoUtile],"SI")))</f>
        <v>223.5</v>
      </c>
      <c r="F10" s="58">
        <f>IF($A10="","",IF(COUNTIFS(Fantacalcio[Giornata],F$4,Fantacalcio[Squadra],$A10)=0,"",SUMIFS(Fantacalcio[VdM (mln €)],Fantacalcio[Giornata],F$4,Fantacalcio[Squadra],$A10,Fantacalcio[VotoUtile],"SI")))</f>
        <v>154.5</v>
      </c>
      <c r="G10" s="58">
        <f>IF($A10="","",IF(COUNTIFS(Fantacalcio[Giornata],G$4,Fantacalcio[Squadra],$A10)=0,"",SUMIFS(Fantacalcio[VdM (mln €)],Fantacalcio[Giornata],G$4,Fantacalcio[Squadra],$A10,Fantacalcio[VotoUtile],"SI")))</f>
        <v>178.5</v>
      </c>
      <c r="H10" s="58">
        <f>IF($A10="","",IF(COUNTIFS(Fantacalcio[Giornata],H$4,Fantacalcio[Squadra],$A10)=0,"",SUMIFS(Fantacalcio[VdM (mln €)],Fantacalcio[Giornata],H$4,Fantacalcio[Squadra],$A10,Fantacalcio[VotoUtile],"SI")))</f>
        <v>270</v>
      </c>
      <c r="I10" s="58" t="str">
        <f>IF($A10="","",IF(COUNTIFS(Fantacalcio[Giornata],I$4,Fantacalcio[Squadra],$A10)=0,"",SUMIFS(Fantacalcio[VdM (mln €)],Fantacalcio[Giornata],I$4,Fantacalcio[Squadra],$A10,Fantacalcio[VotoUtile],"SI")))</f>
        <v/>
      </c>
      <c r="J10" s="58" t="str">
        <f>IF($A10="","",IF(COUNTIFS(Fantacalcio[Giornata],J$4,Fantacalcio[Squadra],$A10)=0,"",SUMIFS(Fantacalcio[VdM (mln €)],Fantacalcio[Giornata],J$4,Fantacalcio[Squadra],$A10,Fantacalcio[VotoUtile],"SI")))</f>
        <v/>
      </c>
      <c r="K10" s="58" t="str">
        <f>IF($A10="","",IF(COUNTIFS(Fantacalcio[Giornata],K$4,Fantacalcio[Squadra],$A10)=0,"",SUMIFS(Fantacalcio[VdM (mln €)],Fantacalcio[Giornata],K$4,Fantacalcio[Squadra],$A10,Fantacalcio[VotoUtile],"SI")))</f>
        <v/>
      </c>
      <c r="L10" s="58" t="str">
        <f>IF($A10="","",IF(COUNTIFS(Fantacalcio[Giornata],L$4,Fantacalcio[Squadra],$A10)=0,"",SUMIFS(Fantacalcio[VdM (mln €)],Fantacalcio[Giornata],L$4,Fantacalcio[Squadra],$A10,Fantacalcio[VotoUtile],"SI")))</f>
        <v/>
      </c>
      <c r="M10" s="58" t="str">
        <f>IF($A10="","",IF(COUNTIFS(Fantacalcio[Giornata],M$4,Fantacalcio[Squadra],$A10)=0,"",SUMIFS(Fantacalcio[VdM (mln €)],Fantacalcio[Giornata],M$4,Fantacalcio[Squadra],$A10,Fantacalcio[VotoUtile],"SI")))</f>
        <v/>
      </c>
      <c r="N10" s="58" t="str">
        <f>IF($A10="","",IF(COUNTIFS(Fantacalcio[Giornata],N$4,Fantacalcio[Squadra],$A10)=0,"",SUMIFS(Fantacalcio[VdM (mln €)],Fantacalcio[Giornata],N$4,Fantacalcio[Squadra],$A10,Fantacalcio[VotoUtile],"SI")))</f>
        <v/>
      </c>
      <c r="O10" s="58" t="str">
        <f>IF($A10="","",IF(COUNTIFS(Fantacalcio[Giornata],O$4,Fantacalcio[Squadra],$A10)=0,"",SUMIFS(Fantacalcio[VdM (mln €)],Fantacalcio[Giornata],O$4,Fantacalcio[Squadra],$A10,Fantacalcio[VotoUtile],"SI")))</f>
        <v/>
      </c>
      <c r="P10" s="58" t="str">
        <f>IF($A10="","",IF(COUNTIFS(Fantacalcio[Giornata],P$4,Fantacalcio[Squadra],$A10)=0,"",SUMIFS(Fantacalcio[VdM (mln €)],Fantacalcio[Giornata],P$4,Fantacalcio[Squadra],$A10,Fantacalcio[VotoUtile],"SI")))</f>
        <v/>
      </c>
      <c r="Q10" s="58" t="str">
        <f>IF($A10="","",IF(COUNTIFS(Fantacalcio[Giornata],Q$4,Fantacalcio[Squadra],$A10)=0,"",SUMIFS(Fantacalcio[VdM (mln €)],Fantacalcio[Giornata],Q$4,Fantacalcio[Squadra],$A10,Fantacalcio[VotoUtile],"SI")))</f>
        <v/>
      </c>
      <c r="R10" s="58" t="str">
        <f>IF($A10="","",IF(COUNTIFS(Fantacalcio[Giornata],R$4,Fantacalcio[Squadra],$A10)=0,"",SUMIFS(Fantacalcio[VdM (mln €)],Fantacalcio[Giornata],R$4,Fantacalcio[Squadra],$A10,Fantacalcio[VotoUtile],"SI")))</f>
        <v/>
      </c>
      <c r="S10" s="58" t="str">
        <f>IF($A10="","",IF(COUNTIFS(Fantacalcio[Giornata],S$4,Fantacalcio[Squadra],$A10)=0,"",SUMIFS(Fantacalcio[VdM (mln €)],Fantacalcio[Giornata],S$4,Fantacalcio[Squadra],$A10,Fantacalcio[VotoUtile],"SI")))</f>
        <v/>
      </c>
      <c r="T10" s="58" t="str">
        <f>IF($A10="","",IF(COUNTIFS(Fantacalcio[Giornata],T$4,Fantacalcio[Squadra],$A10)=0,"",SUMIFS(Fantacalcio[VdM (mln €)],Fantacalcio[Giornata],T$4,Fantacalcio[Squadra],$A10,Fantacalcio[VotoUtile],"SI")))</f>
        <v/>
      </c>
      <c r="U10" s="58" t="str">
        <f>IF($A10="","",IF(COUNTIFS(Fantacalcio[Giornata],U$4,Fantacalcio[Squadra],$A10)=0,"",SUMIFS(Fantacalcio[VdM (mln €)],Fantacalcio[Giornata],U$4,Fantacalcio[Squadra],$A10,Fantacalcio[VotoUtile],"SI")))</f>
        <v/>
      </c>
      <c r="V10" s="58" t="str">
        <f>IF($A10="","",IF(COUNTIFS(Fantacalcio[Giornata],V$4,Fantacalcio[Squadra],$A10)=0,"",SUMIFS(Fantacalcio[VdM (mln €)],Fantacalcio[Giornata],V$4,Fantacalcio[Squadra],$A10,Fantacalcio[VotoUtile],"SI")))</f>
        <v/>
      </c>
      <c r="W10" s="58" t="str">
        <f>IF($A10="","",IF(COUNTIFS(Fantacalcio[Giornata],W$4,Fantacalcio[Squadra],$A10)=0,"",SUMIFS(Fantacalcio[VdM (mln €)],Fantacalcio[Giornata],W$4,Fantacalcio[Squadra],$A10,Fantacalcio[VotoUtile],"SI")))</f>
        <v/>
      </c>
      <c r="X10" s="58" t="str">
        <f>IF($A10="","",IF(COUNTIFS(Fantacalcio[Giornata],X$4,Fantacalcio[Squadra],$A10)=0,"",SUMIFS(Fantacalcio[VdM (mln €)],Fantacalcio[Giornata],X$4,Fantacalcio[Squadra],$A10,Fantacalcio[VotoUtile],"SI")))</f>
        <v/>
      </c>
      <c r="Y10" s="58" t="str">
        <f>IF($A10="","",IF(COUNTIFS(Fantacalcio[Giornata],Y$4,Fantacalcio[Squadra],$A10)=0,"",SUMIFS(Fantacalcio[VdM (mln €)],Fantacalcio[Giornata],Y$4,Fantacalcio[Squadra],$A10,Fantacalcio[VotoUtile],"SI")))</f>
        <v/>
      </c>
      <c r="Z10" s="58" t="str">
        <f>IF($A10="","",IF(COUNTIFS(Fantacalcio[Giornata],Z$4,Fantacalcio[Squadra],$A10)=0,"",SUMIFS(Fantacalcio[VdM (mln €)],Fantacalcio[Giornata],Z$4,Fantacalcio[Squadra],$A10,Fantacalcio[VotoUtile],"SI")))</f>
        <v/>
      </c>
      <c r="AA10" s="58" t="str">
        <f>IF($A10="","",IF(COUNTIFS(Fantacalcio[Giornata],AA$4,Fantacalcio[Squadra],$A10)=0,"",SUMIFS(Fantacalcio[VdM (mln €)],Fantacalcio[Giornata],AA$4,Fantacalcio[Squadra],$A10,Fantacalcio[VotoUtile],"SI")))</f>
        <v/>
      </c>
      <c r="AB10" s="58" t="str">
        <f>IF($A10="","",IF(COUNTIFS(Fantacalcio[Giornata],AB$4,Fantacalcio[Squadra],$A10)=0,"",SUMIFS(Fantacalcio[VdM (mln €)],Fantacalcio[Giornata],AB$4,Fantacalcio[Squadra],$A10,Fantacalcio[VotoUtile],"SI")))</f>
        <v/>
      </c>
      <c r="AC10" s="58" t="str">
        <f>IF($A10="","",IF(COUNTIFS(Fantacalcio[Giornata],AC$4,Fantacalcio[Squadra],$A10)=0,"",SUMIFS(Fantacalcio[VdM (mln €)],Fantacalcio[Giornata],AC$4,Fantacalcio[Squadra],$A10,Fantacalcio[VotoUtile],"SI")))</f>
        <v/>
      </c>
      <c r="AD10" s="58" t="str">
        <f>IF($A10="","",IF(COUNTIFS(Fantacalcio[Giornata],AD$4,Fantacalcio[Squadra],$A10)=0,"",SUMIFS(Fantacalcio[VdM (mln €)],Fantacalcio[Giornata],AD$4,Fantacalcio[Squadra],$A10,Fantacalcio[VotoUtile],"SI")))</f>
        <v/>
      </c>
      <c r="AE10" s="58" t="str">
        <f>IF($A10="","",IF(COUNTIFS(Fantacalcio[Giornata],AE$4,Fantacalcio[Squadra],$A10)=0,"",SUMIFS(Fantacalcio[VdM (mln €)],Fantacalcio[Giornata],AE$4,Fantacalcio[Squadra],$A10,Fantacalcio[VotoUtile],"SI")))</f>
        <v/>
      </c>
      <c r="AF10" s="58" t="str">
        <f>IF($A10="","",IF(COUNTIFS(Fantacalcio[Giornata],AF$4,Fantacalcio[Squadra],$A10)=0,"",SUMIFS(Fantacalcio[VdM (mln €)],Fantacalcio[Giornata],AF$4,Fantacalcio[Squadra],$A10,Fantacalcio[VotoUtile],"SI")))</f>
        <v/>
      </c>
      <c r="AG10" s="58" t="str">
        <f>IF($A10="","",IF(COUNTIFS(Fantacalcio[Giornata],AG$4,Fantacalcio[Squadra],$A10)=0,"",SUMIFS(Fantacalcio[VdM (mln €)],Fantacalcio[Giornata],AG$4,Fantacalcio[Squadra],$A10,Fantacalcio[VotoUtile],"SI")))</f>
        <v/>
      </c>
      <c r="AH10" s="58" t="str">
        <f>IF($A10="","",IF(COUNTIFS(Fantacalcio[Giornata],AH$4,Fantacalcio[Squadra],$A10)=0,"",SUMIFS(Fantacalcio[VdM (mln €)],Fantacalcio[Giornata],AH$4,Fantacalcio[Squadra],$A10,Fantacalcio[VotoUtile],"SI")))</f>
        <v/>
      </c>
      <c r="AI10" s="58" t="str">
        <f>IF($A10="","",IF(COUNTIFS(Fantacalcio[Giornata],AI$4,Fantacalcio[Squadra],$A10)=0,"",SUMIFS(Fantacalcio[VdM (mln €)],Fantacalcio[Giornata],AI$4,Fantacalcio[Squadra],$A10,Fantacalcio[VotoUtile],"SI")))</f>
        <v/>
      </c>
      <c r="AJ10" s="58" t="str">
        <f>IF($A10="","",IF(COUNTIFS(Fantacalcio[Giornata],AJ$4,Fantacalcio[Squadra],$A10)=0,"",SUMIFS(Fantacalcio[VdM (mln €)],Fantacalcio[Giornata],AJ$4,Fantacalcio[Squadra],$A10,Fantacalcio[VotoUtile],"SI")))</f>
        <v/>
      </c>
      <c r="AK10" s="58" t="str">
        <f>IF($A10="","",IF(COUNTIFS(Fantacalcio[Giornata],AK$4,Fantacalcio[Squadra],$A10)=0,"",SUMIFS(Fantacalcio[VdM (mln €)],Fantacalcio[Giornata],AK$4,Fantacalcio[Squadra],$A10,Fantacalcio[VotoUtile],"SI")))</f>
        <v/>
      </c>
      <c r="AL10" s="58" t="str">
        <f>IF($A10="","",IF(COUNTIFS(Fantacalcio[Giornata],AL$4,Fantacalcio[Squadra],$A10)=0,"",SUMIFS(Fantacalcio[VdM (mln €)],Fantacalcio[Giornata],AL$4,Fantacalcio[Squadra],$A10,Fantacalcio[VotoUtile],"SI")))</f>
        <v/>
      </c>
      <c r="AM10" s="58" t="str">
        <f>IF($A10="","",IF(COUNTIFS(Fantacalcio[Giornata],AM$4,Fantacalcio[Squadra],$A10)=0,"",SUMIFS(Fantacalcio[VdM (mln €)],Fantacalcio[Giornata],AM$4,Fantacalcio[Squadra],$A10,Fantacalcio[VotoUtile],"SI")))</f>
        <v/>
      </c>
      <c r="AN10" s="58" t="str">
        <f>IF($A10="","",IF(COUNTIFS(Fantacalcio[Giornata],AN$4,Fantacalcio[Squadra],$A10)=0,"",SUMIFS(Fantacalcio[VdM (mln €)],Fantacalcio[Giornata],AN$4,Fantacalcio[Squadra],$A10,Fantacalcio[VotoUtile],"SI")))</f>
        <v/>
      </c>
    </row>
    <row r="11" spans="1:40">
      <c r="A11" s="57" t="str">
        <v>Outletico Palermo</v>
      </c>
      <c r="B11" s="139">
        <f t="shared" si="0"/>
        <v>266.88333333333333</v>
      </c>
      <c r="C11" s="58">
        <f>IF($A11="","",IF(COUNTIFS(Fantacalcio[Giornata],C$4,Fantacalcio[Squadra],$A11)=0,"",SUMIFS(Fantacalcio[VdM (mln €)],Fantacalcio[Giornata],C$4,Fantacalcio[Squadra],$A11,Fantacalcio[VotoUtile],"SI")))</f>
        <v>305</v>
      </c>
      <c r="D11" s="58">
        <f>IF($A11="","",IF(COUNTIFS(Fantacalcio[Giornata],D$4,Fantacalcio[Squadra],$A11)=0,"",SUMIFS(Fantacalcio[VdM (mln €)],Fantacalcio[Giornata],D$4,Fantacalcio[Squadra],$A11,Fantacalcio[VotoUtile],"SI")))</f>
        <v>271</v>
      </c>
      <c r="E11" s="58">
        <f>IF($A11="","",IF(COUNTIFS(Fantacalcio[Giornata],E$4,Fantacalcio[Squadra],$A11)=0,"",SUMIFS(Fantacalcio[VdM (mln €)],Fantacalcio[Giornata],E$4,Fantacalcio[Squadra],$A11,Fantacalcio[VotoUtile],"SI")))</f>
        <v>290</v>
      </c>
      <c r="F11" s="58">
        <f>IF($A11="","",IF(COUNTIFS(Fantacalcio[Giornata],F$4,Fantacalcio[Squadra],$A11)=0,"",SUMIFS(Fantacalcio[VdM (mln €)],Fantacalcio[Giornata],F$4,Fantacalcio[Squadra],$A11,Fantacalcio[VotoUtile],"SI")))</f>
        <v>256</v>
      </c>
      <c r="G11" s="58">
        <f>IF($A11="","",IF(COUNTIFS(Fantacalcio[Giornata],G$4,Fantacalcio[Squadra],$A11)=0,"",SUMIFS(Fantacalcio[VdM (mln €)],Fantacalcio[Giornata],G$4,Fantacalcio[Squadra],$A11,Fantacalcio[VotoUtile],"SI")))</f>
        <v>283</v>
      </c>
      <c r="H11" s="58">
        <f>IF($A11="","",IF(COUNTIFS(Fantacalcio[Giornata],H$4,Fantacalcio[Squadra],$A11)=0,"",SUMIFS(Fantacalcio[VdM (mln €)],Fantacalcio[Giornata],H$4,Fantacalcio[Squadra],$A11,Fantacalcio[VotoUtile],"SI")))</f>
        <v>196.3</v>
      </c>
      <c r="I11" s="58" t="str">
        <f>IF($A11="","",IF(COUNTIFS(Fantacalcio[Giornata],I$4,Fantacalcio[Squadra],$A11)=0,"",SUMIFS(Fantacalcio[VdM (mln €)],Fantacalcio[Giornata],I$4,Fantacalcio[Squadra],$A11,Fantacalcio[VotoUtile],"SI")))</f>
        <v/>
      </c>
      <c r="J11" s="58" t="str">
        <f>IF($A11="","",IF(COUNTIFS(Fantacalcio[Giornata],J$4,Fantacalcio[Squadra],$A11)=0,"",SUMIFS(Fantacalcio[VdM (mln €)],Fantacalcio[Giornata],J$4,Fantacalcio[Squadra],$A11,Fantacalcio[VotoUtile],"SI")))</f>
        <v/>
      </c>
      <c r="K11" s="58" t="str">
        <f>IF($A11="","",IF(COUNTIFS(Fantacalcio[Giornata],K$4,Fantacalcio[Squadra],$A11)=0,"",SUMIFS(Fantacalcio[VdM (mln €)],Fantacalcio[Giornata],K$4,Fantacalcio[Squadra],$A11,Fantacalcio[VotoUtile],"SI")))</f>
        <v/>
      </c>
      <c r="L11" s="58" t="str">
        <f>IF($A11="","",IF(COUNTIFS(Fantacalcio[Giornata],L$4,Fantacalcio[Squadra],$A11)=0,"",SUMIFS(Fantacalcio[VdM (mln €)],Fantacalcio[Giornata],L$4,Fantacalcio[Squadra],$A11,Fantacalcio[VotoUtile],"SI")))</f>
        <v/>
      </c>
      <c r="M11" s="58" t="str">
        <f>IF($A11="","",IF(COUNTIFS(Fantacalcio[Giornata],M$4,Fantacalcio[Squadra],$A11)=0,"",SUMIFS(Fantacalcio[VdM (mln €)],Fantacalcio[Giornata],M$4,Fantacalcio[Squadra],$A11,Fantacalcio[VotoUtile],"SI")))</f>
        <v/>
      </c>
      <c r="N11" s="58" t="str">
        <f>IF($A11="","",IF(COUNTIFS(Fantacalcio[Giornata],N$4,Fantacalcio[Squadra],$A11)=0,"",SUMIFS(Fantacalcio[VdM (mln €)],Fantacalcio[Giornata],N$4,Fantacalcio[Squadra],$A11,Fantacalcio[VotoUtile],"SI")))</f>
        <v/>
      </c>
      <c r="O11" s="58" t="str">
        <f>IF($A11="","",IF(COUNTIFS(Fantacalcio[Giornata],O$4,Fantacalcio[Squadra],$A11)=0,"",SUMIFS(Fantacalcio[VdM (mln €)],Fantacalcio[Giornata],O$4,Fantacalcio[Squadra],$A11,Fantacalcio[VotoUtile],"SI")))</f>
        <v/>
      </c>
      <c r="P11" s="58" t="str">
        <f>IF($A11="","",IF(COUNTIFS(Fantacalcio[Giornata],P$4,Fantacalcio[Squadra],$A11)=0,"",SUMIFS(Fantacalcio[VdM (mln €)],Fantacalcio[Giornata],P$4,Fantacalcio[Squadra],$A11,Fantacalcio[VotoUtile],"SI")))</f>
        <v/>
      </c>
      <c r="Q11" s="58" t="str">
        <f>IF($A11="","",IF(COUNTIFS(Fantacalcio[Giornata],Q$4,Fantacalcio[Squadra],$A11)=0,"",SUMIFS(Fantacalcio[VdM (mln €)],Fantacalcio[Giornata],Q$4,Fantacalcio[Squadra],$A11,Fantacalcio[VotoUtile],"SI")))</f>
        <v/>
      </c>
      <c r="R11" s="58" t="str">
        <f>IF($A11="","",IF(COUNTIFS(Fantacalcio[Giornata],R$4,Fantacalcio[Squadra],$A11)=0,"",SUMIFS(Fantacalcio[VdM (mln €)],Fantacalcio[Giornata],R$4,Fantacalcio[Squadra],$A11,Fantacalcio[VotoUtile],"SI")))</f>
        <v/>
      </c>
      <c r="S11" s="58" t="str">
        <f>IF($A11="","",IF(COUNTIFS(Fantacalcio[Giornata],S$4,Fantacalcio[Squadra],$A11)=0,"",SUMIFS(Fantacalcio[VdM (mln €)],Fantacalcio[Giornata],S$4,Fantacalcio[Squadra],$A11,Fantacalcio[VotoUtile],"SI")))</f>
        <v/>
      </c>
      <c r="T11" s="58" t="str">
        <f>IF($A11="","",IF(COUNTIFS(Fantacalcio[Giornata],T$4,Fantacalcio[Squadra],$A11)=0,"",SUMIFS(Fantacalcio[VdM (mln €)],Fantacalcio[Giornata],T$4,Fantacalcio[Squadra],$A11,Fantacalcio[VotoUtile],"SI")))</f>
        <v/>
      </c>
      <c r="U11" s="58" t="str">
        <f>IF($A11="","",IF(COUNTIFS(Fantacalcio[Giornata],U$4,Fantacalcio[Squadra],$A11)=0,"",SUMIFS(Fantacalcio[VdM (mln €)],Fantacalcio[Giornata],U$4,Fantacalcio[Squadra],$A11,Fantacalcio[VotoUtile],"SI")))</f>
        <v/>
      </c>
      <c r="V11" s="58" t="str">
        <f>IF($A11="","",IF(COUNTIFS(Fantacalcio[Giornata],V$4,Fantacalcio[Squadra],$A11)=0,"",SUMIFS(Fantacalcio[VdM (mln €)],Fantacalcio[Giornata],V$4,Fantacalcio[Squadra],$A11,Fantacalcio[VotoUtile],"SI")))</f>
        <v/>
      </c>
      <c r="W11" s="58" t="str">
        <f>IF($A11="","",IF(COUNTIFS(Fantacalcio[Giornata],W$4,Fantacalcio[Squadra],$A11)=0,"",SUMIFS(Fantacalcio[VdM (mln €)],Fantacalcio[Giornata],W$4,Fantacalcio[Squadra],$A11,Fantacalcio[VotoUtile],"SI")))</f>
        <v/>
      </c>
      <c r="X11" s="58" t="str">
        <f>IF($A11="","",IF(COUNTIFS(Fantacalcio[Giornata],X$4,Fantacalcio[Squadra],$A11)=0,"",SUMIFS(Fantacalcio[VdM (mln €)],Fantacalcio[Giornata],X$4,Fantacalcio[Squadra],$A11,Fantacalcio[VotoUtile],"SI")))</f>
        <v/>
      </c>
      <c r="Y11" s="58" t="str">
        <f>IF($A11="","",IF(COUNTIFS(Fantacalcio[Giornata],Y$4,Fantacalcio[Squadra],$A11)=0,"",SUMIFS(Fantacalcio[VdM (mln €)],Fantacalcio[Giornata],Y$4,Fantacalcio[Squadra],$A11,Fantacalcio[VotoUtile],"SI")))</f>
        <v/>
      </c>
      <c r="Z11" s="58" t="str">
        <f>IF($A11="","",IF(COUNTIFS(Fantacalcio[Giornata],Z$4,Fantacalcio[Squadra],$A11)=0,"",SUMIFS(Fantacalcio[VdM (mln €)],Fantacalcio[Giornata],Z$4,Fantacalcio[Squadra],$A11,Fantacalcio[VotoUtile],"SI")))</f>
        <v/>
      </c>
      <c r="AA11" s="58" t="str">
        <f>IF($A11="","",IF(COUNTIFS(Fantacalcio[Giornata],AA$4,Fantacalcio[Squadra],$A11)=0,"",SUMIFS(Fantacalcio[VdM (mln €)],Fantacalcio[Giornata],AA$4,Fantacalcio[Squadra],$A11,Fantacalcio[VotoUtile],"SI")))</f>
        <v/>
      </c>
      <c r="AB11" s="58" t="str">
        <f>IF($A11="","",IF(COUNTIFS(Fantacalcio[Giornata],AB$4,Fantacalcio[Squadra],$A11)=0,"",SUMIFS(Fantacalcio[VdM (mln €)],Fantacalcio[Giornata],AB$4,Fantacalcio[Squadra],$A11,Fantacalcio[VotoUtile],"SI")))</f>
        <v/>
      </c>
      <c r="AC11" s="58" t="str">
        <f>IF($A11="","",IF(COUNTIFS(Fantacalcio[Giornata],AC$4,Fantacalcio[Squadra],$A11)=0,"",SUMIFS(Fantacalcio[VdM (mln €)],Fantacalcio[Giornata],AC$4,Fantacalcio[Squadra],$A11,Fantacalcio[VotoUtile],"SI")))</f>
        <v/>
      </c>
      <c r="AD11" s="58" t="str">
        <f>IF($A11="","",IF(COUNTIFS(Fantacalcio[Giornata],AD$4,Fantacalcio[Squadra],$A11)=0,"",SUMIFS(Fantacalcio[VdM (mln €)],Fantacalcio[Giornata],AD$4,Fantacalcio[Squadra],$A11,Fantacalcio[VotoUtile],"SI")))</f>
        <v/>
      </c>
      <c r="AE11" s="58" t="str">
        <f>IF($A11="","",IF(COUNTIFS(Fantacalcio[Giornata],AE$4,Fantacalcio[Squadra],$A11)=0,"",SUMIFS(Fantacalcio[VdM (mln €)],Fantacalcio[Giornata],AE$4,Fantacalcio[Squadra],$A11,Fantacalcio[VotoUtile],"SI")))</f>
        <v/>
      </c>
      <c r="AF11" s="58" t="str">
        <f>IF($A11="","",IF(COUNTIFS(Fantacalcio[Giornata],AF$4,Fantacalcio[Squadra],$A11)=0,"",SUMIFS(Fantacalcio[VdM (mln €)],Fantacalcio[Giornata],AF$4,Fantacalcio[Squadra],$A11,Fantacalcio[VotoUtile],"SI")))</f>
        <v/>
      </c>
      <c r="AG11" s="58" t="str">
        <f>IF($A11="","",IF(COUNTIFS(Fantacalcio[Giornata],AG$4,Fantacalcio[Squadra],$A11)=0,"",SUMIFS(Fantacalcio[VdM (mln €)],Fantacalcio[Giornata],AG$4,Fantacalcio[Squadra],$A11,Fantacalcio[VotoUtile],"SI")))</f>
        <v/>
      </c>
      <c r="AH11" s="58" t="str">
        <f>IF($A11="","",IF(COUNTIFS(Fantacalcio[Giornata],AH$4,Fantacalcio[Squadra],$A11)=0,"",SUMIFS(Fantacalcio[VdM (mln €)],Fantacalcio[Giornata],AH$4,Fantacalcio[Squadra],$A11,Fantacalcio[VotoUtile],"SI")))</f>
        <v/>
      </c>
      <c r="AI11" s="58" t="str">
        <f>IF($A11="","",IF(COUNTIFS(Fantacalcio[Giornata],AI$4,Fantacalcio[Squadra],$A11)=0,"",SUMIFS(Fantacalcio[VdM (mln €)],Fantacalcio[Giornata],AI$4,Fantacalcio[Squadra],$A11,Fantacalcio[VotoUtile],"SI")))</f>
        <v/>
      </c>
      <c r="AJ11" s="58" t="str">
        <f>IF($A11="","",IF(COUNTIFS(Fantacalcio[Giornata],AJ$4,Fantacalcio[Squadra],$A11)=0,"",SUMIFS(Fantacalcio[VdM (mln €)],Fantacalcio[Giornata],AJ$4,Fantacalcio[Squadra],$A11,Fantacalcio[VotoUtile],"SI")))</f>
        <v/>
      </c>
      <c r="AK11" s="58" t="str">
        <f>IF($A11="","",IF(COUNTIFS(Fantacalcio[Giornata],AK$4,Fantacalcio[Squadra],$A11)=0,"",SUMIFS(Fantacalcio[VdM (mln €)],Fantacalcio[Giornata],AK$4,Fantacalcio[Squadra],$A11,Fantacalcio[VotoUtile],"SI")))</f>
        <v/>
      </c>
      <c r="AL11" s="58" t="str">
        <f>IF($A11="","",IF(COUNTIFS(Fantacalcio[Giornata],AL$4,Fantacalcio[Squadra],$A11)=0,"",SUMIFS(Fantacalcio[VdM (mln €)],Fantacalcio[Giornata],AL$4,Fantacalcio[Squadra],$A11,Fantacalcio[VotoUtile],"SI")))</f>
        <v/>
      </c>
      <c r="AM11" s="58" t="str">
        <f>IF($A11="","",IF(COUNTIFS(Fantacalcio[Giornata],AM$4,Fantacalcio[Squadra],$A11)=0,"",SUMIFS(Fantacalcio[VdM (mln €)],Fantacalcio[Giornata],AM$4,Fantacalcio[Squadra],$A11,Fantacalcio[VotoUtile],"SI")))</f>
        <v/>
      </c>
      <c r="AN11" s="58" t="str">
        <f>IF($A11="","",IF(COUNTIFS(Fantacalcio[Giornata],AN$4,Fantacalcio[Squadra],$A11)=0,"",SUMIFS(Fantacalcio[VdM (mln €)],Fantacalcio[Giornata],AN$4,Fantacalcio[Squadra],$A11,Fantacalcio[VotoUtile],"SI")))</f>
        <v/>
      </c>
    </row>
    <row r="12" spans="1:40">
      <c r="A12" s="57" t="str">
        <v>Paris Saint-Gervasoni</v>
      </c>
      <c r="B12" s="139">
        <f t="shared" si="0"/>
        <v>190.16666666666666</v>
      </c>
      <c r="C12" s="58">
        <f>IF($A12="","",IF(COUNTIFS(Fantacalcio[Giornata],C$4,Fantacalcio[Squadra],$A12)=0,"",SUMIFS(Fantacalcio[VdM (mln €)],Fantacalcio[Giornata],C$4,Fantacalcio[Squadra],$A12,Fantacalcio[VotoUtile],"SI")))</f>
        <v>233.5</v>
      </c>
      <c r="D12" s="58">
        <f>IF($A12="","",IF(COUNTIFS(Fantacalcio[Giornata],D$4,Fantacalcio[Squadra],$A12)=0,"",SUMIFS(Fantacalcio[VdM (mln €)],Fantacalcio[Giornata],D$4,Fantacalcio[Squadra],$A12,Fantacalcio[VotoUtile],"SI")))</f>
        <v>182</v>
      </c>
      <c r="E12" s="58">
        <f>IF($A12="","",IF(COUNTIFS(Fantacalcio[Giornata],E$4,Fantacalcio[Squadra],$A12)=0,"",SUMIFS(Fantacalcio[VdM (mln €)],Fantacalcio[Giornata],E$4,Fantacalcio[Squadra],$A12,Fantacalcio[VotoUtile],"SI")))</f>
        <v>160</v>
      </c>
      <c r="F12" s="58">
        <f>IF($A12="","",IF(COUNTIFS(Fantacalcio[Giornata],F$4,Fantacalcio[Squadra],$A12)=0,"",SUMIFS(Fantacalcio[VdM (mln €)],Fantacalcio[Giornata],F$4,Fantacalcio[Squadra],$A12,Fantacalcio[VotoUtile],"SI")))</f>
        <v>194.5</v>
      </c>
      <c r="G12" s="58">
        <f>IF($A12="","",IF(COUNTIFS(Fantacalcio[Giornata],G$4,Fantacalcio[Squadra],$A12)=0,"",SUMIFS(Fantacalcio[VdM (mln €)],Fantacalcio[Giornata],G$4,Fantacalcio[Squadra],$A12,Fantacalcio[VotoUtile],"SI")))</f>
        <v>159.5</v>
      </c>
      <c r="H12" s="58">
        <f>IF($A12="","",IF(COUNTIFS(Fantacalcio[Giornata],H$4,Fantacalcio[Squadra],$A12)=0,"",SUMIFS(Fantacalcio[VdM (mln €)],Fantacalcio[Giornata],H$4,Fantacalcio[Squadra],$A12,Fantacalcio[VotoUtile],"SI")))</f>
        <v>211.5</v>
      </c>
      <c r="I12" s="58" t="str">
        <f>IF($A12="","",IF(COUNTIFS(Fantacalcio[Giornata],I$4,Fantacalcio[Squadra],$A12)=0,"",SUMIFS(Fantacalcio[VdM (mln €)],Fantacalcio[Giornata],I$4,Fantacalcio[Squadra],$A12,Fantacalcio[VotoUtile],"SI")))</f>
        <v/>
      </c>
      <c r="J12" s="58" t="str">
        <f>IF($A12="","",IF(COUNTIFS(Fantacalcio[Giornata],J$4,Fantacalcio[Squadra],$A12)=0,"",SUMIFS(Fantacalcio[VdM (mln €)],Fantacalcio[Giornata],J$4,Fantacalcio[Squadra],$A12,Fantacalcio[VotoUtile],"SI")))</f>
        <v/>
      </c>
      <c r="K12" s="58" t="str">
        <f>IF($A12="","",IF(COUNTIFS(Fantacalcio[Giornata],K$4,Fantacalcio[Squadra],$A12)=0,"",SUMIFS(Fantacalcio[VdM (mln €)],Fantacalcio[Giornata],K$4,Fantacalcio[Squadra],$A12,Fantacalcio[VotoUtile],"SI")))</f>
        <v/>
      </c>
      <c r="L12" s="58" t="str">
        <f>IF($A12="","",IF(COUNTIFS(Fantacalcio[Giornata],L$4,Fantacalcio[Squadra],$A12)=0,"",SUMIFS(Fantacalcio[VdM (mln €)],Fantacalcio[Giornata],L$4,Fantacalcio[Squadra],$A12,Fantacalcio[VotoUtile],"SI")))</f>
        <v/>
      </c>
      <c r="M12" s="58" t="str">
        <f>IF($A12="","",IF(COUNTIFS(Fantacalcio[Giornata],M$4,Fantacalcio[Squadra],$A12)=0,"",SUMIFS(Fantacalcio[VdM (mln €)],Fantacalcio[Giornata],M$4,Fantacalcio[Squadra],$A12,Fantacalcio[VotoUtile],"SI")))</f>
        <v/>
      </c>
      <c r="N12" s="58" t="str">
        <f>IF($A12="","",IF(COUNTIFS(Fantacalcio[Giornata],N$4,Fantacalcio[Squadra],$A12)=0,"",SUMIFS(Fantacalcio[VdM (mln €)],Fantacalcio[Giornata],N$4,Fantacalcio[Squadra],$A12,Fantacalcio[VotoUtile],"SI")))</f>
        <v/>
      </c>
      <c r="O12" s="58" t="str">
        <f>IF($A12="","",IF(COUNTIFS(Fantacalcio[Giornata],O$4,Fantacalcio[Squadra],$A12)=0,"",SUMIFS(Fantacalcio[VdM (mln €)],Fantacalcio[Giornata],O$4,Fantacalcio[Squadra],$A12,Fantacalcio[VotoUtile],"SI")))</f>
        <v/>
      </c>
      <c r="P12" s="58" t="str">
        <f>IF($A12="","",IF(COUNTIFS(Fantacalcio[Giornata],P$4,Fantacalcio[Squadra],$A12)=0,"",SUMIFS(Fantacalcio[VdM (mln €)],Fantacalcio[Giornata],P$4,Fantacalcio[Squadra],$A12,Fantacalcio[VotoUtile],"SI")))</f>
        <v/>
      </c>
      <c r="Q12" s="58" t="str">
        <f>IF($A12="","",IF(COUNTIFS(Fantacalcio[Giornata],Q$4,Fantacalcio[Squadra],$A12)=0,"",SUMIFS(Fantacalcio[VdM (mln €)],Fantacalcio[Giornata],Q$4,Fantacalcio[Squadra],$A12,Fantacalcio[VotoUtile],"SI")))</f>
        <v/>
      </c>
      <c r="R12" s="58" t="str">
        <f>IF($A12="","",IF(COUNTIFS(Fantacalcio[Giornata],R$4,Fantacalcio[Squadra],$A12)=0,"",SUMIFS(Fantacalcio[VdM (mln €)],Fantacalcio[Giornata],R$4,Fantacalcio[Squadra],$A12,Fantacalcio[VotoUtile],"SI")))</f>
        <v/>
      </c>
      <c r="S12" s="58" t="str">
        <f>IF($A12="","",IF(COUNTIFS(Fantacalcio[Giornata],S$4,Fantacalcio[Squadra],$A12)=0,"",SUMIFS(Fantacalcio[VdM (mln €)],Fantacalcio[Giornata],S$4,Fantacalcio[Squadra],$A12,Fantacalcio[VotoUtile],"SI")))</f>
        <v/>
      </c>
      <c r="T12" s="58" t="str">
        <f>IF($A12="","",IF(COUNTIFS(Fantacalcio[Giornata],T$4,Fantacalcio[Squadra],$A12)=0,"",SUMIFS(Fantacalcio[VdM (mln €)],Fantacalcio[Giornata],T$4,Fantacalcio[Squadra],$A12,Fantacalcio[VotoUtile],"SI")))</f>
        <v/>
      </c>
      <c r="U12" s="58" t="str">
        <f>IF($A12="","",IF(COUNTIFS(Fantacalcio[Giornata],U$4,Fantacalcio[Squadra],$A12)=0,"",SUMIFS(Fantacalcio[VdM (mln €)],Fantacalcio[Giornata],U$4,Fantacalcio[Squadra],$A12,Fantacalcio[VotoUtile],"SI")))</f>
        <v/>
      </c>
      <c r="V12" s="58" t="str">
        <f>IF($A12="","",IF(COUNTIFS(Fantacalcio[Giornata],V$4,Fantacalcio[Squadra],$A12)=0,"",SUMIFS(Fantacalcio[VdM (mln €)],Fantacalcio[Giornata],V$4,Fantacalcio[Squadra],$A12,Fantacalcio[VotoUtile],"SI")))</f>
        <v/>
      </c>
      <c r="W12" s="58" t="str">
        <f>IF($A12="","",IF(COUNTIFS(Fantacalcio[Giornata],W$4,Fantacalcio[Squadra],$A12)=0,"",SUMIFS(Fantacalcio[VdM (mln €)],Fantacalcio[Giornata],W$4,Fantacalcio[Squadra],$A12,Fantacalcio[VotoUtile],"SI")))</f>
        <v/>
      </c>
      <c r="X12" s="58" t="str">
        <f>IF($A12="","",IF(COUNTIFS(Fantacalcio[Giornata],X$4,Fantacalcio[Squadra],$A12)=0,"",SUMIFS(Fantacalcio[VdM (mln €)],Fantacalcio[Giornata],X$4,Fantacalcio[Squadra],$A12,Fantacalcio[VotoUtile],"SI")))</f>
        <v/>
      </c>
      <c r="Y12" s="58" t="str">
        <f>IF($A12="","",IF(COUNTIFS(Fantacalcio[Giornata],Y$4,Fantacalcio[Squadra],$A12)=0,"",SUMIFS(Fantacalcio[VdM (mln €)],Fantacalcio[Giornata],Y$4,Fantacalcio[Squadra],$A12,Fantacalcio[VotoUtile],"SI")))</f>
        <v/>
      </c>
      <c r="Z12" s="58" t="str">
        <f>IF($A12="","",IF(COUNTIFS(Fantacalcio[Giornata],Z$4,Fantacalcio[Squadra],$A12)=0,"",SUMIFS(Fantacalcio[VdM (mln €)],Fantacalcio[Giornata],Z$4,Fantacalcio[Squadra],$A12,Fantacalcio[VotoUtile],"SI")))</f>
        <v/>
      </c>
      <c r="AA12" s="58" t="str">
        <f>IF($A12="","",IF(COUNTIFS(Fantacalcio[Giornata],AA$4,Fantacalcio[Squadra],$A12)=0,"",SUMIFS(Fantacalcio[VdM (mln €)],Fantacalcio[Giornata],AA$4,Fantacalcio[Squadra],$A12,Fantacalcio[VotoUtile],"SI")))</f>
        <v/>
      </c>
      <c r="AB12" s="58" t="str">
        <f>IF($A12="","",IF(COUNTIFS(Fantacalcio[Giornata],AB$4,Fantacalcio[Squadra],$A12)=0,"",SUMIFS(Fantacalcio[VdM (mln €)],Fantacalcio[Giornata],AB$4,Fantacalcio[Squadra],$A12,Fantacalcio[VotoUtile],"SI")))</f>
        <v/>
      </c>
      <c r="AC12" s="58" t="str">
        <f>IF($A12="","",IF(COUNTIFS(Fantacalcio[Giornata],AC$4,Fantacalcio[Squadra],$A12)=0,"",SUMIFS(Fantacalcio[VdM (mln €)],Fantacalcio[Giornata],AC$4,Fantacalcio[Squadra],$A12,Fantacalcio[VotoUtile],"SI")))</f>
        <v/>
      </c>
      <c r="AD12" s="58" t="str">
        <f>IF($A12="","",IF(COUNTIFS(Fantacalcio[Giornata],AD$4,Fantacalcio[Squadra],$A12)=0,"",SUMIFS(Fantacalcio[VdM (mln €)],Fantacalcio[Giornata],AD$4,Fantacalcio[Squadra],$A12,Fantacalcio[VotoUtile],"SI")))</f>
        <v/>
      </c>
      <c r="AE12" s="58" t="str">
        <f>IF($A12="","",IF(COUNTIFS(Fantacalcio[Giornata],AE$4,Fantacalcio[Squadra],$A12)=0,"",SUMIFS(Fantacalcio[VdM (mln €)],Fantacalcio[Giornata],AE$4,Fantacalcio[Squadra],$A12,Fantacalcio[VotoUtile],"SI")))</f>
        <v/>
      </c>
      <c r="AF12" s="58" t="str">
        <f>IF($A12="","",IF(COUNTIFS(Fantacalcio[Giornata],AF$4,Fantacalcio[Squadra],$A12)=0,"",SUMIFS(Fantacalcio[VdM (mln €)],Fantacalcio[Giornata],AF$4,Fantacalcio[Squadra],$A12,Fantacalcio[VotoUtile],"SI")))</f>
        <v/>
      </c>
      <c r="AG12" s="58" t="str">
        <f>IF($A12="","",IF(COUNTIFS(Fantacalcio[Giornata],AG$4,Fantacalcio[Squadra],$A12)=0,"",SUMIFS(Fantacalcio[VdM (mln €)],Fantacalcio[Giornata],AG$4,Fantacalcio[Squadra],$A12,Fantacalcio[VotoUtile],"SI")))</f>
        <v/>
      </c>
      <c r="AH12" s="58" t="str">
        <f>IF($A12="","",IF(COUNTIFS(Fantacalcio[Giornata],AH$4,Fantacalcio[Squadra],$A12)=0,"",SUMIFS(Fantacalcio[VdM (mln €)],Fantacalcio[Giornata],AH$4,Fantacalcio[Squadra],$A12,Fantacalcio[VotoUtile],"SI")))</f>
        <v/>
      </c>
      <c r="AI12" s="58" t="str">
        <f>IF($A12="","",IF(COUNTIFS(Fantacalcio[Giornata],AI$4,Fantacalcio[Squadra],$A12)=0,"",SUMIFS(Fantacalcio[VdM (mln €)],Fantacalcio[Giornata],AI$4,Fantacalcio[Squadra],$A12,Fantacalcio[VotoUtile],"SI")))</f>
        <v/>
      </c>
      <c r="AJ12" s="58" t="str">
        <f>IF($A12="","",IF(COUNTIFS(Fantacalcio[Giornata],AJ$4,Fantacalcio[Squadra],$A12)=0,"",SUMIFS(Fantacalcio[VdM (mln €)],Fantacalcio[Giornata],AJ$4,Fantacalcio[Squadra],$A12,Fantacalcio[VotoUtile],"SI")))</f>
        <v/>
      </c>
      <c r="AK12" s="58" t="str">
        <f>IF($A12="","",IF(COUNTIFS(Fantacalcio[Giornata],AK$4,Fantacalcio[Squadra],$A12)=0,"",SUMIFS(Fantacalcio[VdM (mln €)],Fantacalcio[Giornata],AK$4,Fantacalcio[Squadra],$A12,Fantacalcio[VotoUtile],"SI")))</f>
        <v/>
      </c>
      <c r="AL12" s="58" t="str">
        <f>IF($A12="","",IF(COUNTIFS(Fantacalcio[Giornata],AL$4,Fantacalcio[Squadra],$A12)=0,"",SUMIFS(Fantacalcio[VdM (mln €)],Fantacalcio[Giornata],AL$4,Fantacalcio[Squadra],$A12,Fantacalcio[VotoUtile],"SI")))</f>
        <v/>
      </c>
      <c r="AM12" s="58" t="str">
        <f>IF($A12="","",IF(COUNTIFS(Fantacalcio[Giornata],AM$4,Fantacalcio[Squadra],$A12)=0,"",SUMIFS(Fantacalcio[VdM (mln €)],Fantacalcio[Giornata],AM$4,Fantacalcio[Squadra],$A12,Fantacalcio[VotoUtile],"SI")))</f>
        <v/>
      </c>
      <c r="AN12" s="58" t="str">
        <f>IF($A12="","",IF(COUNTIFS(Fantacalcio[Giornata],AN$4,Fantacalcio[Squadra],$A12)=0,"",SUMIFS(Fantacalcio[VdM (mln €)],Fantacalcio[Giornata],AN$4,Fantacalcio[Squadra],$A12,Fantacalcio[VotoUtile],"SI")))</f>
        <v/>
      </c>
    </row>
    <row r="13" spans="1:40">
      <c r="A13" s="57" t="str">
        <v>Schalke 104</v>
      </c>
      <c r="B13" s="139">
        <f t="shared" si="0"/>
        <v>210.16666666666666</v>
      </c>
      <c r="C13" s="58">
        <f>IF($A13="","",IF(COUNTIFS(Fantacalcio[Giornata],C$4,Fantacalcio[Squadra],$A13)=0,"",SUMIFS(Fantacalcio[VdM (mln €)],Fantacalcio[Giornata],C$4,Fantacalcio[Squadra],$A13,Fantacalcio[VotoUtile],"SI")))</f>
        <v>229</v>
      </c>
      <c r="D13" s="58">
        <f>IF($A13="","",IF(COUNTIFS(Fantacalcio[Giornata],D$4,Fantacalcio[Squadra],$A13)=0,"",SUMIFS(Fantacalcio[VdM (mln €)],Fantacalcio[Giornata],D$4,Fantacalcio[Squadra],$A13,Fantacalcio[VotoUtile],"SI")))</f>
        <v>217</v>
      </c>
      <c r="E13" s="58">
        <f>IF($A13="","",IF(COUNTIFS(Fantacalcio[Giornata],E$4,Fantacalcio[Squadra],$A13)=0,"",SUMIFS(Fantacalcio[VdM (mln €)],Fantacalcio[Giornata],E$4,Fantacalcio[Squadra],$A13,Fantacalcio[VotoUtile],"SI")))</f>
        <v>205.5</v>
      </c>
      <c r="F13" s="58">
        <f>IF($A13="","",IF(COUNTIFS(Fantacalcio[Giornata],F$4,Fantacalcio[Squadra],$A13)=0,"",SUMIFS(Fantacalcio[VdM (mln €)],Fantacalcio[Giornata],F$4,Fantacalcio[Squadra],$A13,Fantacalcio[VotoUtile],"SI")))</f>
        <v>171</v>
      </c>
      <c r="G13" s="58">
        <f>IF($A13="","",IF(COUNTIFS(Fantacalcio[Giornata],G$4,Fantacalcio[Squadra],$A13)=0,"",SUMIFS(Fantacalcio[VdM (mln €)],Fantacalcio[Giornata],G$4,Fantacalcio[Squadra],$A13,Fantacalcio[VotoUtile],"SI")))</f>
        <v>217</v>
      </c>
      <c r="H13" s="58">
        <f>IF($A13="","",IF(COUNTIFS(Fantacalcio[Giornata],H$4,Fantacalcio[Squadra],$A13)=0,"",SUMIFS(Fantacalcio[VdM (mln €)],Fantacalcio[Giornata],H$4,Fantacalcio[Squadra],$A13,Fantacalcio[VotoUtile],"SI")))</f>
        <v>221.5</v>
      </c>
      <c r="I13" s="58" t="str">
        <f>IF($A13="","",IF(COUNTIFS(Fantacalcio[Giornata],I$4,Fantacalcio[Squadra],$A13)=0,"",SUMIFS(Fantacalcio[VdM (mln €)],Fantacalcio[Giornata],I$4,Fantacalcio[Squadra],$A13,Fantacalcio[VotoUtile],"SI")))</f>
        <v/>
      </c>
      <c r="J13" s="58" t="str">
        <f>IF($A13="","",IF(COUNTIFS(Fantacalcio[Giornata],J$4,Fantacalcio[Squadra],$A13)=0,"",SUMIFS(Fantacalcio[VdM (mln €)],Fantacalcio[Giornata],J$4,Fantacalcio[Squadra],$A13,Fantacalcio[VotoUtile],"SI")))</f>
        <v/>
      </c>
      <c r="K13" s="58" t="str">
        <f>IF($A13="","",IF(COUNTIFS(Fantacalcio[Giornata],K$4,Fantacalcio[Squadra],$A13)=0,"",SUMIFS(Fantacalcio[VdM (mln €)],Fantacalcio[Giornata],K$4,Fantacalcio[Squadra],$A13,Fantacalcio[VotoUtile],"SI")))</f>
        <v/>
      </c>
      <c r="L13" s="58" t="str">
        <f>IF($A13="","",IF(COUNTIFS(Fantacalcio[Giornata],L$4,Fantacalcio[Squadra],$A13)=0,"",SUMIFS(Fantacalcio[VdM (mln €)],Fantacalcio[Giornata],L$4,Fantacalcio[Squadra],$A13,Fantacalcio[VotoUtile],"SI")))</f>
        <v/>
      </c>
      <c r="M13" s="58" t="str">
        <f>IF($A13="","",IF(COUNTIFS(Fantacalcio[Giornata],M$4,Fantacalcio[Squadra],$A13)=0,"",SUMIFS(Fantacalcio[VdM (mln €)],Fantacalcio[Giornata],M$4,Fantacalcio[Squadra],$A13,Fantacalcio[VotoUtile],"SI")))</f>
        <v/>
      </c>
      <c r="N13" s="58" t="str">
        <f>IF($A13="","",IF(COUNTIFS(Fantacalcio[Giornata],N$4,Fantacalcio[Squadra],$A13)=0,"",SUMIFS(Fantacalcio[VdM (mln €)],Fantacalcio[Giornata],N$4,Fantacalcio[Squadra],$A13,Fantacalcio[VotoUtile],"SI")))</f>
        <v/>
      </c>
      <c r="O13" s="58" t="str">
        <f>IF($A13="","",IF(COUNTIFS(Fantacalcio[Giornata],O$4,Fantacalcio[Squadra],$A13)=0,"",SUMIFS(Fantacalcio[VdM (mln €)],Fantacalcio[Giornata],O$4,Fantacalcio[Squadra],$A13,Fantacalcio[VotoUtile],"SI")))</f>
        <v/>
      </c>
      <c r="P13" s="58" t="str">
        <f>IF($A13="","",IF(COUNTIFS(Fantacalcio[Giornata],P$4,Fantacalcio[Squadra],$A13)=0,"",SUMIFS(Fantacalcio[VdM (mln €)],Fantacalcio[Giornata],P$4,Fantacalcio[Squadra],$A13,Fantacalcio[VotoUtile],"SI")))</f>
        <v/>
      </c>
      <c r="Q13" s="58" t="str">
        <f>IF($A13="","",IF(COUNTIFS(Fantacalcio[Giornata],Q$4,Fantacalcio[Squadra],$A13)=0,"",SUMIFS(Fantacalcio[VdM (mln €)],Fantacalcio[Giornata],Q$4,Fantacalcio[Squadra],$A13,Fantacalcio[VotoUtile],"SI")))</f>
        <v/>
      </c>
      <c r="R13" s="58" t="str">
        <f>IF($A13="","",IF(COUNTIFS(Fantacalcio[Giornata],R$4,Fantacalcio[Squadra],$A13)=0,"",SUMIFS(Fantacalcio[VdM (mln €)],Fantacalcio[Giornata],R$4,Fantacalcio[Squadra],$A13,Fantacalcio[VotoUtile],"SI")))</f>
        <v/>
      </c>
      <c r="S13" s="58" t="str">
        <f>IF($A13="","",IF(COUNTIFS(Fantacalcio[Giornata],S$4,Fantacalcio[Squadra],$A13)=0,"",SUMIFS(Fantacalcio[VdM (mln €)],Fantacalcio[Giornata],S$4,Fantacalcio[Squadra],$A13,Fantacalcio[VotoUtile],"SI")))</f>
        <v/>
      </c>
      <c r="T13" s="58" t="str">
        <f>IF($A13="","",IF(COUNTIFS(Fantacalcio[Giornata],T$4,Fantacalcio[Squadra],$A13)=0,"",SUMIFS(Fantacalcio[VdM (mln €)],Fantacalcio[Giornata],T$4,Fantacalcio[Squadra],$A13,Fantacalcio[VotoUtile],"SI")))</f>
        <v/>
      </c>
      <c r="U13" s="58" t="str">
        <f>IF($A13="","",IF(COUNTIFS(Fantacalcio[Giornata],U$4,Fantacalcio[Squadra],$A13)=0,"",SUMIFS(Fantacalcio[VdM (mln €)],Fantacalcio[Giornata],U$4,Fantacalcio[Squadra],$A13,Fantacalcio[VotoUtile],"SI")))</f>
        <v/>
      </c>
      <c r="V13" s="58" t="str">
        <f>IF($A13="","",IF(COUNTIFS(Fantacalcio[Giornata],V$4,Fantacalcio[Squadra],$A13)=0,"",SUMIFS(Fantacalcio[VdM (mln €)],Fantacalcio[Giornata],V$4,Fantacalcio[Squadra],$A13,Fantacalcio[VotoUtile],"SI")))</f>
        <v/>
      </c>
      <c r="W13" s="58" t="str">
        <f>IF($A13="","",IF(COUNTIFS(Fantacalcio[Giornata],W$4,Fantacalcio[Squadra],$A13)=0,"",SUMIFS(Fantacalcio[VdM (mln €)],Fantacalcio[Giornata],W$4,Fantacalcio[Squadra],$A13,Fantacalcio[VotoUtile],"SI")))</f>
        <v/>
      </c>
      <c r="X13" s="58" t="str">
        <f>IF($A13="","",IF(COUNTIFS(Fantacalcio[Giornata],X$4,Fantacalcio[Squadra],$A13)=0,"",SUMIFS(Fantacalcio[VdM (mln €)],Fantacalcio[Giornata],X$4,Fantacalcio[Squadra],$A13,Fantacalcio[VotoUtile],"SI")))</f>
        <v/>
      </c>
      <c r="Y13" s="58" t="str">
        <f>IF($A13="","",IF(COUNTIFS(Fantacalcio[Giornata],Y$4,Fantacalcio[Squadra],$A13)=0,"",SUMIFS(Fantacalcio[VdM (mln €)],Fantacalcio[Giornata],Y$4,Fantacalcio[Squadra],$A13,Fantacalcio[VotoUtile],"SI")))</f>
        <v/>
      </c>
      <c r="Z13" s="58" t="str">
        <f>IF($A13="","",IF(COUNTIFS(Fantacalcio[Giornata],Z$4,Fantacalcio[Squadra],$A13)=0,"",SUMIFS(Fantacalcio[VdM (mln €)],Fantacalcio[Giornata],Z$4,Fantacalcio[Squadra],$A13,Fantacalcio[VotoUtile],"SI")))</f>
        <v/>
      </c>
      <c r="AA13" s="58" t="str">
        <f>IF($A13="","",IF(COUNTIFS(Fantacalcio[Giornata],AA$4,Fantacalcio[Squadra],$A13)=0,"",SUMIFS(Fantacalcio[VdM (mln €)],Fantacalcio[Giornata],AA$4,Fantacalcio[Squadra],$A13,Fantacalcio[VotoUtile],"SI")))</f>
        <v/>
      </c>
      <c r="AB13" s="58" t="str">
        <f>IF($A13="","",IF(COUNTIFS(Fantacalcio[Giornata],AB$4,Fantacalcio[Squadra],$A13)=0,"",SUMIFS(Fantacalcio[VdM (mln €)],Fantacalcio[Giornata],AB$4,Fantacalcio[Squadra],$A13,Fantacalcio[VotoUtile],"SI")))</f>
        <v/>
      </c>
      <c r="AC13" s="58" t="str">
        <f>IF($A13="","",IF(COUNTIFS(Fantacalcio[Giornata],AC$4,Fantacalcio[Squadra],$A13)=0,"",SUMIFS(Fantacalcio[VdM (mln €)],Fantacalcio[Giornata],AC$4,Fantacalcio[Squadra],$A13,Fantacalcio[VotoUtile],"SI")))</f>
        <v/>
      </c>
      <c r="AD13" s="58" t="str">
        <f>IF($A13="","",IF(COUNTIFS(Fantacalcio[Giornata],AD$4,Fantacalcio[Squadra],$A13)=0,"",SUMIFS(Fantacalcio[VdM (mln €)],Fantacalcio[Giornata],AD$4,Fantacalcio[Squadra],$A13,Fantacalcio[VotoUtile],"SI")))</f>
        <v/>
      </c>
      <c r="AE13" s="58" t="str">
        <f>IF($A13="","",IF(COUNTIFS(Fantacalcio[Giornata],AE$4,Fantacalcio[Squadra],$A13)=0,"",SUMIFS(Fantacalcio[VdM (mln €)],Fantacalcio[Giornata],AE$4,Fantacalcio[Squadra],$A13,Fantacalcio[VotoUtile],"SI")))</f>
        <v/>
      </c>
      <c r="AF13" s="58" t="str">
        <f>IF($A13="","",IF(COUNTIFS(Fantacalcio[Giornata],AF$4,Fantacalcio[Squadra],$A13)=0,"",SUMIFS(Fantacalcio[VdM (mln €)],Fantacalcio[Giornata],AF$4,Fantacalcio[Squadra],$A13,Fantacalcio[VotoUtile],"SI")))</f>
        <v/>
      </c>
      <c r="AG13" s="58" t="str">
        <f>IF($A13="","",IF(COUNTIFS(Fantacalcio[Giornata],AG$4,Fantacalcio[Squadra],$A13)=0,"",SUMIFS(Fantacalcio[VdM (mln €)],Fantacalcio[Giornata],AG$4,Fantacalcio[Squadra],$A13,Fantacalcio[VotoUtile],"SI")))</f>
        <v/>
      </c>
      <c r="AH13" s="58" t="str">
        <f>IF($A13="","",IF(COUNTIFS(Fantacalcio[Giornata],AH$4,Fantacalcio[Squadra],$A13)=0,"",SUMIFS(Fantacalcio[VdM (mln €)],Fantacalcio[Giornata],AH$4,Fantacalcio[Squadra],$A13,Fantacalcio[VotoUtile],"SI")))</f>
        <v/>
      </c>
      <c r="AI13" s="58" t="str">
        <f>IF($A13="","",IF(COUNTIFS(Fantacalcio[Giornata],AI$4,Fantacalcio[Squadra],$A13)=0,"",SUMIFS(Fantacalcio[VdM (mln €)],Fantacalcio[Giornata],AI$4,Fantacalcio[Squadra],$A13,Fantacalcio[VotoUtile],"SI")))</f>
        <v/>
      </c>
      <c r="AJ13" s="58" t="str">
        <f>IF($A13="","",IF(COUNTIFS(Fantacalcio[Giornata],AJ$4,Fantacalcio[Squadra],$A13)=0,"",SUMIFS(Fantacalcio[VdM (mln €)],Fantacalcio[Giornata],AJ$4,Fantacalcio[Squadra],$A13,Fantacalcio[VotoUtile],"SI")))</f>
        <v/>
      </c>
      <c r="AK13" s="58" t="str">
        <f>IF($A13="","",IF(COUNTIFS(Fantacalcio[Giornata],AK$4,Fantacalcio[Squadra],$A13)=0,"",SUMIFS(Fantacalcio[VdM (mln €)],Fantacalcio[Giornata],AK$4,Fantacalcio[Squadra],$A13,Fantacalcio[VotoUtile],"SI")))</f>
        <v/>
      </c>
      <c r="AL13" s="58" t="str">
        <f>IF($A13="","",IF(COUNTIFS(Fantacalcio[Giornata],AL$4,Fantacalcio[Squadra],$A13)=0,"",SUMIFS(Fantacalcio[VdM (mln €)],Fantacalcio[Giornata],AL$4,Fantacalcio[Squadra],$A13,Fantacalcio[VotoUtile],"SI")))</f>
        <v/>
      </c>
      <c r="AM13" s="58" t="str">
        <f>IF($A13="","",IF(COUNTIFS(Fantacalcio[Giornata],AM$4,Fantacalcio[Squadra],$A13)=0,"",SUMIFS(Fantacalcio[VdM (mln €)],Fantacalcio[Giornata],AM$4,Fantacalcio[Squadra],$A13,Fantacalcio[VotoUtile],"SI")))</f>
        <v/>
      </c>
      <c r="AN13" s="58" t="str">
        <f>IF($A13="","",IF(COUNTIFS(Fantacalcio[Giornata],AN$4,Fantacalcio[Squadra],$A13)=0,"",SUMIFS(Fantacalcio[VdM (mln €)],Fantacalcio[Giornata],AN$4,Fantacalcio[Squadra],$A13,Fantacalcio[VotoUtile],"SI")))</f>
        <v/>
      </c>
    </row>
    <row r="14" spans="1:40">
      <c r="A14" s="57" t="str">
        <v>SuperGregariana</v>
      </c>
      <c r="B14" s="139">
        <f t="shared" si="0"/>
        <v>235.33333333333334</v>
      </c>
      <c r="C14" s="58">
        <f>IF($A14="","",IF(COUNTIFS(Fantacalcio[Giornata],C$4,Fantacalcio[Squadra],$A14)=0,"",SUMIFS(Fantacalcio[VdM (mln €)],Fantacalcio[Giornata],C$4,Fantacalcio[Squadra],$A14,Fantacalcio[VotoUtile],"SI")))</f>
        <v>238.5</v>
      </c>
      <c r="D14" s="58">
        <f>IF($A14="","",IF(COUNTIFS(Fantacalcio[Giornata],D$4,Fantacalcio[Squadra],$A14)=0,"",SUMIFS(Fantacalcio[VdM (mln €)],Fantacalcio[Giornata],D$4,Fantacalcio[Squadra],$A14,Fantacalcio[VotoUtile],"SI")))</f>
        <v>277</v>
      </c>
      <c r="E14" s="58">
        <f>IF($A14="","",IF(COUNTIFS(Fantacalcio[Giornata],E$4,Fantacalcio[Squadra],$A14)=0,"",SUMIFS(Fantacalcio[VdM (mln €)],Fantacalcio[Giornata],E$4,Fantacalcio[Squadra],$A14,Fantacalcio[VotoUtile],"SI")))</f>
        <v>227.5</v>
      </c>
      <c r="F14" s="58">
        <f>IF($A14="","",IF(COUNTIFS(Fantacalcio[Giornata],F$4,Fantacalcio[Squadra],$A14)=0,"",SUMIFS(Fantacalcio[VdM (mln €)],Fantacalcio[Giornata],F$4,Fantacalcio[Squadra],$A14,Fantacalcio[VotoUtile],"SI")))</f>
        <v>217</v>
      </c>
      <c r="G14" s="58">
        <f>IF($A14="","",IF(COUNTIFS(Fantacalcio[Giornata],G$4,Fantacalcio[Squadra],$A14)=0,"",SUMIFS(Fantacalcio[VdM (mln €)],Fantacalcio[Giornata],G$4,Fantacalcio[Squadra],$A14,Fantacalcio[VotoUtile],"SI")))</f>
        <v>217.5</v>
      </c>
      <c r="H14" s="58">
        <f>IF($A14="","",IF(COUNTIFS(Fantacalcio[Giornata],H$4,Fantacalcio[Squadra],$A14)=0,"",SUMIFS(Fantacalcio[VdM (mln €)],Fantacalcio[Giornata],H$4,Fantacalcio[Squadra],$A14,Fantacalcio[VotoUtile],"SI")))</f>
        <v>234.5</v>
      </c>
      <c r="I14" s="58" t="str">
        <f>IF($A14="","",IF(COUNTIFS(Fantacalcio[Giornata],I$4,Fantacalcio[Squadra],$A14)=0,"",SUMIFS(Fantacalcio[VdM (mln €)],Fantacalcio[Giornata],I$4,Fantacalcio[Squadra],$A14,Fantacalcio[VotoUtile],"SI")))</f>
        <v/>
      </c>
      <c r="J14" s="58" t="str">
        <f>IF($A14="","",IF(COUNTIFS(Fantacalcio[Giornata],J$4,Fantacalcio[Squadra],$A14)=0,"",SUMIFS(Fantacalcio[VdM (mln €)],Fantacalcio[Giornata],J$4,Fantacalcio[Squadra],$A14,Fantacalcio[VotoUtile],"SI")))</f>
        <v/>
      </c>
      <c r="K14" s="58" t="str">
        <f>IF($A14="","",IF(COUNTIFS(Fantacalcio[Giornata],K$4,Fantacalcio[Squadra],$A14)=0,"",SUMIFS(Fantacalcio[VdM (mln €)],Fantacalcio[Giornata],K$4,Fantacalcio[Squadra],$A14,Fantacalcio[VotoUtile],"SI")))</f>
        <v/>
      </c>
      <c r="L14" s="58" t="str">
        <f>IF($A14="","",IF(COUNTIFS(Fantacalcio[Giornata],L$4,Fantacalcio[Squadra],$A14)=0,"",SUMIFS(Fantacalcio[VdM (mln €)],Fantacalcio[Giornata],L$4,Fantacalcio[Squadra],$A14,Fantacalcio[VotoUtile],"SI")))</f>
        <v/>
      </c>
      <c r="M14" s="58" t="str">
        <f>IF($A14="","",IF(COUNTIFS(Fantacalcio[Giornata],M$4,Fantacalcio[Squadra],$A14)=0,"",SUMIFS(Fantacalcio[VdM (mln €)],Fantacalcio[Giornata],M$4,Fantacalcio[Squadra],$A14,Fantacalcio[VotoUtile],"SI")))</f>
        <v/>
      </c>
      <c r="N14" s="58" t="str">
        <f>IF($A14="","",IF(COUNTIFS(Fantacalcio[Giornata],N$4,Fantacalcio[Squadra],$A14)=0,"",SUMIFS(Fantacalcio[VdM (mln €)],Fantacalcio[Giornata],N$4,Fantacalcio[Squadra],$A14,Fantacalcio[VotoUtile],"SI")))</f>
        <v/>
      </c>
      <c r="O14" s="58" t="str">
        <f>IF($A14="","",IF(COUNTIFS(Fantacalcio[Giornata],O$4,Fantacalcio[Squadra],$A14)=0,"",SUMIFS(Fantacalcio[VdM (mln €)],Fantacalcio[Giornata],O$4,Fantacalcio[Squadra],$A14,Fantacalcio[VotoUtile],"SI")))</f>
        <v/>
      </c>
      <c r="P14" s="58" t="str">
        <f>IF($A14="","",IF(COUNTIFS(Fantacalcio[Giornata],P$4,Fantacalcio[Squadra],$A14)=0,"",SUMIFS(Fantacalcio[VdM (mln €)],Fantacalcio[Giornata],P$4,Fantacalcio[Squadra],$A14,Fantacalcio[VotoUtile],"SI")))</f>
        <v/>
      </c>
      <c r="Q14" s="58" t="str">
        <f>IF($A14="","",IF(COUNTIFS(Fantacalcio[Giornata],Q$4,Fantacalcio[Squadra],$A14)=0,"",SUMIFS(Fantacalcio[VdM (mln €)],Fantacalcio[Giornata],Q$4,Fantacalcio[Squadra],$A14,Fantacalcio[VotoUtile],"SI")))</f>
        <v/>
      </c>
      <c r="R14" s="58" t="str">
        <f>IF($A14="","",IF(COUNTIFS(Fantacalcio[Giornata],R$4,Fantacalcio[Squadra],$A14)=0,"",SUMIFS(Fantacalcio[VdM (mln €)],Fantacalcio[Giornata],R$4,Fantacalcio[Squadra],$A14,Fantacalcio[VotoUtile],"SI")))</f>
        <v/>
      </c>
      <c r="S14" s="58" t="str">
        <f>IF($A14="","",IF(COUNTIFS(Fantacalcio[Giornata],S$4,Fantacalcio[Squadra],$A14)=0,"",SUMIFS(Fantacalcio[VdM (mln €)],Fantacalcio[Giornata],S$4,Fantacalcio[Squadra],$A14,Fantacalcio[VotoUtile],"SI")))</f>
        <v/>
      </c>
      <c r="T14" s="58" t="str">
        <f>IF($A14="","",IF(COUNTIFS(Fantacalcio[Giornata],T$4,Fantacalcio[Squadra],$A14)=0,"",SUMIFS(Fantacalcio[VdM (mln €)],Fantacalcio[Giornata],T$4,Fantacalcio[Squadra],$A14,Fantacalcio[VotoUtile],"SI")))</f>
        <v/>
      </c>
      <c r="U14" s="58" t="str">
        <f>IF($A14="","",IF(COUNTIFS(Fantacalcio[Giornata],U$4,Fantacalcio[Squadra],$A14)=0,"",SUMIFS(Fantacalcio[VdM (mln €)],Fantacalcio[Giornata],U$4,Fantacalcio[Squadra],$A14,Fantacalcio[VotoUtile],"SI")))</f>
        <v/>
      </c>
      <c r="V14" s="58" t="str">
        <f>IF($A14="","",IF(COUNTIFS(Fantacalcio[Giornata],V$4,Fantacalcio[Squadra],$A14)=0,"",SUMIFS(Fantacalcio[VdM (mln €)],Fantacalcio[Giornata],V$4,Fantacalcio[Squadra],$A14,Fantacalcio[VotoUtile],"SI")))</f>
        <v/>
      </c>
      <c r="W14" s="58" t="str">
        <f>IF($A14="","",IF(COUNTIFS(Fantacalcio[Giornata],W$4,Fantacalcio[Squadra],$A14)=0,"",SUMIFS(Fantacalcio[VdM (mln €)],Fantacalcio[Giornata],W$4,Fantacalcio[Squadra],$A14,Fantacalcio[VotoUtile],"SI")))</f>
        <v/>
      </c>
      <c r="X14" s="58" t="str">
        <f>IF($A14="","",IF(COUNTIFS(Fantacalcio[Giornata],X$4,Fantacalcio[Squadra],$A14)=0,"",SUMIFS(Fantacalcio[VdM (mln €)],Fantacalcio[Giornata],X$4,Fantacalcio[Squadra],$A14,Fantacalcio[VotoUtile],"SI")))</f>
        <v/>
      </c>
      <c r="Y14" s="58" t="str">
        <f>IF($A14="","",IF(COUNTIFS(Fantacalcio[Giornata],Y$4,Fantacalcio[Squadra],$A14)=0,"",SUMIFS(Fantacalcio[VdM (mln €)],Fantacalcio[Giornata],Y$4,Fantacalcio[Squadra],$A14,Fantacalcio[VotoUtile],"SI")))</f>
        <v/>
      </c>
      <c r="Z14" s="58" t="str">
        <f>IF($A14="","",IF(COUNTIFS(Fantacalcio[Giornata],Z$4,Fantacalcio[Squadra],$A14)=0,"",SUMIFS(Fantacalcio[VdM (mln €)],Fantacalcio[Giornata],Z$4,Fantacalcio[Squadra],$A14,Fantacalcio[VotoUtile],"SI")))</f>
        <v/>
      </c>
      <c r="AA14" s="58" t="str">
        <f>IF($A14="","",IF(COUNTIFS(Fantacalcio[Giornata],AA$4,Fantacalcio[Squadra],$A14)=0,"",SUMIFS(Fantacalcio[VdM (mln €)],Fantacalcio[Giornata],AA$4,Fantacalcio[Squadra],$A14,Fantacalcio[VotoUtile],"SI")))</f>
        <v/>
      </c>
      <c r="AB14" s="58" t="str">
        <f>IF($A14="","",IF(COUNTIFS(Fantacalcio[Giornata],AB$4,Fantacalcio[Squadra],$A14)=0,"",SUMIFS(Fantacalcio[VdM (mln €)],Fantacalcio[Giornata],AB$4,Fantacalcio[Squadra],$A14,Fantacalcio[VotoUtile],"SI")))</f>
        <v/>
      </c>
      <c r="AC14" s="58" t="str">
        <f>IF($A14="","",IF(COUNTIFS(Fantacalcio[Giornata],AC$4,Fantacalcio[Squadra],$A14)=0,"",SUMIFS(Fantacalcio[VdM (mln €)],Fantacalcio[Giornata],AC$4,Fantacalcio[Squadra],$A14,Fantacalcio[VotoUtile],"SI")))</f>
        <v/>
      </c>
      <c r="AD14" s="58" t="str">
        <f>IF($A14="","",IF(COUNTIFS(Fantacalcio[Giornata],AD$4,Fantacalcio[Squadra],$A14)=0,"",SUMIFS(Fantacalcio[VdM (mln €)],Fantacalcio[Giornata],AD$4,Fantacalcio[Squadra],$A14,Fantacalcio[VotoUtile],"SI")))</f>
        <v/>
      </c>
      <c r="AE14" s="58" t="str">
        <f>IF($A14="","",IF(COUNTIFS(Fantacalcio[Giornata],AE$4,Fantacalcio[Squadra],$A14)=0,"",SUMIFS(Fantacalcio[VdM (mln €)],Fantacalcio[Giornata],AE$4,Fantacalcio[Squadra],$A14,Fantacalcio[VotoUtile],"SI")))</f>
        <v/>
      </c>
      <c r="AF14" s="58" t="str">
        <f>IF($A14="","",IF(COUNTIFS(Fantacalcio[Giornata],AF$4,Fantacalcio[Squadra],$A14)=0,"",SUMIFS(Fantacalcio[VdM (mln €)],Fantacalcio[Giornata],AF$4,Fantacalcio[Squadra],$A14,Fantacalcio[VotoUtile],"SI")))</f>
        <v/>
      </c>
      <c r="AG14" s="58" t="str">
        <f>IF($A14="","",IF(COUNTIFS(Fantacalcio[Giornata],AG$4,Fantacalcio[Squadra],$A14)=0,"",SUMIFS(Fantacalcio[VdM (mln €)],Fantacalcio[Giornata],AG$4,Fantacalcio[Squadra],$A14,Fantacalcio[VotoUtile],"SI")))</f>
        <v/>
      </c>
      <c r="AH14" s="58" t="str">
        <f>IF($A14="","",IF(COUNTIFS(Fantacalcio[Giornata],AH$4,Fantacalcio[Squadra],$A14)=0,"",SUMIFS(Fantacalcio[VdM (mln €)],Fantacalcio[Giornata],AH$4,Fantacalcio[Squadra],$A14,Fantacalcio[VotoUtile],"SI")))</f>
        <v/>
      </c>
      <c r="AI14" s="58" t="str">
        <f>IF($A14="","",IF(COUNTIFS(Fantacalcio[Giornata],AI$4,Fantacalcio[Squadra],$A14)=0,"",SUMIFS(Fantacalcio[VdM (mln €)],Fantacalcio[Giornata],AI$4,Fantacalcio[Squadra],$A14,Fantacalcio[VotoUtile],"SI")))</f>
        <v/>
      </c>
      <c r="AJ14" s="58" t="str">
        <f>IF($A14="","",IF(COUNTIFS(Fantacalcio[Giornata],AJ$4,Fantacalcio[Squadra],$A14)=0,"",SUMIFS(Fantacalcio[VdM (mln €)],Fantacalcio[Giornata],AJ$4,Fantacalcio[Squadra],$A14,Fantacalcio[VotoUtile],"SI")))</f>
        <v/>
      </c>
      <c r="AK14" s="58" t="str">
        <f>IF($A14="","",IF(COUNTIFS(Fantacalcio[Giornata],AK$4,Fantacalcio[Squadra],$A14)=0,"",SUMIFS(Fantacalcio[VdM (mln €)],Fantacalcio[Giornata],AK$4,Fantacalcio[Squadra],$A14,Fantacalcio[VotoUtile],"SI")))</f>
        <v/>
      </c>
      <c r="AL14" s="58" t="str">
        <f>IF($A14="","",IF(COUNTIFS(Fantacalcio[Giornata],AL$4,Fantacalcio[Squadra],$A14)=0,"",SUMIFS(Fantacalcio[VdM (mln €)],Fantacalcio[Giornata],AL$4,Fantacalcio[Squadra],$A14,Fantacalcio[VotoUtile],"SI")))</f>
        <v/>
      </c>
      <c r="AM14" s="58" t="str">
        <f>IF($A14="","",IF(COUNTIFS(Fantacalcio[Giornata],AM$4,Fantacalcio[Squadra],$A14)=0,"",SUMIFS(Fantacalcio[VdM (mln €)],Fantacalcio[Giornata],AM$4,Fantacalcio[Squadra],$A14,Fantacalcio[VotoUtile],"SI")))</f>
        <v/>
      </c>
      <c r="AN14" s="58" t="str">
        <f>IF($A14="","",IF(COUNTIFS(Fantacalcio[Giornata],AN$4,Fantacalcio[Squadra],$A14)=0,"",SUMIFS(Fantacalcio[VdM (mln €)],Fantacalcio[Giornata],AN$4,Fantacalcio[Squadra],$A14,Fantacalcio[VotoUtile],"SI")))</f>
        <v/>
      </c>
    </row>
    <row r="16" spans="1:40">
      <c r="A16" s="1" t="s">
        <v>270</v>
      </c>
    </row>
    <row r="17" spans="1:2">
      <c r="A17" s="59" t="s">
        <v>1605</v>
      </c>
    </row>
    <row r="18" spans="1:2">
      <c r="A18" s="59" t="s">
        <v>1606</v>
      </c>
    </row>
    <row r="19" spans="1:2">
      <c r="A19" s="59" t="s">
        <v>1607</v>
      </c>
    </row>
    <row r="20" spans="1:2">
      <c r="A20" s="59" t="s">
        <v>1608</v>
      </c>
    </row>
    <row r="21" spans="1:2">
      <c r="A21" s="59" t="s">
        <v>1609</v>
      </c>
    </row>
    <row r="25" spans="1:2" ht="18">
      <c r="A25" s="19" t="s">
        <v>1975</v>
      </c>
    </row>
    <row r="26" spans="1:2">
      <c r="A26" s="56" t="s">
        <v>1</v>
      </c>
      <c r="B26" s="56" t="s">
        <v>1976</v>
      </c>
    </row>
    <row r="27" spans="1:2">
      <c r="A27" s="137" t="str" cm="1">
        <f t="array" ref="A27">IF(ROWS($A$27:A27)&gt;SUMPRODUCT(--ISNUMBER($B$5:$B$14)),"",INDEX(_xlfn._xlws.SORT(_xlfn._xlws.FILTER($A$5:$B$14,ISNUMBER($B$5:$B$14)),2,-1),ROWS($A$27:A27),1))</f>
        <v>Mancinix</v>
      </c>
      <c r="B27" s="138" cm="1">
        <f t="array" ref="B27">IF(ROWS($A$27:A27)&gt;SUMPRODUCT(--ISNUMBER($B$5:$B$14)),"",INDEX(_xlfn._xlws.SORT(_xlfn._xlws.FILTER($A$5:$B$14,ISNUMBER($B$5:$B$14)),2,-1),ROWS($A$27:A27),2))</f>
        <v>306.08333333333331</v>
      </c>
    </row>
    <row r="28" spans="1:2">
      <c r="A28" s="137" t="str" cm="1">
        <f t="array" ref="A28">IF(ROWS($A$27:A28)&gt;SUMPRODUCT(--ISNUMBER($B$5:$B$14)),"",INDEX(_xlfn._xlws.SORT(_xlfn._xlws.FILTER($A$5:$B$14,ISNUMBER($B$5:$B$14)),2,-1),ROWS($A$27:A28),1))</f>
        <v>GC21</v>
      </c>
      <c r="B28" s="138" cm="1">
        <f t="array" ref="B28">IF(ROWS($A$27:A28)&gt;SUMPRODUCT(--ISNUMBER($B$5:$B$14)),"",INDEX(_xlfn._xlws.SORT(_xlfn._xlws.FILTER($A$5:$B$14,ISNUMBER($B$5:$B$14)),2,-1),ROWS($A$27:A28),2))</f>
        <v>300.83333333333331</v>
      </c>
    </row>
    <row r="29" spans="1:2">
      <c r="A29" s="137" t="str" cm="1">
        <f t="array" ref="A29">IF(ROWS($A$27:A29)&gt;SUMPRODUCT(--ISNUMBER($B$5:$B$14)),"",INDEX(_xlfn._xlws.SORT(_xlfn._xlws.FILTER($A$5:$B$14,ISNUMBER($B$5:$B$14)),2,-1),ROWS($A$27:A29),1))</f>
        <v>Outletico Palermo</v>
      </c>
      <c r="B29" s="138" cm="1">
        <f t="array" ref="B29">IF(ROWS($A$27:A29)&gt;SUMPRODUCT(--ISNUMBER($B$5:$B$14)),"",INDEX(_xlfn._xlws.SORT(_xlfn._xlws.FILTER($A$5:$B$14,ISNUMBER($B$5:$B$14)),2,-1),ROWS($A$27:A29),2))</f>
        <v>266.88333333333333</v>
      </c>
    </row>
    <row r="30" spans="1:2">
      <c r="A30" s="137" t="str" cm="1">
        <f t="array" ref="A30">IF(ROWS($A$27:A30)&gt;SUMPRODUCT(--ISNUMBER($B$5:$B$14)),"",INDEX(_xlfn._xlws.SORT(_xlfn._xlws.FILTER($A$5:$B$14,ISNUMBER($B$5:$B$14)),2,-1),ROWS($A$27:A30),1))</f>
        <v>Incontro al capitano</v>
      </c>
      <c r="B30" s="138" cm="1">
        <f t="array" ref="B30">IF(ROWS($A$27:A30)&gt;SUMPRODUCT(--ISNUMBER($B$5:$B$14)),"",INDEX(_xlfn._xlws.SORT(_xlfn._xlws.FILTER($A$5:$B$14,ISNUMBER($B$5:$B$14)),2,-1),ROWS($A$27:A30),2))</f>
        <v>251.83333333333334</v>
      </c>
    </row>
    <row r="31" spans="1:2">
      <c r="A31" s="137" t="str" cm="1">
        <f t="array" ref="A31">IF(ROWS($A$27:A31)&gt;SUMPRODUCT(--ISNUMBER($B$5:$B$14)),"",INDEX(_xlfn._xlws.SORT(_xlfn._xlws.FILTER($A$5:$B$14,ISNUMBER($B$5:$B$14)),2,-1),ROWS($A$27:A31),1))</f>
        <v>SuperGregariana</v>
      </c>
      <c r="B31" s="138" cm="1">
        <f t="array" ref="B31">IF(ROWS($A$27:A31)&gt;SUMPRODUCT(--ISNUMBER($B$5:$B$14)),"",INDEX(_xlfn._xlws.SORT(_xlfn._xlws.FILTER($A$5:$B$14,ISNUMBER($B$5:$B$14)),2,-1),ROWS($A$27:A31),2))</f>
        <v>235.33333333333334</v>
      </c>
    </row>
    <row r="32" spans="1:2">
      <c r="A32" s="137" t="str" cm="1">
        <f t="array" ref="A32">IF(ROWS($A$27:A32)&gt;SUMPRODUCT(--ISNUMBER($B$5:$B$14)),"",INDEX(_xlfn._xlws.SORT(_xlfn._xlws.FILTER($A$5:$B$14,ISNUMBER($B$5:$B$14)),2,-1),ROWS($A$27:A32),1))</f>
        <v>Schalke 104</v>
      </c>
      <c r="B32" s="138" cm="1">
        <f t="array" ref="B32">IF(ROWS($A$27:A32)&gt;SUMPRODUCT(--ISNUMBER($B$5:$B$14)),"",INDEX(_xlfn._xlws.SORT(_xlfn._xlws.FILTER($A$5:$B$14,ISNUMBER($B$5:$B$14)),2,-1),ROWS($A$27:A32),2))</f>
        <v>210.16666666666666</v>
      </c>
    </row>
    <row r="33" spans="1:2">
      <c r="A33" s="137" t="str" cm="1">
        <f t="array" ref="A33">IF(ROWS($A$27:A33)&gt;SUMPRODUCT(--ISNUMBER($B$5:$B$14)),"",INDEX(_xlfn._xlws.SORT(_xlfn._xlws.FILTER($A$5:$B$14,ISNUMBER($B$5:$B$14)),2,-1),ROWS($A$27:A33),1))</f>
        <v>Masterchef FC</v>
      </c>
      <c r="B33" s="138" cm="1">
        <f t="array" ref="B33">IF(ROWS($A$27:A33)&gt;SUMPRODUCT(--ISNUMBER($B$5:$B$14)),"",INDEX(_xlfn._xlws.SORT(_xlfn._xlws.FILTER($A$5:$B$14,ISNUMBER($B$5:$B$14)),2,-1),ROWS($A$27:A33),2))</f>
        <v>203</v>
      </c>
    </row>
    <row r="34" spans="1:2">
      <c r="A34" s="137" t="str" cm="1">
        <f t="array" ref="A34">IF(ROWS($A$27:A34)&gt;SUMPRODUCT(--ISNUMBER($B$5:$B$14)),"",INDEX(_xlfn._xlws.SORT(_xlfn._xlws.FILTER($A$5:$B$14,ISNUMBER($B$5:$B$14)),2,-1),ROWS($A$27:A34),1))</f>
        <v>Paris Saint-Gervasoni</v>
      </c>
      <c r="B34" s="138" cm="1">
        <f t="array" ref="B34">IF(ROWS($A$27:A34)&gt;SUMPRODUCT(--ISNUMBER($B$5:$B$14)),"",INDEX(_xlfn._xlws.SORT(_xlfn._xlws.FILTER($A$5:$B$14,ISNUMBER($B$5:$B$14)),2,-1),ROWS($A$27:A34),2))</f>
        <v>190.16666666666666</v>
      </c>
    </row>
    <row r="35" spans="1:2">
      <c r="A35" s="137" t="str" cm="1">
        <f t="array" ref="A35">IF(ROWS($A$27:A35)&gt;SUMPRODUCT(--ISNUMBER($B$5:$B$14)),"",INDEX(_xlfn._xlws.SORT(_xlfn._xlws.FILTER($A$5:$B$14,ISNUMBER($B$5:$B$14)),2,-1),ROWS($A$27:A35),1))</f>
        <v>I Bamboli</v>
      </c>
      <c r="B35" s="138" cm="1">
        <f t="array" ref="B35">IF(ROWS($A$27:A35)&gt;SUMPRODUCT(--ISNUMBER($B$5:$B$14)),"",INDEX(_xlfn._xlws.SORT(_xlfn._xlws.FILTER($A$5:$B$14,ISNUMBER($B$5:$B$14)),2,-1),ROWS($A$27:A35),2))</f>
        <v>174.75</v>
      </c>
    </row>
    <row r="36" spans="1:2">
      <c r="A36" s="137" t="str" cm="1">
        <f t="array" ref="A36">IF(ROWS($A$27:A36)&gt;SUMPRODUCT(--ISNUMBER($B$5:$B$14)),"",INDEX(_xlfn._xlws.SORT(_xlfn._xlws.FILTER($A$5:$B$14,ISNUMBER($B$5:$B$14)),2,-1),ROWS($A$27:A36),1))</f>
        <v>Evacuo Kaka Toni</v>
      </c>
      <c r="B36" s="138" cm="1">
        <f t="array" ref="B36">IF(ROWS($A$27:A36)&gt;SUMPRODUCT(--ISNUMBER($B$5:$B$14)),"",INDEX(_xlfn._xlws.SORT(_xlfn._xlws.FILTER($A$5:$B$14,ISNUMBER($B$5:$B$14)),2,-1),ROWS($A$27:A36),2))</f>
        <v>157.83333333333331</v>
      </c>
    </row>
    <row r="38" spans="1:2" ht="18">
      <c r="A38" s="19" t="str">
        <f>IF(COUNT($C$5:$AN$14)=0,"Classifica ultima giornata - nessuna giornata compilata","Classifica Giornata "&amp;MAX(_xlfn._xlws.FILTER($C$4:$AN$4,_xlfn.BYCOL($C$5:$AN$14,_xlfn.LAMBDA(_xlpm.c,COUNT(_xlpm.c)&gt;0))))&amp;" (ultima giornata compilata)")</f>
        <v>Classifica Giornata 6 (ultima giornata compilata)</v>
      </c>
    </row>
    <row r="39" spans="1:2">
      <c r="A39" s="56" t="s">
        <v>1</v>
      </c>
      <c r="B39" s="56" t="s">
        <v>1977</v>
      </c>
    </row>
    <row r="40" spans="1:2">
      <c r="A40" s="137" t="str" cm="1">
        <f t="array" ref="A40">IF(COUNT($C$5:$AN$14)=0,"",IF(ROWS($A$40:A40)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40),1)))</f>
        <v>GC21</v>
      </c>
      <c r="B40" s="138" cm="1">
        <f t="array" ref="B40">IF(COUNT($C$5:$AN$14)=0,"",IF(ROWS($A$40:A40)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40),2)))</f>
        <v>322.5</v>
      </c>
    </row>
    <row r="41" spans="1:2">
      <c r="A41" s="137" t="str" cm="1">
        <f t="array" ref="A41">IF(COUNT($C$5:$AN$14)=0,"",IF(ROWS($A$40:A41)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41),1)))</f>
        <v>Mancinix</v>
      </c>
      <c r="B41" s="138" cm="1">
        <f t="array" ref="B41">IF(COUNT($C$5:$AN$14)=0,"",IF(ROWS($A$40:A41)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41),2)))</f>
        <v>292</v>
      </c>
    </row>
    <row r="42" spans="1:2">
      <c r="A42" s="137" t="str" cm="1">
        <f t="array" ref="A42">IF(COUNT($C$5:$AN$14)=0,"",IF(ROWS($A$40:A42)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42),1)))</f>
        <v>Masterchef FC</v>
      </c>
      <c r="B42" s="138" cm="1">
        <f t="array" ref="B42">IF(COUNT($C$5:$AN$14)=0,"",IF(ROWS($A$40:A42)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42),2)))</f>
        <v>270</v>
      </c>
    </row>
    <row r="43" spans="1:2">
      <c r="A43" s="137" t="str" cm="1">
        <f t="array" ref="A43">IF(COUNT($C$5:$AN$14)=0,"",IF(ROWS($A$40:A43)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43),1)))</f>
        <v>Incontro al capitano</v>
      </c>
      <c r="B43" s="138" cm="1">
        <f t="array" ref="B43">IF(COUNT($C$5:$AN$14)=0,"",IF(ROWS($A$40:A43)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43),2)))</f>
        <v>252.5</v>
      </c>
    </row>
    <row r="44" spans="1:2">
      <c r="A44" s="137" t="str" cm="1">
        <f t="array" ref="A44">IF(COUNT($C$5:$AN$14)=0,"",IF(ROWS($A$40:A44)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44),1)))</f>
        <v>SuperGregariana</v>
      </c>
      <c r="B44" s="138" cm="1">
        <f t="array" ref="B44">IF(COUNT($C$5:$AN$14)=0,"",IF(ROWS($A$40:A44)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44),2)))</f>
        <v>234.5</v>
      </c>
    </row>
    <row r="45" spans="1:2">
      <c r="A45" s="137" t="str" cm="1">
        <f t="array" ref="A45">IF(COUNT($C$5:$AN$14)=0,"",IF(ROWS($A$40:A45)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45),1)))</f>
        <v>Schalke 104</v>
      </c>
      <c r="B45" s="138" cm="1">
        <f t="array" ref="B45">IF(COUNT($C$5:$AN$14)=0,"",IF(ROWS($A$40:A45)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45),2)))</f>
        <v>221.5</v>
      </c>
    </row>
    <row r="46" spans="1:2">
      <c r="A46" s="137" t="str" cm="1">
        <f t="array" ref="A46">IF(COUNT($C$5:$AN$14)=0,"",IF(ROWS($A$40:A46)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46),1)))</f>
        <v>Paris Saint-Gervasoni</v>
      </c>
      <c r="B46" s="138" cm="1">
        <f t="array" ref="B46">IF(COUNT($C$5:$AN$14)=0,"",IF(ROWS($A$40:A46)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46),2)))</f>
        <v>211.5</v>
      </c>
    </row>
    <row r="47" spans="1:2">
      <c r="A47" s="137" t="str" cm="1">
        <f t="array" ref="A47">IF(COUNT($C$5:$AN$14)=0,"",IF(ROWS($A$40:A47)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47),1)))</f>
        <v>Outletico Palermo</v>
      </c>
      <c r="B47" s="138" cm="1">
        <f t="array" ref="B47">IF(COUNT($C$5:$AN$14)=0,"",IF(ROWS($A$40:A47)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47),2)))</f>
        <v>196.3</v>
      </c>
    </row>
    <row r="48" spans="1:2">
      <c r="A48" s="137" t="str" cm="1">
        <f t="array" ref="A48">IF(COUNT($C$5:$AN$14)=0,"",IF(ROWS($A$40:A48)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48),1)))</f>
        <v>I Bamboli</v>
      </c>
      <c r="B48" s="138" cm="1">
        <f t="array" ref="B48">IF(COUNT($C$5:$AN$14)=0,"",IF(ROWS($A$40:A48)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48),2)))</f>
        <v>179.5</v>
      </c>
    </row>
    <row r="49" spans="1:2">
      <c r="A49" s="137" t="str" cm="1">
        <f t="array" ref="A49">IF(COUNT($C$5:$AN$14)=0,"",IF(ROWS($A$40:A49)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49),1)))</f>
        <v>Evacuo Kaka Toni</v>
      </c>
      <c r="B49" s="138" cm="1">
        <f t="array" ref="B49">IF(COUNT($C$5:$AN$14)=0,"",IF(ROWS($A$40:A49)&gt;SUMPRODUCT(--ISNUMBER(_xlfn.CHOOSECOLS($C$5:$AN$14,MAX(_xlfn._xlws.FILTER(_xlfn.SEQUENCE(1,COLUMNS($C$4:$AN$4)),_xlfn.BYCOL($C$5:$AN$14,_xlfn.LAMBDA(_xlpm.c,COUNT(_xlpm.c)&gt;0))))))),"",INDEX(_xlfn._xlws.SORT(_xlfn._xlws.FILTER(_xlfn.HSTACK($A$5:$A$14,_xlfn.CHOOSECOLS($C$5:$AN$14,MAX(_xlfn._xlws.FILTER(_xlfn.SEQUENCE(1,COLUMNS($C$4:$AN$4)),_xlfn.BYCOL($C$5:$AN$14,_xlfn.LAMBDA(_xlpm.c,COUNT(_xlpm.c)&gt;0)))))),ISNUMBER(_xlfn.CHOOSECOLS($C$5:$AN$14,MAX(_xlfn._xlws.FILTER(_xlfn.SEQUENCE(1,COLUMNS($C$4:$AN$4)),_xlfn.BYCOL($C$5:$AN$14,_xlfn.LAMBDA(_xlpm.c,COUNT(_xlpm.c)&gt;0))))))),2,-1),ROWS($A$40:A49),2)))</f>
        <v>173.9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458E-F10B-41CA-831F-EB2635B61A01}">
  <dimension ref="A1:F24"/>
  <sheetViews>
    <sheetView workbookViewId="0">
      <selection activeCell="F8" sqref="F8"/>
    </sheetView>
  </sheetViews>
  <sheetFormatPr defaultRowHeight="14.4"/>
  <cols>
    <col min="1" max="1" width="30.5546875" customWidth="1"/>
    <col min="2" max="6" width="17.5546875" customWidth="1"/>
  </cols>
  <sheetData>
    <row r="1" spans="1:6" ht="18">
      <c r="A1" s="19" t="s">
        <v>1957</v>
      </c>
    </row>
    <row r="2" spans="1:6">
      <c r="A2" s="3" t="s">
        <v>1967</v>
      </c>
    </row>
    <row r="4" spans="1:6" ht="31.95" customHeight="1">
      <c r="A4" s="121" t="s">
        <v>1</v>
      </c>
      <c r="B4" s="122" t="s">
        <v>1947</v>
      </c>
      <c r="C4" s="122" t="s">
        <v>1948</v>
      </c>
      <c r="D4" s="122" t="s">
        <v>1949</v>
      </c>
      <c r="E4" s="122" t="s">
        <v>1950</v>
      </c>
      <c r="F4" s="123" t="s">
        <v>1958</v>
      </c>
    </row>
    <row r="5" spans="1:6">
      <c r="A5" s="124" t="str">
        <f>'Spesa Asta'!A5</f>
        <v>Evacuo Kaka Toni</v>
      </c>
      <c r="B5" s="131">
        <f>IF(N('Analisi Bonus'!B5)=0,"n.d.",'Spesa Asta'!B5/ABS('Analisi Bonus'!B5))</f>
        <v>8.8571428571428577</v>
      </c>
      <c r="C5" s="131">
        <f>IF(N('Analisi Bonus'!C5)=0,"n.d.",'Spesa Asta'!C5/'Analisi Bonus'!C5)</f>
        <v>5.4</v>
      </c>
      <c r="D5" s="131">
        <f>IF(N('Analisi Bonus'!D5)=0,"n.d.",'Spesa Asta'!D5/'Analisi Bonus'!D5)</f>
        <v>20</v>
      </c>
      <c r="E5" s="131">
        <f>IF(N('Analisi Bonus'!E5)=0,"n.d.",'Spesa Asta'!E5/'Analisi Bonus'!E5)</f>
        <v>39.714285714285715</v>
      </c>
      <c r="F5" s="132">
        <f>IF(N('Analisi Bonus'!C5)+N('Analisi Bonus'!D5)+N('Analisi Bonus'!E5)=0,"n.d.",('Spesa Asta'!C5+'Spesa Asta'!D5+'Spesa Asta'!E5)/('Analisi Bonus'!C5+'Analisi Bonus'!D5+'Analisi Bonus'!E5))</f>
        <v>16.418604651162791</v>
      </c>
    </row>
    <row r="6" spans="1:6">
      <c r="A6" s="124" t="str">
        <f>'Spesa Asta'!A6</f>
        <v>GC21</v>
      </c>
      <c r="B6" s="131">
        <f>IF(N('Analisi Bonus'!B6)=0,"n.d.",'Spesa Asta'!B6/ABS('Analisi Bonus'!B6))</f>
        <v>1.6666666666666667</v>
      </c>
      <c r="C6" s="131">
        <f>IF(N('Analisi Bonus'!C6)=0,"n.d.",'Spesa Asta'!C6/'Analisi Bonus'!C6)</f>
        <v>9.6</v>
      </c>
      <c r="D6" s="131">
        <f>IF(N('Analisi Bonus'!D6)=0,"n.d.",'Spesa Asta'!D6/'Analisi Bonus'!D6)</f>
        <v>13.913043478260869</v>
      </c>
      <c r="E6" s="131">
        <f>IF(N('Analisi Bonus'!E6)=0,"n.d.",'Spesa Asta'!E6/'Analisi Bonus'!E6)</f>
        <v>11.090909090909092</v>
      </c>
      <c r="F6" s="132">
        <f>IF(N('Analisi Bonus'!C6)+N('Analisi Bonus'!D6)+N('Analisi Bonus'!E6)=0,"n.d.",('Spesa Asta'!C6+'Spesa Asta'!D6+'Spesa Asta'!E6)/('Analisi Bonus'!C6+'Analisi Bonus'!D6+'Analisi Bonus'!E6))</f>
        <v>11.690140845070422</v>
      </c>
    </row>
    <row r="7" spans="1:6">
      <c r="A7" s="124" t="str">
        <f>'Spesa Asta'!A7</f>
        <v>I Bamboli</v>
      </c>
      <c r="B7" s="131">
        <f>IF(N('Analisi Bonus'!B7)=0,"n.d.",'Spesa Asta'!B7/ABS('Analisi Bonus'!B7))</f>
        <v>3.3913043478260869</v>
      </c>
      <c r="C7" s="131">
        <f>IF(N('Analisi Bonus'!C7)=0,"n.d.",'Spesa Asta'!C7/'Analisi Bonus'!C7)</f>
        <v>14</v>
      </c>
      <c r="D7" s="131">
        <f>IF(N('Analisi Bonus'!D7)=0,"n.d.",'Spesa Asta'!D7/'Analisi Bonus'!D7)</f>
        <v>5.4893617021276597</v>
      </c>
      <c r="E7" s="131">
        <f>IF(N('Analisi Bonus'!E7)=0,"n.d.",'Spesa Asta'!E7/'Analisi Bonus'!E7)</f>
        <v>13.481481481481481</v>
      </c>
      <c r="F7" s="132">
        <f>IF(N('Analisi Bonus'!C7)+N('Analisi Bonus'!D7)+N('Analisi Bonus'!E7)=0,"n.d.",('Spesa Asta'!C7+'Spesa Asta'!D7+'Spesa Asta'!E7)/('Analisi Bonus'!C7+'Analisi Bonus'!D7+'Analisi Bonus'!E7))</f>
        <v>9.0120481927710845</v>
      </c>
    </row>
    <row r="8" spans="1:6">
      <c r="A8" s="124" t="str">
        <f>'Spesa Asta'!A8</f>
        <v>Incontro al capitano</v>
      </c>
      <c r="B8" s="131">
        <f>IF(N('Analisi Bonus'!B8)=0,"n.d.",'Spesa Asta'!B8/ABS('Analisi Bonus'!B8))</f>
        <v>16.25</v>
      </c>
      <c r="C8" s="131">
        <f>IF(N('Analisi Bonus'!C8)=0,"n.d.",'Spesa Asta'!C8/'Analisi Bonus'!C8)</f>
        <v>14.714285714285714</v>
      </c>
      <c r="D8" s="131">
        <f>IF(N('Analisi Bonus'!D8)=0,"n.d.",'Spesa Asta'!D8/'Analisi Bonus'!D8)</f>
        <v>24</v>
      </c>
      <c r="E8" s="131">
        <f>IF(N('Analisi Bonus'!E8)=0,"n.d.",'Spesa Asta'!E8/'Analisi Bonus'!E8)</f>
        <v>37.333333333333336</v>
      </c>
      <c r="F8" s="132">
        <f>IF(N('Analisi Bonus'!C8)+N('Analisi Bonus'!D8)+N('Analisi Bonus'!E8)=0,"n.d.",('Spesa Asta'!C8+'Spesa Asta'!D8+'Spesa Asta'!E8)/('Analisi Bonus'!C8+'Analisi Bonus'!D8+'Analisi Bonus'!E8))</f>
        <v>22.4375</v>
      </c>
    </row>
    <row r="9" spans="1:6">
      <c r="A9" s="124" t="str">
        <f>'Spesa Asta'!A9</f>
        <v>Mancinix</v>
      </c>
      <c r="B9" s="131">
        <f>IF(N('Analisi Bonus'!B9)=0,"n.d.",'Spesa Asta'!B9/ABS('Analisi Bonus'!B9))</f>
        <v>8.3076923076923084</v>
      </c>
      <c r="C9" s="131">
        <f>IF(N('Analisi Bonus'!C9)=0,"n.d.",'Spesa Asta'!C9/'Analisi Bonus'!C9)</f>
        <v>-144</v>
      </c>
      <c r="D9" s="131">
        <f>IF(N('Analisi Bonus'!D9)=0,"n.d.",'Spesa Asta'!D9/'Analisi Bonus'!D9)</f>
        <v>17.529411764705884</v>
      </c>
      <c r="E9" s="131">
        <f>IF(N('Analisi Bonus'!E9)=0,"n.d.",'Spesa Asta'!E9/'Analisi Bonus'!E9)</f>
        <v>7.8461538461538458</v>
      </c>
      <c r="F9" s="132">
        <f>IF(N('Analisi Bonus'!C9)+N('Analisi Bonus'!D9)+N('Analisi Bonus'!E9)=0,"n.d.",('Spesa Asta'!C9+'Spesa Asta'!D9+'Spesa Asta'!E9)/('Analisi Bonus'!C9+'Analisi Bonus'!D9+'Analisi Bonus'!E9))</f>
        <v>13.6</v>
      </c>
    </row>
    <row r="10" spans="1:6">
      <c r="A10" s="124" t="str">
        <f>'Spesa Asta'!A10</f>
        <v>Masterchef FC</v>
      </c>
      <c r="B10" s="131">
        <f>IF(N('Analisi Bonus'!B10)=0,"n.d.",'Spesa Asta'!B10/ABS('Analisi Bonus'!B10))</f>
        <v>2.7142857142857144</v>
      </c>
      <c r="C10" s="131">
        <f>IF(N('Analisi Bonus'!C10)=0,"n.d.",'Spesa Asta'!C10/'Analisi Bonus'!C10)</f>
        <v>6.25</v>
      </c>
      <c r="D10" s="131">
        <f>IF(N('Analisi Bonus'!D10)=0,"n.d.",'Spesa Asta'!D10/'Analisi Bonus'!D10)</f>
        <v>9.2413793103448274</v>
      </c>
      <c r="E10" s="131">
        <f>IF(N('Analisi Bonus'!E10)=0,"n.d.",'Spesa Asta'!E10/'Analisi Bonus'!E10)</f>
        <v>16.214285714285715</v>
      </c>
      <c r="F10" s="132">
        <f>IF(N('Analisi Bonus'!C10)+N('Analisi Bonus'!D10)+N('Analisi Bonus'!E10)=0,"n.d.",('Spesa Asta'!C10+'Spesa Asta'!D10+'Spesa Asta'!E10)/('Analisi Bonus'!C10+'Analisi Bonus'!D10+'Analisi Bonus'!E10))</f>
        <v>11.260273972602739</v>
      </c>
    </row>
    <row r="11" spans="1:6">
      <c r="A11" s="124" t="str">
        <f>'Spesa Asta'!A11</f>
        <v>Outletico Palermo</v>
      </c>
      <c r="B11" s="131">
        <f>IF(N('Analisi Bonus'!B11)=0,"n.d.",'Spesa Asta'!B11/ABS('Analisi Bonus'!B11))</f>
        <v>60</v>
      </c>
      <c r="C11" s="131">
        <f>IF(N('Analisi Bonus'!C11)=0,"n.d.",'Spesa Asta'!C11/'Analisi Bonus'!C11)</f>
        <v>38</v>
      </c>
      <c r="D11" s="131">
        <f>IF(N('Analisi Bonus'!D11)=0,"n.d.",'Spesa Asta'!D11/'Analisi Bonus'!D11)</f>
        <v>7.1875</v>
      </c>
      <c r="E11" s="131">
        <f>IF(N('Analisi Bonus'!E11)=0,"n.d.",'Spesa Asta'!E11/'Analisi Bonus'!E11)</f>
        <v>12.848484848484848</v>
      </c>
      <c r="F11" s="132">
        <f>IF(N('Analisi Bonus'!C11)+N('Analisi Bonus'!D11)+N('Analisi Bonus'!E11)=0,"n.d.",('Spesa Asta'!C11+'Spesa Asta'!D11+'Spesa Asta'!E11)/('Analisi Bonus'!C11+'Analisi Bonus'!D11+'Analisi Bonus'!E11))</f>
        <v>10.895522388059701</v>
      </c>
    </row>
    <row r="12" spans="1:6">
      <c r="A12" s="124" t="str">
        <f>'Spesa Asta'!A12</f>
        <v>Paris Saint-Gervasoni</v>
      </c>
      <c r="B12" s="131">
        <f>IF(N('Analisi Bonus'!B12)=0,"n.d.",'Spesa Asta'!B12/ABS('Analisi Bonus'!B12))</f>
        <v>8.5</v>
      </c>
      <c r="C12" s="131">
        <f>IF(N('Analisi Bonus'!C12)=0,"n.d.",'Spesa Asta'!C12/'Analisi Bonus'!C12)</f>
        <v>5.4285714285714288</v>
      </c>
      <c r="D12" s="131">
        <f>IF(N('Analisi Bonus'!D12)=0,"n.d.",'Spesa Asta'!D12/'Analisi Bonus'!D12)</f>
        <v>10.375</v>
      </c>
      <c r="E12" s="131">
        <f>IF(N('Analisi Bonus'!E12)=0,"n.d.",'Spesa Asta'!E12/'Analisi Bonus'!E12)</f>
        <v>9.6571428571428566</v>
      </c>
      <c r="F12" s="132">
        <f>IF(N('Analisi Bonus'!C12)+N('Analisi Bonus'!D12)+N('Analisi Bonus'!E12)=0,"n.d.",('Spesa Asta'!C12+'Spesa Asta'!D12+'Spesa Asta'!E12)/('Analisi Bonus'!C12+'Analisi Bonus'!D12+'Analisi Bonus'!E12))</f>
        <v>8.9090909090909083</v>
      </c>
    </row>
    <row r="13" spans="1:6">
      <c r="A13" s="124" t="str">
        <f>'Spesa Asta'!A13</f>
        <v>Schalke 104</v>
      </c>
      <c r="B13" s="131">
        <f>IF(N('Analisi Bonus'!B13)=0,"n.d.",'Spesa Asta'!B13/ABS('Analisi Bonus'!B13))</f>
        <v>12.666666666666666</v>
      </c>
      <c r="C13" s="131">
        <f>IF(N('Analisi Bonus'!C13)=0,"n.d.",'Spesa Asta'!C13/'Analisi Bonus'!C13)</f>
        <v>124</v>
      </c>
      <c r="D13" s="131">
        <f>IF(N('Analisi Bonus'!D13)=0,"n.d.",'Spesa Asta'!D13/'Analisi Bonus'!D13)</f>
        <v>10.173913043478262</v>
      </c>
      <c r="E13" s="131">
        <f>IF(N('Analisi Bonus'!E13)=0,"n.d.",'Spesa Asta'!E13/'Analisi Bonus'!E13)</f>
        <v>12.933333333333334</v>
      </c>
      <c r="F13" s="132">
        <f>IF(N('Analisi Bonus'!C13)+N('Analisi Bonus'!D13)+N('Analisi Bonus'!E13)=0,"n.d.",('Spesa Asta'!C13+'Spesa Asta'!D13+'Spesa Asta'!E13)/('Analisi Bonus'!C13+'Analisi Bonus'!D13+'Analisi Bonus'!E13))</f>
        <v>13.814814814814815</v>
      </c>
    </row>
    <row r="14" spans="1:6">
      <c r="A14" s="127" t="str">
        <f>'Spesa Asta'!A14</f>
        <v>SuperGregariana</v>
      </c>
      <c r="B14" s="133">
        <f>IF(N('Analisi Bonus'!B14)=0,"n.d.",'Spesa Asta'!B14/ABS('Analisi Bonus'!B14))</f>
        <v>6</v>
      </c>
      <c r="C14" s="133">
        <f>IF(N('Analisi Bonus'!C14)=0,"n.d.",'Spesa Asta'!C14/'Analisi Bonus'!C14)</f>
        <v>-92</v>
      </c>
      <c r="D14" s="133">
        <f>IF(N('Analisi Bonus'!D14)=0,"n.d.",'Spesa Asta'!D14/'Analisi Bonus'!D14)</f>
        <v>20.588235294117649</v>
      </c>
      <c r="E14" s="133">
        <f>IF(N('Analisi Bonus'!E14)=0,"n.d.",'Spesa Asta'!E14/'Analisi Bonus'!E14)</f>
        <v>6.1111111111111107</v>
      </c>
      <c r="F14" s="134">
        <f>IF(N('Analisi Bonus'!C14)+N('Analisi Bonus'!D14)+N('Analisi Bonus'!E14)=0,"n.d.",('Spesa Asta'!C14+'Spesa Asta'!D14+'Spesa Asta'!E14)/('Analisi Bonus'!C14+'Analisi Bonus'!D14+'Analisi Bonus'!E14))</f>
        <v>14.784313725490197</v>
      </c>
    </row>
    <row r="16" spans="1:6">
      <c r="A16" s="1" t="s">
        <v>270</v>
      </c>
    </row>
    <row r="17" spans="1:1">
      <c r="A17" s="135" t="s">
        <v>1963</v>
      </c>
    </row>
    <row r="18" spans="1:1">
      <c r="A18" s="135" t="s">
        <v>1964</v>
      </c>
    </row>
    <row r="19" spans="1:1">
      <c r="A19" s="135" t="s">
        <v>1959</v>
      </c>
    </row>
    <row r="20" spans="1:1">
      <c r="A20" s="136" t="s">
        <v>1965</v>
      </c>
    </row>
    <row r="21" spans="1:1">
      <c r="A21" s="135" t="s">
        <v>1960</v>
      </c>
    </row>
    <row r="22" spans="1:1">
      <c r="A22" s="135" t="s">
        <v>1966</v>
      </c>
    </row>
    <row r="23" spans="1:1">
      <c r="A23" s="135" t="s">
        <v>1961</v>
      </c>
    </row>
    <row r="24" spans="1:1">
      <c r="A24" s="50" t="s">
        <v>1962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880-BBBE-4D16-86C2-30E4389CEEDD}">
  <dimension ref="A1:H835"/>
  <sheetViews>
    <sheetView topLeftCell="A144" workbookViewId="0">
      <selection activeCell="H2" sqref="H2:H835"/>
    </sheetView>
  </sheetViews>
  <sheetFormatPr defaultRowHeight="14.4"/>
  <cols>
    <col min="1" max="1" width="17.44140625" bestFit="1" customWidth="1"/>
    <col min="2" max="2" width="25.5546875" bestFit="1" customWidth="1"/>
    <col min="3" max="3" width="19.6640625" bestFit="1" customWidth="1"/>
    <col min="4" max="4" width="13.88671875" bestFit="1" customWidth="1"/>
    <col min="5" max="5" width="19" bestFit="1" customWidth="1"/>
    <col min="6" max="6" width="9.88671875" bestFit="1" customWidth="1"/>
    <col min="7" max="7" width="10" bestFit="1" customWidth="1"/>
    <col min="8" max="8" width="6.33203125" bestFit="1" customWidth="1"/>
  </cols>
  <sheetData>
    <row r="1" spans="1:8" ht="15.6">
      <c r="A1" s="28" t="s">
        <v>1</v>
      </c>
      <c r="B1" s="28" t="s">
        <v>3</v>
      </c>
      <c r="C1" s="28" t="s">
        <v>305</v>
      </c>
      <c r="D1" s="28" t="s">
        <v>306</v>
      </c>
      <c r="E1" s="28" t="s">
        <v>307</v>
      </c>
      <c r="F1" s="29" t="s">
        <v>308</v>
      </c>
      <c r="G1" s="30" t="s">
        <v>309</v>
      </c>
      <c r="H1" s="38" t="s">
        <v>1585</v>
      </c>
    </row>
    <row r="2" spans="1:8" ht="15.6">
      <c r="A2" s="31" t="s">
        <v>310</v>
      </c>
      <c r="B2" s="31" t="s">
        <v>311</v>
      </c>
      <c r="C2" s="31" t="s">
        <v>312</v>
      </c>
      <c r="D2" s="32">
        <v>34765</v>
      </c>
      <c r="E2" s="31" t="s">
        <v>313</v>
      </c>
      <c r="F2" s="33" t="s">
        <v>13</v>
      </c>
      <c r="G2" s="34" t="s">
        <v>314</v>
      </c>
      <c r="H2" s="34" t="s">
        <v>1586</v>
      </c>
    </row>
    <row r="3" spans="1:8" ht="15.6">
      <c r="A3" s="35" t="s">
        <v>310</v>
      </c>
      <c r="B3" s="35" t="s">
        <v>315</v>
      </c>
      <c r="C3" s="35" t="s">
        <v>312</v>
      </c>
      <c r="D3" s="36">
        <v>33088</v>
      </c>
      <c r="E3" s="35" t="s">
        <v>316</v>
      </c>
      <c r="F3" s="37" t="s">
        <v>13</v>
      </c>
      <c r="G3" s="38" t="s">
        <v>314</v>
      </c>
      <c r="H3" s="38" t="s">
        <v>1586</v>
      </c>
    </row>
    <row r="4" spans="1:8" ht="15.6">
      <c r="A4" s="35" t="s">
        <v>310</v>
      </c>
      <c r="B4" s="35" t="s">
        <v>317</v>
      </c>
      <c r="C4" s="35" t="s">
        <v>312</v>
      </c>
      <c r="D4" s="35" t="s">
        <v>318</v>
      </c>
      <c r="E4" s="35" t="s">
        <v>341</v>
      </c>
      <c r="F4" s="37" t="s">
        <v>13</v>
      </c>
      <c r="G4" s="38" t="s">
        <v>314</v>
      </c>
      <c r="H4" s="38" t="s">
        <v>1586</v>
      </c>
    </row>
    <row r="5" spans="1:8" ht="15.6">
      <c r="A5" s="31" t="s">
        <v>310</v>
      </c>
      <c r="B5" s="31" t="s">
        <v>320</v>
      </c>
      <c r="C5" s="31" t="s">
        <v>321</v>
      </c>
      <c r="D5" s="31" t="s">
        <v>322</v>
      </c>
      <c r="E5" s="31" t="s">
        <v>323</v>
      </c>
      <c r="F5" s="33" t="s">
        <v>16</v>
      </c>
      <c r="G5" s="34" t="s">
        <v>324</v>
      </c>
      <c r="H5" s="34" t="s">
        <v>1586</v>
      </c>
    </row>
    <row r="6" spans="1:8" ht="15.6">
      <c r="A6" s="31" t="s">
        <v>310</v>
      </c>
      <c r="B6" s="31" t="s">
        <v>325</v>
      </c>
      <c r="C6" s="31" t="s">
        <v>321</v>
      </c>
      <c r="D6" s="31" t="s">
        <v>326</v>
      </c>
      <c r="E6" s="31" t="s">
        <v>327</v>
      </c>
      <c r="F6" s="33" t="s">
        <v>16</v>
      </c>
      <c r="G6" s="34" t="s">
        <v>324</v>
      </c>
      <c r="H6" s="34" t="s">
        <v>1586</v>
      </c>
    </row>
    <row r="7" spans="1:8" ht="15.6">
      <c r="A7" s="31" t="s">
        <v>310</v>
      </c>
      <c r="B7" s="31" t="s">
        <v>328</v>
      </c>
      <c r="C7" s="31" t="s">
        <v>321</v>
      </c>
      <c r="D7" s="32">
        <v>37596</v>
      </c>
      <c r="E7" s="31" t="s">
        <v>360</v>
      </c>
      <c r="F7" s="33" t="s">
        <v>16</v>
      </c>
      <c r="G7" s="34" t="s">
        <v>330</v>
      </c>
      <c r="H7" s="34" t="s">
        <v>1586</v>
      </c>
    </row>
    <row r="8" spans="1:8" ht="15.6">
      <c r="A8" s="35" t="s">
        <v>310</v>
      </c>
      <c r="B8" s="35" t="s">
        <v>331</v>
      </c>
      <c r="C8" s="35" t="s">
        <v>321</v>
      </c>
      <c r="D8" s="35" t="s">
        <v>332</v>
      </c>
      <c r="E8" s="35" t="s">
        <v>513</v>
      </c>
      <c r="F8" s="37" t="s">
        <v>16</v>
      </c>
      <c r="G8" s="38" t="s">
        <v>324</v>
      </c>
      <c r="H8" s="38" t="s">
        <v>1586</v>
      </c>
    </row>
    <row r="9" spans="1:8" ht="15.6">
      <c r="A9" s="35" t="s">
        <v>310</v>
      </c>
      <c r="B9" s="35" t="s">
        <v>334</v>
      </c>
      <c r="C9" s="35" t="s">
        <v>321</v>
      </c>
      <c r="D9" s="35" t="s">
        <v>335</v>
      </c>
      <c r="E9" s="35" t="s">
        <v>333</v>
      </c>
      <c r="F9" s="37" t="s">
        <v>16</v>
      </c>
      <c r="G9" s="38" t="s">
        <v>324</v>
      </c>
      <c r="H9" s="38" t="s">
        <v>1586</v>
      </c>
    </row>
    <row r="10" spans="1:8" ht="15.6">
      <c r="A10" s="39" t="s">
        <v>310</v>
      </c>
      <c r="B10" s="39" t="s">
        <v>336</v>
      </c>
      <c r="C10" s="39" t="s">
        <v>321</v>
      </c>
      <c r="D10" s="40">
        <v>38782</v>
      </c>
      <c r="E10" s="39" t="s">
        <v>337</v>
      </c>
      <c r="F10" s="41"/>
      <c r="G10" s="42"/>
      <c r="H10" s="42" t="s">
        <v>1587</v>
      </c>
    </row>
    <row r="11" spans="1:8" ht="15.6">
      <c r="A11" s="35" t="s">
        <v>310</v>
      </c>
      <c r="B11" s="35" t="s">
        <v>338</v>
      </c>
      <c r="C11" s="35" t="s">
        <v>321</v>
      </c>
      <c r="D11" s="36">
        <v>37835</v>
      </c>
      <c r="E11" s="35" t="s">
        <v>339</v>
      </c>
      <c r="F11" s="37"/>
      <c r="G11" s="38"/>
      <c r="H11" s="38" t="s">
        <v>1586</v>
      </c>
    </row>
    <row r="12" spans="1:8" ht="15.6">
      <c r="A12" s="35" t="s">
        <v>310</v>
      </c>
      <c r="B12" s="35" t="s">
        <v>340</v>
      </c>
      <c r="C12" s="35" t="s">
        <v>321</v>
      </c>
      <c r="D12" s="36">
        <v>38730</v>
      </c>
      <c r="E12" s="35" t="s">
        <v>341</v>
      </c>
      <c r="F12" s="37" t="s">
        <v>16</v>
      </c>
      <c r="G12" s="38" t="s">
        <v>342</v>
      </c>
      <c r="H12" s="38" t="s">
        <v>1586</v>
      </c>
    </row>
    <row r="13" spans="1:8" ht="15.6">
      <c r="A13" s="35" t="s">
        <v>310</v>
      </c>
      <c r="B13" s="35" t="s">
        <v>343</v>
      </c>
      <c r="C13" s="35" t="s">
        <v>321</v>
      </c>
      <c r="D13" s="35">
        <v>39604</v>
      </c>
      <c r="E13" s="35" t="s">
        <v>319</v>
      </c>
      <c r="F13" s="37"/>
      <c r="G13" s="38"/>
      <c r="H13" s="38" t="s">
        <v>1586</v>
      </c>
    </row>
    <row r="14" spans="1:8" ht="15.6">
      <c r="A14" s="35" t="s">
        <v>310</v>
      </c>
      <c r="B14" s="35" t="s">
        <v>345</v>
      </c>
      <c r="C14" s="35" t="s">
        <v>346</v>
      </c>
      <c r="D14" s="35" t="s">
        <v>347</v>
      </c>
      <c r="E14" s="35" t="s">
        <v>348</v>
      </c>
      <c r="F14" s="37" t="s">
        <v>16</v>
      </c>
      <c r="G14" s="38" t="s">
        <v>349</v>
      </c>
      <c r="H14" s="38" t="s">
        <v>1586</v>
      </c>
    </row>
    <row r="15" spans="1:8" ht="15.6">
      <c r="A15" s="35" t="s">
        <v>310</v>
      </c>
      <c r="B15" s="35" t="s">
        <v>350</v>
      </c>
      <c r="C15" s="35" t="s">
        <v>346</v>
      </c>
      <c r="D15" s="35" t="s">
        <v>351</v>
      </c>
      <c r="E15" s="35" t="s">
        <v>352</v>
      </c>
      <c r="F15" s="37" t="s">
        <v>16</v>
      </c>
      <c r="G15" s="38" t="s">
        <v>349</v>
      </c>
      <c r="H15" s="38" t="s">
        <v>1586</v>
      </c>
    </row>
    <row r="16" spans="1:8" ht="15.6">
      <c r="A16" s="39" t="s">
        <v>310</v>
      </c>
      <c r="B16" s="39" t="s">
        <v>353</v>
      </c>
      <c r="C16" s="39" t="s">
        <v>354</v>
      </c>
      <c r="D16" s="39" t="s">
        <v>355</v>
      </c>
      <c r="E16" s="39" t="s">
        <v>356</v>
      </c>
      <c r="F16" s="41" t="s">
        <v>16</v>
      </c>
      <c r="G16" s="42"/>
      <c r="H16" s="42" t="s">
        <v>1587</v>
      </c>
    </row>
    <row r="17" spans="1:8" ht="15.6">
      <c r="A17" s="31" t="s">
        <v>310</v>
      </c>
      <c r="B17" s="31" t="s">
        <v>357</v>
      </c>
      <c r="C17" s="31" t="s">
        <v>358</v>
      </c>
      <c r="D17" s="31" t="s">
        <v>359</v>
      </c>
      <c r="E17" s="31" t="s">
        <v>348</v>
      </c>
      <c r="F17" s="33" t="s">
        <v>21</v>
      </c>
      <c r="G17" s="34" t="s">
        <v>21</v>
      </c>
      <c r="H17" s="34" t="s">
        <v>1586</v>
      </c>
    </row>
    <row r="18" spans="1:8" ht="15.6">
      <c r="A18" s="39" t="s">
        <v>310</v>
      </c>
      <c r="B18" s="39" t="s">
        <v>361</v>
      </c>
      <c r="C18" s="39" t="s">
        <v>358</v>
      </c>
      <c r="D18" s="40">
        <v>36434</v>
      </c>
      <c r="E18" s="39" t="s">
        <v>329</v>
      </c>
      <c r="F18" s="41" t="s">
        <v>21</v>
      </c>
      <c r="G18" s="42" t="s">
        <v>362</v>
      </c>
      <c r="H18" s="42" t="s">
        <v>1587</v>
      </c>
    </row>
    <row r="19" spans="1:8" ht="15.6">
      <c r="A19" s="39" t="s">
        <v>310</v>
      </c>
      <c r="B19" s="39" t="s">
        <v>363</v>
      </c>
      <c r="C19" s="39" t="s">
        <v>358</v>
      </c>
      <c r="D19" s="39" t="s">
        <v>364</v>
      </c>
      <c r="E19" s="39" t="s">
        <v>348</v>
      </c>
      <c r="F19" s="41" t="s">
        <v>21</v>
      </c>
      <c r="G19" s="42" t="s">
        <v>362</v>
      </c>
      <c r="H19" s="42" t="s">
        <v>1586</v>
      </c>
    </row>
    <row r="20" spans="1:8" ht="15.6">
      <c r="A20" s="39" t="s">
        <v>310</v>
      </c>
      <c r="B20" s="39" t="s">
        <v>365</v>
      </c>
      <c r="C20" s="39" t="s">
        <v>358</v>
      </c>
      <c r="D20" s="40">
        <v>35442</v>
      </c>
      <c r="E20" s="39" t="s">
        <v>366</v>
      </c>
      <c r="F20" s="41"/>
      <c r="G20" s="42"/>
      <c r="H20" s="42" t="s">
        <v>1587</v>
      </c>
    </row>
    <row r="21" spans="1:8" ht="15.6">
      <c r="A21" s="31" t="s">
        <v>310</v>
      </c>
      <c r="B21" s="31" t="s">
        <v>367</v>
      </c>
      <c r="C21" s="31" t="s">
        <v>368</v>
      </c>
      <c r="D21" s="32">
        <v>34762</v>
      </c>
      <c r="E21" s="31" t="s">
        <v>369</v>
      </c>
      <c r="F21" s="33" t="s">
        <v>21</v>
      </c>
      <c r="G21" s="34" t="s">
        <v>370</v>
      </c>
      <c r="H21" s="34" t="s">
        <v>1586</v>
      </c>
    </row>
    <row r="22" spans="1:8" ht="15.6">
      <c r="A22" s="35" t="s">
        <v>310</v>
      </c>
      <c r="B22" s="35" t="s">
        <v>371</v>
      </c>
      <c r="C22" s="35" t="s">
        <v>368</v>
      </c>
      <c r="D22" s="35" t="s">
        <v>372</v>
      </c>
      <c r="E22" s="35" t="s">
        <v>369</v>
      </c>
      <c r="F22" s="37" t="s">
        <v>21</v>
      </c>
      <c r="G22" s="38" t="s">
        <v>374</v>
      </c>
      <c r="H22" s="38" t="s">
        <v>1586</v>
      </c>
    </row>
    <row r="23" spans="1:8" ht="15.6">
      <c r="A23" s="35" t="s">
        <v>310</v>
      </c>
      <c r="B23" s="35" t="s">
        <v>375</v>
      </c>
      <c r="C23" s="35" t="s">
        <v>368</v>
      </c>
      <c r="D23" s="35" t="s">
        <v>376</v>
      </c>
      <c r="E23" s="35" t="s">
        <v>377</v>
      </c>
      <c r="F23" s="37" t="s">
        <v>21</v>
      </c>
      <c r="G23" s="38" t="s">
        <v>370</v>
      </c>
      <c r="H23" s="38" t="s">
        <v>1586</v>
      </c>
    </row>
    <row r="24" spans="1:8" ht="15.6">
      <c r="A24" s="35" t="s">
        <v>310</v>
      </c>
      <c r="B24" s="35" t="s">
        <v>378</v>
      </c>
      <c r="C24" s="35" t="s">
        <v>368</v>
      </c>
      <c r="D24" s="35" t="s">
        <v>379</v>
      </c>
      <c r="E24" s="35" t="s">
        <v>452</v>
      </c>
      <c r="F24" s="37"/>
      <c r="G24" s="38"/>
      <c r="H24" s="38" t="s">
        <v>1586</v>
      </c>
    </row>
    <row r="25" spans="1:8" ht="15.6">
      <c r="A25" s="35" t="s">
        <v>310</v>
      </c>
      <c r="B25" s="35" t="s">
        <v>381</v>
      </c>
      <c r="C25" s="35" t="s">
        <v>368</v>
      </c>
      <c r="D25" s="35" t="s">
        <v>382</v>
      </c>
      <c r="E25" s="35" t="s">
        <v>513</v>
      </c>
      <c r="F25" s="37"/>
      <c r="G25" s="38"/>
      <c r="H25" s="38" t="s">
        <v>1586</v>
      </c>
    </row>
    <row r="26" spans="1:8" ht="15.6">
      <c r="A26" s="35" t="s">
        <v>310</v>
      </c>
      <c r="B26" s="35" t="s">
        <v>383</v>
      </c>
      <c r="C26" s="35" t="s">
        <v>368</v>
      </c>
      <c r="D26" s="36">
        <v>31299</v>
      </c>
      <c r="E26" s="35" t="s">
        <v>384</v>
      </c>
      <c r="F26" s="37" t="s">
        <v>21</v>
      </c>
      <c r="G26" s="38" t="s">
        <v>362</v>
      </c>
      <c r="H26" s="38" t="s">
        <v>1586</v>
      </c>
    </row>
    <row r="27" spans="1:8" ht="15.6">
      <c r="A27" s="31" t="s">
        <v>310</v>
      </c>
      <c r="B27" s="31" t="s">
        <v>385</v>
      </c>
      <c r="C27" s="31" t="s">
        <v>386</v>
      </c>
      <c r="D27" s="31" t="s">
        <v>387</v>
      </c>
      <c r="E27" s="31" t="s">
        <v>369</v>
      </c>
      <c r="F27" s="33" t="s">
        <v>21</v>
      </c>
      <c r="G27" s="34" t="s">
        <v>388</v>
      </c>
      <c r="H27" s="34" t="s">
        <v>1586</v>
      </c>
    </row>
    <row r="28" spans="1:8" ht="15.6">
      <c r="A28" s="31" t="s">
        <v>310</v>
      </c>
      <c r="B28" s="31" t="s">
        <v>389</v>
      </c>
      <c r="C28" s="31" t="s">
        <v>390</v>
      </c>
      <c r="D28" s="32">
        <v>38205</v>
      </c>
      <c r="E28" s="31" t="s">
        <v>549</v>
      </c>
      <c r="F28" s="33" t="s">
        <v>21</v>
      </c>
      <c r="G28" s="34" t="s">
        <v>391</v>
      </c>
      <c r="H28" s="34" t="s">
        <v>1586</v>
      </c>
    </row>
    <row r="29" spans="1:8" ht="15.6">
      <c r="A29" s="35" t="s">
        <v>310</v>
      </c>
      <c r="B29" s="35" t="s">
        <v>392</v>
      </c>
      <c r="C29" s="35" t="s">
        <v>393</v>
      </c>
      <c r="D29" s="35" t="s">
        <v>394</v>
      </c>
      <c r="E29" s="35" t="s">
        <v>313</v>
      </c>
      <c r="F29" s="37"/>
      <c r="G29" s="38"/>
      <c r="H29" s="38" t="s">
        <v>1586</v>
      </c>
    </row>
    <row r="30" spans="1:8" ht="15.6">
      <c r="A30" s="39" t="s">
        <v>310</v>
      </c>
      <c r="B30" s="39" t="s">
        <v>396</v>
      </c>
      <c r="C30" s="39" t="s">
        <v>397</v>
      </c>
      <c r="D30" s="40">
        <v>36439</v>
      </c>
      <c r="E30" s="39" t="s">
        <v>398</v>
      </c>
      <c r="F30" s="41" t="s">
        <v>27</v>
      </c>
      <c r="G30" s="42" t="s">
        <v>27</v>
      </c>
      <c r="H30" s="42" t="s">
        <v>1587</v>
      </c>
    </row>
    <row r="31" spans="1:8" ht="15.6">
      <c r="A31" s="31" t="s">
        <v>310</v>
      </c>
      <c r="B31" s="31" t="s">
        <v>399</v>
      </c>
      <c r="C31" s="31" t="s">
        <v>400</v>
      </c>
      <c r="D31" s="31" t="s">
        <v>401</v>
      </c>
      <c r="E31" s="31" t="s">
        <v>572</v>
      </c>
      <c r="F31" s="33" t="s">
        <v>21</v>
      </c>
      <c r="G31" s="34" t="s">
        <v>402</v>
      </c>
      <c r="H31" s="34" t="s">
        <v>1586</v>
      </c>
    </row>
    <row r="32" spans="1:8" ht="15.6">
      <c r="A32" s="31" t="s">
        <v>310</v>
      </c>
      <c r="B32" s="31" t="s">
        <v>403</v>
      </c>
      <c r="C32" s="31" t="s">
        <v>400</v>
      </c>
      <c r="D32" s="32">
        <v>37924</v>
      </c>
      <c r="E32" s="31" t="s">
        <v>327</v>
      </c>
      <c r="F32" s="33" t="s">
        <v>21</v>
      </c>
      <c r="G32" s="34" t="s">
        <v>404</v>
      </c>
      <c r="H32" s="34" t="s">
        <v>1586</v>
      </c>
    </row>
    <row r="33" spans="1:8" ht="15.6">
      <c r="A33" s="35" t="s">
        <v>310</v>
      </c>
      <c r="B33" s="35" t="s">
        <v>405</v>
      </c>
      <c r="C33" s="35" t="s">
        <v>400</v>
      </c>
      <c r="D33" s="35" t="s">
        <v>406</v>
      </c>
      <c r="E33" s="35" t="s">
        <v>313</v>
      </c>
      <c r="F33" s="37" t="s">
        <v>21</v>
      </c>
      <c r="G33" s="38" t="s">
        <v>391</v>
      </c>
      <c r="H33" s="38" t="s">
        <v>1586</v>
      </c>
    </row>
    <row r="34" spans="1:8" ht="15.6">
      <c r="A34" s="31" t="s">
        <v>310</v>
      </c>
      <c r="B34" s="31" t="s">
        <v>407</v>
      </c>
      <c r="C34" s="31" t="s">
        <v>408</v>
      </c>
      <c r="D34" s="31" t="s">
        <v>409</v>
      </c>
      <c r="E34" s="190" t="s">
        <v>398</v>
      </c>
      <c r="F34" s="33" t="s">
        <v>27</v>
      </c>
      <c r="G34" s="34" t="s">
        <v>410</v>
      </c>
      <c r="H34" s="34" t="s">
        <v>1586</v>
      </c>
    </row>
    <row r="35" spans="1:8" ht="15.6">
      <c r="A35" s="39" t="s">
        <v>310</v>
      </c>
      <c r="B35" s="39" t="s">
        <v>411</v>
      </c>
      <c r="C35" s="39" t="s">
        <v>408</v>
      </c>
      <c r="D35" s="39" t="s">
        <v>412</v>
      </c>
      <c r="E35" s="39" t="s">
        <v>360</v>
      </c>
      <c r="F35" s="41" t="s">
        <v>27</v>
      </c>
      <c r="G35" s="42" t="s">
        <v>27</v>
      </c>
      <c r="H35" s="42" t="s">
        <v>1587</v>
      </c>
    </row>
    <row r="36" spans="1:8" ht="15.6">
      <c r="A36" s="39" t="s">
        <v>310</v>
      </c>
      <c r="B36" s="39" t="s">
        <v>413</v>
      </c>
      <c r="C36" s="39" t="s">
        <v>408</v>
      </c>
      <c r="D36" s="39" t="s">
        <v>414</v>
      </c>
      <c r="E36" s="39" t="s">
        <v>369</v>
      </c>
      <c r="F36" s="41" t="s">
        <v>27</v>
      </c>
      <c r="G36" s="42" t="s">
        <v>410</v>
      </c>
      <c r="H36" s="42" t="s">
        <v>1587</v>
      </c>
    </row>
    <row r="37" spans="1:8" ht="15.6">
      <c r="A37" s="35" t="s">
        <v>310</v>
      </c>
      <c r="B37" s="35" t="s">
        <v>415</v>
      </c>
      <c r="C37" s="35" t="s">
        <v>408</v>
      </c>
      <c r="D37" s="36">
        <v>39724</v>
      </c>
      <c r="E37" s="35" t="s">
        <v>356</v>
      </c>
      <c r="F37" s="37" t="s">
        <v>27</v>
      </c>
      <c r="G37" s="38" t="s">
        <v>410</v>
      </c>
      <c r="H37" s="38" t="s">
        <v>1586</v>
      </c>
    </row>
    <row r="38" spans="1:8" ht="15.6">
      <c r="A38" s="31" t="s">
        <v>416</v>
      </c>
      <c r="B38" s="31" t="s">
        <v>417</v>
      </c>
      <c r="C38" s="31" t="s">
        <v>312</v>
      </c>
      <c r="D38" s="32">
        <v>37288</v>
      </c>
      <c r="E38" s="31" t="s">
        <v>341</v>
      </c>
      <c r="F38" s="33" t="s">
        <v>13</v>
      </c>
      <c r="G38" s="34" t="s">
        <v>314</v>
      </c>
      <c r="H38" s="34" t="s">
        <v>1586</v>
      </c>
    </row>
    <row r="39" spans="1:8" ht="15.6">
      <c r="A39" s="35" t="s">
        <v>416</v>
      </c>
      <c r="B39" s="35" t="s">
        <v>418</v>
      </c>
      <c r="C39" s="35" t="s">
        <v>312</v>
      </c>
      <c r="D39" s="36">
        <v>35918</v>
      </c>
      <c r="E39" s="35" t="s">
        <v>341</v>
      </c>
      <c r="F39" s="37" t="s">
        <v>13</v>
      </c>
      <c r="G39" s="38" t="s">
        <v>314</v>
      </c>
      <c r="H39" s="38" t="s">
        <v>1586</v>
      </c>
    </row>
    <row r="40" spans="1:8" ht="15.6">
      <c r="A40" s="39" t="s">
        <v>416</v>
      </c>
      <c r="B40" s="39" t="s">
        <v>419</v>
      </c>
      <c r="C40" s="39" t="s">
        <v>312</v>
      </c>
      <c r="D40" s="40">
        <v>36900</v>
      </c>
      <c r="E40" s="39" t="s">
        <v>420</v>
      </c>
      <c r="F40" s="41" t="s">
        <v>13</v>
      </c>
      <c r="G40" s="42" t="s">
        <v>314</v>
      </c>
      <c r="H40" s="42" t="s">
        <v>1587</v>
      </c>
    </row>
    <row r="41" spans="1:8" ht="15.6">
      <c r="A41" s="35" t="s">
        <v>416</v>
      </c>
      <c r="B41" s="35" t="s">
        <v>421</v>
      </c>
      <c r="C41" s="35" t="s">
        <v>312</v>
      </c>
      <c r="D41" s="35" t="s">
        <v>422</v>
      </c>
      <c r="E41" s="35" t="s">
        <v>423</v>
      </c>
      <c r="F41" s="37" t="s">
        <v>13</v>
      </c>
      <c r="G41" s="38" t="s">
        <v>314</v>
      </c>
      <c r="H41" s="38" t="s">
        <v>1586</v>
      </c>
    </row>
    <row r="42" spans="1:8" ht="15.6">
      <c r="A42" s="31" t="s">
        <v>416</v>
      </c>
      <c r="B42" s="31" t="s">
        <v>424</v>
      </c>
      <c r="C42" s="31" t="s">
        <v>321</v>
      </c>
      <c r="D42" s="32">
        <v>38478</v>
      </c>
      <c r="E42" s="31" t="s">
        <v>352</v>
      </c>
      <c r="F42" s="33" t="s">
        <v>16</v>
      </c>
      <c r="G42" s="34" t="s">
        <v>324</v>
      </c>
      <c r="H42" s="34" t="s">
        <v>1586</v>
      </c>
    </row>
    <row r="43" spans="1:8" ht="15.6">
      <c r="A43" s="31" t="s">
        <v>416</v>
      </c>
      <c r="B43" s="31" t="s">
        <v>425</v>
      </c>
      <c r="C43" s="31" t="s">
        <v>321</v>
      </c>
      <c r="D43" s="31" t="s">
        <v>426</v>
      </c>
      <c r="E43" s="31" t="s">
        <v>384</v>
      </c>
      <c r="F43" s="33" t="s">
        <v>16</v>
      </c>
      <c r="G43" s="34" t="s">
        <v>330</v>
      </c>
      <c r="H43" s="34" t="s">
        <v>1586</v>
      </c>
    </row>
    <row r="44" spans="1:8" ht="15.6">
      <c r="A44" s="35" t="s">
        <v>416</v>
      </c>
      <c r="B44" s="35" t="s">
        <v>427</v>
      </c>
      <c r="C44" s="35" t="s">
        <v>321</v>
      </c>
      <c r="D44" s="36">
        <v>37869</v>
      </c>
      <c r="E44" s="35" t="s">
        <v>428</v>
      </c>
      <c r="F44" s="37" t="s">
        <v>16</v>
      </c>
      <c r="G44" s="38" t="s">
        <v>324</v>
      </c>
      <c r="H44" s="38" t="s">
        <v>1586</v>
      </c>
    </row>
    <row r="45" spans="1:8" ht="15.6">
      <c r="A45" s="31" t="s">
        <v>416</v>
      </c>
      <c r="B45" s="31" t="s">
        <v>429</v>
      </c>
      <c r="C45" s="31" t="s">
        <v>321</v>
      </c>
      <c r="D45" s="32">
        <v>36983</v>
      </c>
      <c r="E45" s="31" t="s">
        <v>430</v>
      </c>
      <c r="F45" s="33" t="s">
        <v>16</v>
      </c>
      <c r="G45" s="34" t="s">
        <v>342</v>
      </c>
      <c r="H45" s="34" t="s">
        <v>1586</v>
      </c>
    </row>
    <row r="46" spans="1:8" ht="15.6">
      <c r="A46" s="35" t="s">
        <v>416</v>
      </c>
      <c r="B46" s="35" t="s">
        <v>431</v>
      </c>
      <c r="C46" s="35" t="s">
        <v>321</v>
      </c>
      <c r="D46" s="36">
        <v>38903</v>
      </c>
      <c r="E46" s="35" t="s">
        <v>380</v>
      </c>
      <c r="F46" s="37" t="s">
        <v>16</v>
      </c>
      <c r="G46" s="38" t="s">
        <v>330</v>
      </c>
      <c r="H46" s="38" t="s">
        <v>1586</v>
      </c>
    </row>
    <row r="47" spans="1:8" ht="15.6">
      <c r="A47" s="39" t="s">
        <v>416</v>
      </c>
      <c r="B47" s="39" t="s">
        <v>433</v>
      </c>
      <c r="C47" s="39" t="s">
        <v>321</v>
      </c>
      <c r="D47" s="40">
        <v>35582</v>
      </c>
      <c r="E47" s="39" t="s">
        <v>434</v>
      </c>
      <c r="F47" s="41"/>
      <c r="G47" s="42"/>
      <c r="H47" s="42" t="s">
        <v>1587</v>
      </c>
    </row>
    <row r="48" spans="1:8" ht="15.6">
      <c r="A48" s="35" t="s">
        <v>416</v>
      </c>
      <c r="B48" s="35" t="s">
        <v>435</v>
      </c>
      <c r="C48" s="35" t="s">
        <v>321</v>
      </c>
      <c r="D48" s="36">
        <v>36780</v>
      </c>
      <c r="E48" s="35" t="s">
        <v>436</v>
      </c>
      <c r="F48" s="37" t="s">
        <v>16</v>
      </c>
      <c r="G48" s="38" t="s">
        <v>324</v>
      </c>
      <c r="H48" s="38" t="s">
        <v>1586</v>
      </c>
    </row>
    <row r="49" spans="1:8" ht="15.6">
      <c r="A49" s="39" t="s">
        <v>416</v>
      </c>
      <c r="B49" s="39" t="s">
        <v>437</v>
      </c>
      <c r="C49" s="39" t="s">
        <v>321</v>
      </c>
      <c r="D49" s="40">
        <v>36224</v>
      </c>
      <c r="E49" s="39" t="s">
        <v>436</v>
      </c>
      <c r="F49" s="41" t="s">
        <v>16</v>
      </c>
      <c r="G49" s="42" t="s">
        <v>324</v>
      </c>
      <c r="H49" s="42" t="s">
        <v>1587</v>
      </c>
    </row>
    <row r="50" spans="1:8" ht="15.6">
      <c r="A50" s="35" t="s">
        <v>416</v>
      </c>
      <c r="B50" s="35" t="s">
        <v>438</v>
      </c>
      <c r="C50" s="35" t="s">
        <v>321</v>
      </c>
      <c r="D50" s="36">
        <v>38797</v>
      </c>
      <c r="E50" s="35" t="s">
        <v>436</v>
      </c>
      <c r="F50" s="37" t="s">
        <v>16</v>
      </c>
      <c r="G50" s="38" t="s">
        <v>342</v>
      </c>
      <c r="H50" s="38" t="s">
        <v>1586</v>
      </c>
    </row>
    <row r="51" spans="1:8" ht="15.6">
      <c r="A51" s="39" t="s">
        <v>416</v>
      </c>
      <c r="B51" s="39" t="s">
        <v>440</v>
      </c>
      <c r="C51" s="39" t="s">
        <v>321</v>
      </c>
      <c r="D51" s="40">
        <v>36377</v>
      </c>
      <c r="E51" s="39" t="s">
        <v>441</v>
      </c>
      <c r="F51" s="41"/>
      <c r="G51" s="42"/>
      <c r="H51" s="42" t="s">
        <v>1587</v>
      </c>
    </row>
    <row r="52" spans="1:8" ht="15.6">
      <c r="A52" s="39" t="s">
        <v>416</v>
      </c>
      <c r="B52" s="39" t="s">
        <v>442</v>
      </c>
      <c r="C52" s="39" t="s">
        <v>346</v>
      </c>
      <c r="D52" s="40">
        <v>38933</v>
      </c>
      <c r="E52" s="39" t="s">
        <v>443</v>
      </c>
      <c r="F52" s="41"/>
      <c r="G52" s="42"/>
      <c r="H52" s="42" t="s">
        <v>1587</v>
      </c>
    </row>
    <row r="53" spans="1:8" ht="15.6">
      <c r="A53" s="31" t="s">
        <v>416</v>
      </c>
      <c r="B53" s="31" t="s">
        <v>444</v>
      </c>
      <c r="C53" s="31" t="s">
        <v>346</v>
      </c>
      <c r="D53" s="32">
        <v>35873</v>
      </c>
      <c r="E53" s="31" t="s">
        <v>441</v>
      </c>
      <c r="F53" s="33" t="s">
        <v>16</v>
      </c>
      <c r="G53" s="34" t="s">
        <v>349</v>
      </c>
      <c r="H53" s="34" t="s">
        <v>1586</v>
      </c>
    </row>
    <row r="54" spans="1:8" ht="15.6">
      <c r="A54" s="31" t="s">
        <v>416</v>
      </c>
      <c r="B54" s="31" t="s">
        <v>445</v>
      </c>
      <c r="C54" s="31" t="s">
        <v>354</v>
      </c>
      <c r="D54" s="31" t="s">
        <v>446</v>
      </c>
      <c r="E54" s="31" t="s">
        <v>432</v>
      </c>
      <c r="F54" s="33" t="s">
        <v>16</v>
      </c>
      <c r="G54" s="34" t="s">
        <v>447</v>
      </c>
      <c r="H54" s="34" t="s">
        <v>1586</v>
      </c>
    </row>
    <row r="55" spans="1:8" ht="15.6">
      <c r="A55" s="35" t="s">
        <v>416</v>
      </c>
      <c r="B55" s="35" t="s">
        <v>448</v>
      </c>
      <c r="C55" s="35" t="s">
        <v>354</v>
      </c>
      <c r="D55" s="36">
        <v>38870</v>
      </c>
      <c r="E55" s="35" t="s">
        <v>341</v>
      </c>
      <c r="F55" s="37" t="s">
        <v>16</v>
      </c>
      <c r="G55" s="38" t="s">
        <v>450</v>
      </c>
      <c r="H55" s="38" t="s">
        <v>1586</v>
      </c>
    </row>
    <row r="56" spans="1:8" ht="15.6">
      <c r="A56" s="35" t="s">
        <v>416</v>
      </c>
      <c r="B56" s="35" t="s">
        <v>451</v>
      </c>
      <c r="C56" s="35" t="s">
        <v>358</v>
      </c>
      <c r="D56" s="36">
        <v>38448</v>
      </c>
      <c r="E56" s="35" t="s">
        <v>452</v>
      </c>
      <c r="F56" s="37" t="s">
        <v>21</v>
      </c>
      <c r="G56" s="38" t="s">
        <v>362</v>
      </c>
      <c r="H56" s="38" t="s">
        <v>1586</v>
      </c>
    </row>
    <row r="57" spans="1:8" ht="15.6">
      <c r="A57" s="31" t="s">
        <v>416</v>
      </c>
      <c r="B57" s="31" t="s">
        <v>453</v>
      </c>
      <c r="C57" s="31" t="s">
        <v>368</v>
      </c>
      <c r="D57" s="32" t="s">
        <v>454</v>
      </c>
      <c r="E57" s="31" t="s">
        <v>395</v>
      </c>
      <c r="F57" s="33" t="s">
        <v>21</v>
      </c>
      <c r="G57" s="34" t="s">
        <v>21</v>
      </c>
      <c r="H57" s="34" t="s">
        <v>1586</v>
      </c>
    </row>
    <row r="58" spans="1:8" ht="15.6">
      <c r="A58" s="31" t="s">
        <v>416</v>
      </c>
      <c r="B58" s="31" t="s">
        <v>455</v>
      </c>
      <c r="C58" s="31" t="s">
        <v>368</v>
      </c>
      <c r="D58" s="32">
        <v>35978</v>
      </c>
      <c r="E58" s="31" t="s">
        <v>337</v>
      </c>
      <c r="F58" s="33" t="s">
        <v>21</v>
      </c>
      <c r="G58" s="34" t="s">
        <v>370</v>
      </c>
      <c r="H58" s="34" t="s">
        <v>1586</v>
      </c>
    </row>
    <row r="59" spans="1:8" ht="15.6">
      <c r="A59" s="35" t="s">
        <v>416</v>
      </c>
      <c r="B59" s="35" t="s">
        <v>456</v>
      </c>
      <c r="C59" s="35" t="s">
        <v>368</v>
      </c>
      <c r="D59" s="35" t="s">
        <v>457</v>
      </c>
      <c r="E59" s="35" t="s">
        <v>337</v>
      </c>
      <c r="F59" s="37" t="s">
        <v>21</v>
      </c>
      <c r="G59" s="38" t="s">
        <v>362</v>
      </c>
      <c r="H59" s="38" t="s">
        <v>1586</v>
      </c>
    </row>
    <row r="60" spans="1:8" ht="15.6">
      <c r="A60" s="39" t="s">
        <v>416</v>
      </c>
      <c r="B60" s="39" t="s">
        <v>458</v>
      </c>
      <c r="C60" s="39" t="s">
        <v>368</v>
      </c>
      <c r="D60" s="40">
        <v>38724</v>
      </c>
      <c r="E60" s="39" t="s">
        <v>441</v>
      </c>
      <c r="F60" s="41"/>
      <c r="G60" s="42"/>
      <c r="H60" s="42" t="s">
        <v>1587</v>
      </c>
    </row>
    <row r="61" spans="1:8" ht="15.6">
      <c r="A61" s="39" t="s">
        <v>416</v>
      </c>
      <c r="B61" s="39" t="s">
        <v>459</v>
      </c>
      <c r="C61" s="39" t="s">
        <v>368</v>
      </c>
      <c r="D61" s="39" t="s">
        <v>460</v>
      </c>
      <c r="E61" s="39" t="s">
        <v>461</v>
      </c>
      <c r="F61" s="41"/>
      <c r="G61" s="42"/>
      <c r="H61" s="42" t="s">
        <v>1586</v>
      </c>
    </row>
    <row r="62" spans="1:8" ht="15.6">
      <c r="A62" s="35" t="s">
        <v>416</v>
      </c>
      <c r="B62" s="35" t="s">
        <v>462</v>
      </c>
      <c r="C62" s="35" t="s">
        <v>386</v>
      </c>
      <c r="D62" s="36">
        <v>35914</v>
      </c>
      <c r="E62" s="35" t="s">
        <v>452</v>
      </c>
      <c r="F62" s="37" t="s">
        <v>21</v>
      </c>
      <c r="G62" s="38" t="s">
        <v>463</v>
      </c>
      <c r="H62" s="38" t="s">
        <v>1586</v>
      </c>
    </row>
    <row r="63" spans="1:8" ht="15.6">
      <c r="A63" s="35" t="s">
        <v>416</v>
      </c>
      <c r="B63" s="35" t="s">
        <v>464</v>
      </c>
      <c r="C63" s="35" t="s">
        <v>386</v>
      </c>
      <c r="D63" s="36">
        <v>34944</v>
      </c>
      <c r="E63" s="35" t="s">
        <v>465</v>
      </c>
      <c r="F63" s="37" t="s">
        <v>21</v>
      </c>
      <c r="G63" s="38" t="s">
        <v>388</v>
      </c>
      <c r="H63" s="38" t="s">
        <v>1586</v>
      </c>
    </row>
    <row r="64" spans="1:8" ht="15.6">
      <c r="A64" s="39" t="s">
        <v>416</v>
      </c>
      <c r="B64" s="39" t="s">
        <v>466</v>
      </c>
      <c r="C64" s="39" t="s">
        <v>390</v>
      </c>
      <c r="D64" s="39" t="s">
        <v>467</v>
      </c>
      <c r="E64" s="39" t="s">
        <v>319</v>
      </c>
      <c r="F64" s="41"/>
      <c r="G64" s="42"/>
      <c r="H64" s="42" t="s">
        <v>1587</v>
      </c>
    </row>
    <row r="65" spans="1:8" ht="15.6">
      <c r="A65" s="31" t="s">
        <v>416</v>
      </c>
      <c r="B65" s="31" t="s">
        <v>468</v>
      </c>
      <c r="C65" s="31" t="s">
        <v>393</v>
      </c>
      <c r="D65" s="32">
        <v>36469</v>
      </c>
      <c r="E65" s="31" t="s">
        <v>452</v>
      </c>
      <c r="F65" s="33" t="s">
        <v>21</v>
      </c>
      <c r="G65" s="34" t="s">
        <v>469</v>
      </c>
      <c r="H65" s="34" t="s">
        <v>1586</v>
      </c>
    </row>
    <row r="66" spans="1:8" ht="15.6">
      <c r="A66" s="35" t="s">
        <v>416</v>
      </c>
      <c r="B66" s="35" t="s">
        <v>470</v>
      </c>
      <c r="C66" s="35" t="s">
        <v>393</v>
      </c>
      <c r="D66" s="36">
        <v>38698</v>
      </c>
      <c r="E66" s="35" t="s">
        <v>436</v>
      </c>
      <c r="F66" s="37"/>
      <c r="G66" s="38"/>
      <c r="H66" s="38" t="s">
        <v>1586</v>
      </c>
    </row>
    <row r="67" spans="1:8" ht="15.6">
      <c r="A67" s="39" t="s">
        <v>416</v>
      </c>
      <c r="B67" s="39" t="s">
        <v>472</v>
      </c>
      <c r="C67" s="39" t="s">
        <v>393</v>
      </c>
      <c r="D67" s="39" t="s">
        <v>473</v>
      </c>
      <c r="E67" s="39" t="s">
        <v>471</v>
      </c>
      <c r="F67" s="41"/>
      <c r="G67" s="42"/>
      <c r="H67" s="42" t="s">
        <v>1587</v>
      </c>
    </row>
    <row r="68" spans="1:8" ht="15.6">
      <c r="A68" s="35" t="s">
        <v>416</v>
      </c>
      <c r="B68" s="35" t="s">
        <v>474</v>
      </c>
      <c r="C68" s="35" t="s">
        <v>397</v>
      </c>
      <c r="D68" s="36">
        <v>39156</v>
      </c>
      <c r="E68" s="35" t="s">
        <v>366</v>
      </c>
      <c r="F68" s="37" t="s">
        <v>27</v>
      </c>
      <c r="G68" s="38" t="s">
        <v>27</v>
      </c>
      <c r="H68" s="38" t="s">
        <v>1586</v>
      </c>
    </row>
    <row r="69" spans="1:8" ht="15.6">
      <c r="A69" s="35" t="s">
        <v>416</v>
      </c>
      <c r="B69" s="35" t="s">
        <v>475</v>
      </c>
      <c r="C69" s="35" t="s">
        <v>397</v>
      </c>
      <c r="D69" s="36">
        <v>34914</v>
      </c>
      <c r="E69" s="35" t="s">
        <v>319</v>
      </c>
      <c r="F69" s="37"/>
      <c r="G69" s="38"/>
      <c r="H69" s="38" t="s">
        <v>1586</v>
      </c>
    </row>
    <row r="70" spans="1:8" ht="15.6">
      <c r="A70" s="35" t="s">
        <v>416</v>
      </c>
      <c r="B70" s="35" t="s">
        <v>476</v>
      </c>
      <c r="C70" s="35" t="s">
        <v>400</v>
      </c>
      <c r="D70" s="36">
        <v>37370</v>
      </c>
      <c r="E70" s="35" t="s">
        <v>395</v>
      </c>
      <c r="F70" s="37" t="s">
        <v>27</v>
      </c>
      <c r="G70" s="38" t="s">
        <v>27</v>
      </c>
      <c r="H70" s="38" t="s">
        <v>1586</v>
      </c>
    </row>
    <row r="71" spans="1:8" ht="15.6">
      <c r="A71" s="31" t="s">
        <v>416</v>
      </c>
      <c r="B71" s="31" t="s">
        <v>477</v>
      </c>
      <c r="C71" s="31" t="s">
        <v>400</v>
      </c>
      <c r="D71" s="31" t="s">
        <v>478</v>
      </c>
      <c r="E71" s="31" t="s">
        <v>395</v>
      </c>
      <c r="F71" s="33" t="s">
        <v>27</v>
      </c>
      <c r="G71" s="34" t="s">
        <v>27</v>
      </c>
      <c r="H71" s="34" t="s">
        <v>1586</v>
      </c>
    </row>
    <row r="72" spans="1:8" ht="15.6">
      <c r="A72" s="35" t="s">
        <v>416</v>
      </c>
      <c r="B72" s="35" t="s">
        <v>479</v>
      </c>
      <c r="C72" s="35" t="s">
        <v>400</v>
      </c>
      <c r="D72" s="35" t="s">
        <v>480</v>
      </c>
      <c r="E72" s="35" t="s">
        <v>432</v>
      </c>
      <c r="F72" s="37"/>
      <c r="G72" s="38"/>
      <c r="H72" s="38" t="s">
        <v>1586</v>
      </c>
    </row>
    <row r="73" spans="1:8" ht="15.6">
      <c r="A73" s="35" t="s">
        <v>416</v>
      </c>
      <c r="B73" s="35" t="s">
        <v>481</v>
      </c>
      <c r="C73" s="35" t="s">
        <v>400</v>
      </c>
      <c r="D73" s="35" t="s">
        <v>318</v>
      </c>
      <c r="E73" s="35" t="s">
        <v>441</v>
      </c>
      <c r="F73" s="37"/>
      <c r="G73" s="38"/>
      <c r="H73" s="38" t="s">
        <v>1586</v>
      </c>
    </row>
    <row r="74" spans="1:8" ht="15.6">
      <c r="A74" s="31" t="s">
        <v>416</v>
      </c>
      <c r="B74" s="31" t="s">
        <v>482</v>
      </c>
      <c r="C74" s="31" t="s">
        <v>408</v>
      </c>
      <c r="D74" s="32">
        <v>35855</v>
      </c>
      <c r="E74" s="31" t="s">
        <v>452</v>
      </c>
      <c r="F74" s="33" t="s">
        <v>27</v>
      </c>
      <c r="G74" s="34" t="s">
        <v>410</v>
      </c>
      <c r="H74" s="34" t="s">
        <v>1586</v>
      </c>
    </row>
    <row r="75" spans="1:8" ht="15.6">
      <c r="A75" s="35" t="s">
        <v>416</v>
      </c>
      <c r="B75" s="35" t="s">
        <v>483</v>
      </c>
      <c r="C75" s="35" t="s">
        <v>408</v>
      </c>
      <c r="D75" s="36">
        <v>38382</v>
      </c>
      <c r="E75" s="35" t="s">
        <v>337</v>
      </c>
      <c r="F75" s="37" t="s">
        <v>27</v>
      </c>
      <c r="G75" s="38" t="s">
        <v>410</v>
      </c>
      <c r="H75" s="38" t="s">
        <v>1586</v>
      </c>
    </row>
    <row r="76" spans="1:8" ht="15.6">
      <c r="A76" s="35" t="s">
        <v>416</v>
      </c>
      <c r="B76" s="35" t="s">
        <v>484</v>
      </c>
      <c r="C76" s="35" t="s">
        <v>408</v>
      </c>
      <c r="D76" s="36">
        <v>35831</v>
      </c>
      <c r="E76" s="35" t="s">
        <v>485</v>
      </c>
      <c r="F76" s="37" t="s">
        <v>27</v>
      </c>
      <c r="G76" s="38" t="s">
        <v>27</v>
      </c>
      <c r="H76" s="38" t="s">
        <v>1586</v>
      </c>
    </row>
    <row r="77" spans="1:8" ht="15.6">
      <c r="A77" s="39" t="s">
        <v>416</v>
      </c>
      <c r="B77" s="39" t="s">
        <v>486</v>
      </c>
      <c r="C77" s="39" t="s">
        <v>408</v>
      </c>
      <c r="D77" s="39" t="s">
        <v>487</v>
      </c>
      <c r="E77" s="39" t="s">
        <v>488</v>
      </c>
      <c r="F77" s="41" t="s">
        <v>27</v>
      </c>
      <c r="G77" s="42" t="s">
        <v>410</v>
      </c>
      <c r="H77" s="42" t="s">
        <v>1587</v>
      </c>
    </row>
    <row r="78" spans="1:8" ht="15.6">
      <c r="A78" s="39" t="s">
        <v>416</v>
      </c>
      <c r="B78" s="39" t="s">
        <v>489</v>
      </c>
      <c r="C78" s="39" t="s">
        <v>408</v>
      </c>
      <c r="D78" s="40">
        <v>38423</v>
      </c>
      <c r="E78" s="39" t="s">
        <v>490</v>
      </c>
      <c r="F78" s="41"/>
      <c r="G78" s="42"/>
      <c r="H78" s="42" t="s">
        <v>1587</v>
      </c>
    </row>
    <row r="79" spans="1:8" ht="15.6">
      <c r="A79" s="31" t="s">
        <v>491</v>
      </c>
      <c r="B79" s="31" t="s">
        <v>492</v>
      </c>
      <c r="C79" s="31" t="s">
        <v>312</v>
      </c>
      <c r="D79" s="32">
        <v>33065</v>
      </c>
      <c r="E79" s="31" t="s">
        <v>384</v>
      </c>
      <c r="F79" s="33" t="s">
        <v>13</v>
      </c>
      <c r="G79" s="34" t="s">
        <v>314</v>
      </c>
      <c r="H79" s="34" t="s">
        <v>1586</v>
      </c>
    </row>
    <row r="80" spans="1:8" ht="15.6">
      <c r="A80" s="35" t="s">
        <v>491</v>
      </c>
      <c r="B80" s="35" t="s">
        <v>493</v>
      </c>
      <c r="C80" s="35" t="s">
        <v>312</v>
      </c>
      <c r="D80" s="35" t="s">
        <v>494</v>
      </c>
      <c r="E80" s="35" t="s">
        <v>495</v>
      </c>
      <c r="F80" s="37" t="s">
        <v>13</v>
      </c>
      <c r="G80" s="38" t="s">
        <v>314</v>
      </c>
      <c r="H80" s="38" t="s">
        <v>1586</v>
      </c>
    </row>
    <row r="81" spans="1:8" ht="15.6">
      <c r="A81" s="39" t="s">
        <v>491</v>
      </c>
      <c r="B81" s="39" t="s">
        <v>496</v>
      </c>
      <c r="C81" s="39" t="s">
        <v>312</v>
      </c>
      <c r="D81" s="40">
        <v>39205</v>
      </c>
      <c r="E81" s="39" t="s">
        <v>439</v>
      </c>
      <c r="F81" s="41"/>
      <c r="G81" s="42"/>
      <c r="H81" s="42" t="s">
        <v>1586</v>
      </c>
    </row>
    <row r="82" spans="1:8" ht="15.6">
      <c r="A82" s="35" t="s">
        <v>491</v>
      </c>
      <c r="B82" s="35" t="s">
        <v>497</v>
      </c>
      <c r="C82" s="35" t="s">
        <v>312</v>
      </c>
      <c r="D82" s="35" t="s">
        <v>498</v>
      </c>
      <c r="E82" s="35" t="s">
        <v>461</v>
      </c>
      <c r="F82" s="37" t="s">
        <v>13</v>
      </c>
      <c r="G82" s="38" t="s">
        <v>314</v>
      </c>
      <c r="H82" s="38" t="s">
        <v>1586</v>
      </c>
    </row>
    <row r="83" spans="1:8" ht="15.6">
      <c r="A83" s="31" t="s">
        <v>491</v>
      </c>
      <c r="B83" s="31" t="s">
        <v>499</v>
      </c>
      <c r="C83" s="31" t="s">
        <v>321</v>
      </c>
      <c r="D83" s="32">
        <v>37317</v>
      </c>
      <c r="E83" s="31" t="s">
        <v>500</v>
      </c>
      <c r="F83" s="33" t="s">
        <v>16</v>
      </c>
      <c r="G83" s="34" t="s">
        <v>324</v>
      </c>
      <c r="H83" s="34" t="s">
        <v>1586</v>
      </c>
    </row>
    <row r="84" spans="1:8" ht="15.6">
      <c r="A84" s="35" t="s">
        <v>491</v>
      </c>
      <c r="B84" s="35" t="s">
        <v>501</v>
      </c>
      <c r="C84" s="35" t="s">
        <v>321</v>
      </c>
      <c r="D84" s="36">
        <v>35743</v>
      </c>
      <c r="E84" s="35" t="s">
        <v>502</v>
      </c>
      <c r="F84" s="37" t="s">
        <v>16</v>
      </c>
      <c r="G84" s="38" t="s">
        <v>324</v>
      </c>
      <c r="H84" s="38" t="s">
        <v>1586</v>
      </c>
    </row>
    <row r="85" spans="1:8" ht="15.6">
      <c r="A85" s="35" t="s">
        <v>491</v>
      </c>
      <c r="B85" s="35" t="s">
        <v>226</v>
      </c>
      <c r="C85" s="35" t="s">
        <v>321</v>
      </c>
      <c r="D85" s="36">
        <v>38384</v>
      </c>
      <c r="E85" s="35" t="s">
        <v>352</v>
      </c>
      <c r="F85" s="37" t="s">
        <v>16</v>
      </c>
      <c r="G85" s="38" t="s">
        <v>342</v>
      </c>
      <c r="H85" s="38" t="s">
        <v>1586</v>
      </c>
    </row>
    <row r="86" spans="1:8" ht="15.6">
      <c r="A86" s="35" t="s">
        <v>491</v>
      </c>
      <c r="B86" s="35" t="s">
        <v>503</v>
      </c>
      <c r="C86" s="35" t="s">
        <v>321</v>
      </c>
      <c r="D86" s="36">
        <v>39010</v>
      </c>
      <c r="E86" s="35" t="s">
        <v>352</v>
      </c>
      <c r="F86" s="37" t="s">
        <v>16</v>
      </c>
      <c r="G86" s="38" t="s">
        <v>342</v>
      </c>
      <c r="H86" s="38" t="s">
        <v>1586</v>
      </c>
    </row>
    <row r="87" spans="1:8" ht="15.6">
      <c r="A87" s="39" t="s">
        <v>491</v>
      </c>
      <c r="B87" s="39" t="s">
        <v>504</v>
      </c>
      <c r="C87" s="39" t="s">
        <v>321</v>
      </c>
      <c r="D87" s="39" t="s">
        <v>505</v>
      </c>
      <c r="E87" s="39" t="s">
        <v>380</v>
      </c>
      <c r="F87" s="41"/>
      <c r="G87" s="42"/>
      <c r="H87" s="42" t="s">
        <v>1587</v>
      </c>
    </row>
    <row r="88" spans="1:8" ht="15.6">
      <c r="A88" s="31" t="s">
        <v>491</v>
      </c>
      <c r="B88" s="31" t="s">
        <v>506</v>
      </c>
      <c r="C88" s="31" t="s">
        <v>321</v>
      </c>
      <c r="D88" s="31" t="s">
        <v>507</v>
      </c>
      <c r="E88" s="31" t="s">
        <v>380</v>
      </c>
      <c r="F88" s="33" t="s">
        <v>16</v>
      </c>
      <c r="G88" s="34" t="s">
        <v>342</v>
      </c>
      <c r="H88" s="34" t="s">
        <v>1586</v>
      </c>
    </row>
    <row r="89" spans="1:8" ht="15.6">
      <c r="A89" s="39" t="s">
        <v>491</v>
      </c>
      <c r="B89" s="39" t="s">
        <v>508</v>
      </c>
      <c r="C89" s="39" t="s">
        <v>321</v>
      </c>
      <c r="D89" s="40">
        <v>37046</v>
      </c>
      <c r="E89" s="39" t="s">
        <v>430</v>
      </c>
      <c r="F89" s="41"/>
      <c r="G89" s="42"/>
      <c r="H89" s="42" t="s">
        <v>1587</v>
      </c>
    </row>
    <row r="90" spans="1:8" ht="15.6">
      <c r="A90" s="39" t="s">
        <v>491</v>
      </c>
      <c r="B90" s="39" t="s">
        <v>509</v>
      </c>
      <c r="C90" s="39" t="s">
        <v>321</v>
      </c>
      <c r="D90" s="39" t="s">
        <v>510</v>
      </c>
      <c r="E90" s="39" t="s">
        <v>436</v>
      </c>
      <c r="F90" s="41"/>
      <c r="G90" s="42"/>
      <c r="H90" s="42" t="s">
        <v>1587</v>
      </c>
    </row>
    <row r="91" spans="1:8" ht="15.6">
      <c r="A91" s="39" t="s">
        <v>491</v>
      </c>
      <c r="B91" s="39" t="s">
        <v>511</v>
      </c>
      <c r="C91" s="39" t="s">
        <v>346</v>
      </c>
      <c r="D91" s="39" t="s">
        <v>512</v>
      </c>
      <c r="E91" s="39" t="s">
        <v>513</v>
      </c>
      <c r="F91" s="41"/>
      <c r="G91" s="42"/>
      <c r="H91" s="42" t="s">
        <v>1587</v>
      </c>
    </row>
    <row r="92" spans="1:8" ht="15.6">
      <c r="A92" s="35" t="s">
        <v>491</v>
      </c>
      <c r="B92" s="35" t="s">
        <v>514</v>
      </c>
      <c r="C92" s="35" t="s">
        <v>346</v>
      </c>
      <c r="D92" s="36">
        <v>36780</v>
      </c>
      <c r="E92" s="35" t="s">
        <v>380</v>
      </c>
      <c r="F92" s="37" t="s">
        <v>16</v>
      </c>
      <c r="G92" s="38" t="s">
        <v>349</v>
      </c>
      <c r="H92" s="38" t="s">
        <v>1586</v>
      </c>
    </row>
    <row r="93" spans="1:8" ht="15.6">
      <c r="A93" s="39" t="s">
        <v>491</v>
      </c>
      <c r="B93" s="39" t="s">
        <v>515</v>
      </c>
      <c r="C93" s="39" t="s">
        <v>346</v>
      </c>
      <c r="D93" s="40">
        <v>34461</v>
      </c>
      <c r="E93" s="39" t="s">
        <v>452</v>
      </c>
      <c r="F93" s="41"/>
      <c r="G93" s="42"/>
      <c r="H93" s="42" t="s">
        <v>1587</v>
      </c>
    </row>
    <row r="94" spans="1:8" ht="15.6">
      <c r="A94" s="39" t="s">
        <v>491</v>
      </c>
      <c r="B94" s="39" t="s">
        <v>516</v>
      </c>
      <c r="C94" s="39" t="s">
        <v>346</v>
      </c>
      <c r="D94" s="39" t="s">
        <v>517</v>
      </c>
      <c r="E94" s="39" t="s">
        <v>430</v>
      </c>
      <c r="F94" s="41"/>
      <c r="G94" s="42"/>
      <c r="H94" s="42" t="s">
        <v>1587</v>
      </c>
    </row>
    <row r="95" spans="1:8" ht="15.6">
      <c r="A95" s="31" t="s">
        <v>491</v>
      </c>
      <c r="B95" s="31" t="s">
        <v>518</v>
      </c>
      <c r="C95" s="31" t="s">
        <v>354</v>
      </c>
      <c r="D95" s="32">
        <v>38480</v>
      </c>
      <c r="E95" s="31" t="s">
        <v>348</v>
      </c>
      <c r="F95" s="33" t="s">
        <v>16</v>
      </c>
      <c r="G95" s="34" t="s">
        <v>447</v>
      </c>
      <c r="H95" s="34" t="s">
        <v>1586</v>
      </c>
    </row>
    <row r="96" spans="1:8" ht="15.6">
      <c r="A96" s="31" t="s">
        <v>491</v>
      </c>
      <c r="B96" s="31" t="s">
        <v>519</v>
      </c>
      <c r="C96" s="31" t="s">
        <v>354</v>
      </c>
      <c r="D96" s="31" t="s">
        <v>520</v>
      </c>
      <c r="E96" s="31" t="s">
        <v>500</v>
      </c>
      <c r="F96" s="33" t="s">
        <v>16</v>
      </c>
      <c r="G96" s="34" t="s">
        <v>450</v>
      </c>
      <c r="H96" s="34" t="s">
        <v>1586</v>
      </c>
    </row>
    <row r="97" spans="1:8" ht="15.6">
      <c r="A97" s="35" t="s">
        <v>491</v>
      </c>
      <c r="B97" s="35" t="s">
        <v>521</v>
      </c>
      <c r="C97" s="35" t="s">
        <v>354</v>
      </c>
      <c r="D97" s="36">
        <v>36528</v>
      </c>
      <c r="E97" s="35" t="s">
        <v>366</v>
      </c>
      <c r="F97" s="37" t="s">
        <v>16</v>
      </c>
      <c r="G97" s="38" t="s">
        <v>450</v>
      </c>
      <c r="H97" s="38" t="s">
        <v>1586</v>
      </c>
    </row>
    <row r="98" spans="1:8" ht="15.6">
      <c r="A98" s="39" t="s">
        <v>491</v>
      </c>
      <c r="B98" s="39" t="s">
        <v>522</v>
      </c>
      <c r="C98" s="39" t="s">
        <v>358</v>
      </c>
      <c r="D98" s="39" t="s">
        <v>523</v>
      </c>
      <c r="E98" s="39" t="s">
        <v>524</v>
      </c>
      <c r="F98" s="41" t="s">
        <v>21</v>
      </c>
      <c r="G98" s="42" t="s">
        <v>21</v>
      </c>
      <c r="H98" s="42" t="s">
        <v>1587</v>
      </c>
    </row>
    <row r="99" spans="1:8" ht="15.6">
      <c r="A99" s="35" t="s">
        <v>491</v>
      </c>
      <c r="B99" s="35" t="s">
        <v>525</v>
      </c>
      <c r="C99" s="35" t="s">
        <v>358</v>
      </c>
      <c r="D99" s="36">
        <v>38832</v>
      </c>
      <c r="E99" s="35" t="s">
        <v>443</v>
      </c>
      <c r="F99" s="37"/>
      <c r="G99" s="38"/>
      <c r="H99" s="38" t="s">
        <v>1586</v>
      </c>
    </row>
    <row r="100" spans="1:8" ht="15.6">
      <c r="A100" s="31" t="s">
        <v>491</v>
      </c>
      <c r="B100" s="31" t="s">
        <v>526</v>
      </c>
      <c r="C100" s="31" t="s">
        <v>368</v>
      </c>
      <c r="D100" s="32">
        <v>38813</v>
      </c>
      <c r="E100" s="31" t="s">
        <v>527</v>
      </c>
      <c r="F100" s="33" t="s">
        <v>21</v>
      </c>
      <c r="G100" s="34" t="s">
        <v>362</v>
      </c>
      <c r="H100" s="34" t="s">
        <v>1586</v>
      </c>
    </row>
    <row r="101" spans="1:8" ht="15.6">
      <c r="A101" s="31" t="s">
        <v>491</v>
      </c>
      <c r="B101" s="31" t="s">
        <v>528</v>
      </c>
      <c r="C101" s="31" t="s">
        <v>368</v>
      </c>
      <c r="D101" s="31" t="s">
        <v>529</v>
      </c>
      <c r="E101" s="31" t="s">
        <v>360</v>
      </c>
      <c r="F101" s="33" t="s">
        <v>21</v>
      </c>
      <c r="G101" s="34" t="s">
        <v>370</v>
      </c>
      <c r="H101" s="34" t="s">
        <v>1586</v>
      </c>
    </row>
    <row r="102" spans="1:8" ht="15.6">
      <c r="A102" s="31" t="s">
        <v>491</v>
      </c>
      <c r="B102" s="31" t="s">
        <v>530</v>
      </c>
      <c r="C102" s="31" t="s">
        <v>368</v>
      </c>
      <c r="D102" s="31" t="s">
        <v>531</v>
      </c>
      <c r="E102" s="31" t="s">
        <v>313</v>
      </c>
      <c r="F102" s="33" t="s">
        <v>21</v>
      </c>
      <c r="G102" s="34" t="s">
        <v>21</v>
      </c>
      <c r="H102" s="34" t="s">
        <v>1586</v>
      </c>
    </row>
    <row r="103" spans="1:8" ht="15.6">
      <c r="A103" s="35" t="s">
        <v>491</v>
      </c>
      <c r="B103" s="35" t="s">
        <v>532</v>
      </c>
      <c r="C103" s="35" t="s">
        <v>368</v>
      </c>
      <c r="D103" s="36">
        <v>37227</v>
      </c>
      <c r="E103" s="35" t="s">
        <v>500</v>
      </c>
      <c r="F103" s="37" t="s">
        <v>21</v>
      </c>
      <c r="G103" s="38" t="s">
        <v>362</v>
      </c>
      <c r="H103" s="38" t="s">
        <v>1586</v>
      </c>
    </row>
    <row r="104" spans="1:8" ht="15.6">
      <c r="A104" s="35" t="s">
        <v>491</v>
      </c>
      <c r="B104" s="35" t="s">
        <v>533</v>
      </c>
      <c r="C104" s="35" t="s">
        <v>368</v>
      </c>
      <c r="D104" s="35" t="s">
        <v>534</v>
      </c>
      <c r="E104" s="35" t="s">
        <v>524</v>
      </c>
      <c r="F104" s="37" t="s">
        <v>21</v>
      </c>
      <c r="G104" s="38" t="s">
        <v>370</v>
      </c>
      <c r="H104" s="38" t="s">
        <v>1586</v>
      </c>
    </row>
    <row r="105" spans="1:8" ht="15.6">
      <c r="A105" s="39" t="s">
        <v>491</v>
      </c>
      <c r="B105" s="39" t="s">
        <v>535</v>
      </c>
      <c r="C105" s="39" t="s">
        <v>368</v>
      </c>
      <c r="D105" s="40">
        <v>37199</v>
      </c>
      <c r="E105" s="39" t="s">
        <v>366</v>
      </c>
      <c r="F105" s="41"/>
      <c r="G105" s="42"/>
      <c r="H105" s="42" t="s">
        <v>1587</v>
      </c>
    </row>
    <row r="106" spans="1:8" ht="15.6">
      <c r="A106" s="39" t="s">
        <v>491</v>
      </c>
      <c r="B106" s="39" t="s">
        <v>536</v>
      </c>
      <c r="C106" s="39" t="s">
        <v>368</v>
      </c>
      <c r="D106" s="40">
        <v>37266</v>
      </c>
      <c r="E106" s="39" t="s">
        <v>452</v>
      </c>
      <c r="F106" s="41"/>
      <c r="G106" s="42"/>
      <c r="H106" s="42" t="s">
        <v>1586</v>
      </c>
    </row>
    <row r="107" spans="1:8" ht="15.6">
      <c r="A107" s="39" t="s">
        <v>491</v>
      </c>
      <c r="B107" s="39" t="s">
        <v>537</v>
      </c>
      <c r="C107" s="39" t="s">
        <v>368</v>
      </c>
      <c r="D107" s="39" t="s">
        <v>538</v>
      </c>
      <c r="E107" s="39" t="s">
        <v>452</v>
      </c>
      <c r="F107" s="41"/>
      <c r="G107" s="42"/>
      <c r="H107" s="42" t="s">
        <v>1586</v>
      </c>
    </row>
    <row r="108" spans="1:8" ht="15.6">
      <c r="A108" s="39" t="s">
        <v>491</v>
      </c>
      <c r="B108" s="39" t="s">
        <v>539</v>
      </c>
      <c r="C108" s="39" t="s">
        <v>368</v>
      </c>
      <c r="D108" s="39" t="s">
        <v>540</v>
      </c>
      <c r="E108" s="39" t="s">
        <v>341</v>
      </c>
      <c r="F108" s="41"/>
      <c r="G108" s="42"/>
      <c r="H108" s="42" t="s">
        <v>1586</v>
      </c>
    </row>
    <row r="109" spans="1:8" ht="15.6">
      <c r="A109" s="39" t="s">
        <v>491</v>
      </c>
      <c r="B109" s="39" t="s">
        <v>541</v>
      </c>
      <c r="C109" s="39" t="s">
        <v>393</v>
      </c>
      <c r="D109" s="39" t="s">
        <v>529</v>
      </c>
      <c r="E109" s="39" t="s">
        <v>513</v>
      </c>
      <c r="F109" s="41" t="s">
        <v>21</v>
      </c>
      <c r="G109" s="42" t="s">
        <v>370</v>
      </c>
      <c r="H109" s="42" t="s">
        <v>1587</v>
      </c>
    </row>
    <row r="110" spans="1:8" ht="15.6">
      <c r="A110" s="39" t="s">
        <v>491</v>
      </c>
      <c r="B110" s="39" t="s">
        <v>542</v>
      </c>
      <c r="C110" s="39" t="s">
        <v>393</v>
      </c>
      <c r="D110" s="40">
        <v>34405</v>
      </c>
      <c r="E110" s="39" t="s">
        <v>319</v>
      </c>
      <c r="F110" s="41"/>
      <c r="G110" s="42"/>
      <c r="H110" s="42" t="s">
        <v>1587</v>
      </c>
    </row>
    <row r="111" spans="1:8" ht="15.6">
      <c r="A111" s="31" t="s">
        <v>491</v>
      </c>
      <c r="B111" s="31" t="s">
        <v>543</v>
      </c>
      <c r="C111" s="31" t="s">
        <v>397</v>
      </c>
      <c r="D111" s="32">
        <v>35974</v>
      </c>
      <c r="E111" s="31" t="s">
        <v>360</v>
      </c>
      <c r="F111" s="33" t="s">
        <v>21</v>
      </c>
      <c r="G111" s="34" t="s">
        <v>544</v>
      </c>
      <c r="H111" s="34" t="s">
        <v>1586</v>
      </c>
    </row>
    <row r="112" spans="1:8" ht="15.6">
      <c r="A112" s="35" t="s">
        <v>491</v>
      </c>
      <c r="B112" s="35" t="s">
        <v>545</v>
      </c>
      <c r="C112" s="35" t="s">
        <v>397</v>
      </c>
      <c r="D112" s="36">
        <v>36225</v>
      </c>
      <c r="E112" s="35" t="s">
        <v>436</v>
      </c>
      <c r="F112" s="37"/>
      <c r="G112" s="38"/>
      <c r="H112" s="38" t="s">
        <v>1586</v>
      </c>
    </row>
    <row r="113" spans="1:8" ht="15.6">
      <c r="A113" s="35" t="s">
        <v>491</v>
      </c>
      <c r="B113" s="35" t="s">
        <v>546</v>
      </c>
      <c r="C113" s="35" t="s">
        <v>397</v>
      </c>
      <c r="D113" s="35" t="s">
        <v>547</v>
      </c>
      <c r="E113" s="35" t="s">
        <v>356</v>
      </c>
      <c r="F113" s="37" t="s">
        <v>21</v>
      </c>
      <c r="G113" s="38" t="s">
        <v>404</v>
      </c>
      <c r="H113" s="38" t="s">
        <v>1586</v>
      </c>
    </row>
    <row r="114" spans="1:8" ht="15.6">
      <c r="A114" s="31" t="s">
        <v>491</v>
      </c>
      <c r="B114" s="31" t="s">
        <v>548</v>
      </c>
      <c r="C114" s="31" t="s">
        <v>400</v>
      </c>
      <c r="D114" s="32">
        <v>39308</v>
      </c>
      <c r="E114" s="31" t="s">
        <v>549</v>
      </c>
      <c r="F114" s="33" t="s">
        <v>21</v>
      </c>
      <c r="G114" s="34" t="s">
        <v>544</v>
      </c>
      <c r="H114" s="38" t="s">
        <v>1586</v>
      </c>
    </row>
    <row r="115" spans="1:8" ht="15.6">
      <c r="A115" s="35" t="s">
        <v>491</v>
      </c>
      <c r="B115" s="35" t="s">
        <v>550</v>
      </c>
      <c r="C115" s="35" t="s">
        <v>400</v>
      </c>
      <c r="D115" s="36">
        <v>37930</v>
      </c>
      <c r="E115" s="35" t="s">
        <v>500</v>
      </c>
      <c r="F115" s="37" t="s">
        <v>27</v>
      </c>
      <c r="G115" s="38" t="s">
        <v>404</v>
      </c>
      <c r="H115" s="38" t="s">
        <v>1586</v>
      </c>
    </row>
    <row r="116" spans="1:8" ht="15.6">
      <c r="A116" s="39" t="s">
        <v>491</v>
      </c>
      <c r="B116" s="39" t="s">
        <v>551</v>
      </c>
      <c r="C116" s="39" t="s">
        <v>397</v>
      </c>
      <c r="D116" s="40">
        <v>39023</v>
      </c>
      <c r="E116" s="39" t="s">
        <v>434</v>
      </c>
      <c r="F116" s="41"/>
      <c r="G116" s="42"/>
      <c r="H116" s="42" t="s">
        <v>1586</v>
      </c>
    </row>
    <row r="117" spans="1:8" ht="15.6">
      <c r="A117" s="39" t="s">
        <v>491</v>
      </c>
      <c r="B117" s="39" t="s">
        <v>552</v>
      </c>
      <c r="C117" s="39" t="s">
        <v>553</v>
      </c>
      <c r="D117" s="39" t="s">
        <v>554</v>
      </c>
      <c r="E117" s="39" t="s">
        <v>352</v>
      </c>
      <c r="F117" s="41" t="s">
        <v>21</v>
      </c>
      <c r="G117" s="42" t="s">
        <v>402</v>
      </c>
      <c r="H117" s="42" t="s">
        <v>1587</v>
      </c>
    </row>
    <row r="118" spans="1:8" ht="15.6">
      <c r="A118" s="39" t="s">
        <v>491</v>
      </c>
      <c r="B118" s="39" t="s">
        <v>555</v>
      </c>
      <c r="C118" s="39" t="s">
        <v>553</v>
      </c>
      <c r="D118" s="39" t="s">
        <v>556</v>
      </c>
      <c r="E118" s="39" t="s">
        <v>449</v>
      </c>
      <c r="F118" s="41"/>
      <c r="G118" s="42"/>
      <c r="H118" s="42" t="s">
        <v>1586</v>
      </c>
    </row>
    <row r="119" spans="1:8" ht="15.6">
      <c r="A119" s="39" t="s">
        <v>491</v>
      </c>
      <c r="B119" s="39" t="s">
        <v>557</v>
      </c>
      <c r="C119" s="39" t="s">
        <v>408</v>
      </c>
      <c r="D119" s="39" t="s">
        <v>558</v>
      </c>
      <c r="E119" s="39" t="s">
        <v>559</v>
      </c>
      <c r="F119" s="41" t="s">
        <v>27</v>
      </c>
      <c r="G119" s="42" t="s">
        <v>410</v>
      </c>
      <c r="H119" s="42" t="s">
        <v>1587</v>
      </c>
    </row>
    <row r="120" spans="1:8" ht="15.6">
      <c r="A120" s="31" t="s">
        <v>491</v>
      </c>
      <c r="B120" s="31" t="s">
        <v>560</v>
      </c>
      <c r="C120" s="31" t="s">
        <v>408</v>
      </c>
      <c r="D120" s="32">
        <v>35826</v>
      </c>
      <c r="E120" s="31" t="s">
        <v>369</v>
      </c>
      <c r="F120" s="33" t="s">
        <v>27</v>
      </c>
      <c r="G120" s="34" t="s">
        <v>410</v>
      </c>
      <c r="H120" s="34" t="s">
        <v>1586</v>
      </c>
    </row>
    <row r="121" spans="1:8" ht="15.6">
      <c r="A121" s="35" t="s">
        <v>491</v>
      </c>
      <c r="B121" s="35" t="s">
        <v>561</v>
      </c>
      <c r="C121" s="35" t="s">
        <v>408</v>
      </c>
      <c r="D121" s="35" t="s">
        <v>562</v>
      </c>
      <c r="E121" s="35" t="s">
        <v>348</v>
      </c>
      <c r="F121" s="37" t="s">
        <v>27</v>
      </c>
      <c r="G121" s="38" t="s">
        <v>410</v>
      </c>
      <c r="H121" s="38" t="s">
        <v>1586</v>
      </c>
    </row>
    <row r="122" spans="1:8" ht="15.6">
      <c r="A122" s="39" t="s">
        <v>491</v>
      </c>
      <c r="B122" s="39" t="s">
        <v>563</v>
      </c>
      <c r="C122" s="39" t="s">
        <v>408</v>
      </c>
      <c r="D122" s="39" t="s">
        <v>564</v>
      </c>
      <c r="E122" s="39" t="s">
        <v>373</v>
      </c>
      <c r="F122" s="41" t="s">
        <v>27</v>
      </c>
      <c r="G122" s="42"/>
      <c r="H122" s="42" t="s">
        <v>1587</v>
      </c>
    </row>
    <row r="123" spans="1:8" ht="15.6">
      <c r="A123" s="39" t="s">
        <v>491</v>
      </c>
      <c r="B123" s="39" t="s">
        <v>565</v>
      </c>
      <c r="C123" s="39" t="s">
        <v>408</v>
      </c>
      <c r="D123" s="39" t="s">
        <v>566</v>
      </c>
      <c r="E123" s="39" t="s">
        <v>452</v>
      </c>
      <c r="F123" s="41"/>
      <c r="G123" s="42"/>
      <c r="H123" s="42" t="s">
        <v>1587</v>
      </c>
    </row>
    <row r="124" spans="1:8" ht="15.6">
      <c r="A124" s="39" t="s">
        <v>491</v>
      </c>
      <c r="B124" s="39" t="s">
        <v>567</v>
      </c>
      <c r="C124" s="39" t="s">
        <v>408</v>
      </c>
      <c r="D124" s="39" t="s">
        <v>568</v>
      </c>
      <c r="E124" s="39" t="s">
        <v>341</v>
      </c>
      <c r="F124" s="41"/>
      <c r="G124" s="42"/>
      <c r="H124" s="42" t="s">
        <v>1587</v>
      </c>
    </row>
    <row r="125" spans="1:8" ht="15.6">
      <c r="A125" s="31" t="s">
        <v>569</v>
      </c>
      <c r="B125" s="31" t="s">
        <v>570</v>
      </c>
      <c r="C125" s="31" t="s">
        <v>312</v>
      </c>
      <c r="D125" s="31" t="s">
        <v>571</v>
      </c>
      <c r="E125" s="31" t="s">
        <v>572</v>
      </c>
      <c r="F125" s="33" t="s">
        <v>13</v>
      </c>
      <c r="G125" s="34" t="s">
        <v>314</v>
      </c>
      <c r="H125" s="34" t="s">
        <v>1586</v>
      </c>
    </row>
    <row r="126" spans="1:8" ht="15.6">
      <c r="A126" s="35" t="s">
        <v>569</v>
      </c>
      <c r="B126" s="35" t="s">
        <v>573</v>
      </c>
      <c r="C126" s="35" t="s">
        <v>312</v>
      </c>
      <c r="D126" s="36">
        <v>36134</v>
      </c>
      <c r="E126" s="35" t="s">
        <v>319</v>
      </c>
      <c r="F126" s="37"/>
      <c r="G126" s="38"/>
      <c r="H126" s="38" t="s">
        <v>1586</v>
      </c>
    </row>
    <row r="127" spans="1:8" ht="15.6">
      <c r="A127" s="35" t="s">
        <v>569</v>
      </c>
      <c r="B127" s="35" t="s">
        <v>574</v>
      </c>
      <c r="C127" s="35" t="s">
        <v>312</v>
      </c>
      <c r="D127" s="35" t="s">
        <v>575</v>
      </c>
      <c r="E127" s="35" t="s">
        <v>319</v>
      </c>
      <c r="F127" s="37" t="s">
        <v>13</v>
      </c>
      <c r="G127" s="38" t="s">
        <v>314</v>
      </c>
      <c r="H127" s="38" t="s">
        <v>1586</v>
      </c>
    </row>
    <row r="128" spans="1:8" ht="15.6">
      <c r="A128" s="35" t="s">
        <v>569</v>
      </c>
      <c r="B128" s="35" t="s">
        <v>576</v>
      </c>
      <c r="C128" s="35" t="s">
        <v>312</v>
      </c>
      <c r="D128" s="36">
        <v>38877</v>
      </c>
      <c r="E128" s="35" t="s">
        <v>423</v>
      </c>
      <c r="F128" s="37"/>
      <c r="G128" s="38"/>
      <c r="H128" s="38" t="s">
        <v>1586</v>
      </c>
    </row>
    <row r="129" spans="1:8" ht="15.6">
      <c r="A129" s="35" t="s">
        <v>569</v>
      </c>
      <c r="B129" s="35" t="s">
        <v>577</v>
      </c>
      <c r="C129" s="35" t="s">
        <v>312</v>
      </c>
      <c r="D129" s="36">
        <v>39190</v>
      </c>
      <c r="E129" s="35" t="s">
        <v>578</v>
      </c>
      <c r="F129" s="37" t="s">
        <v>13</v>
      </c>
      <c r="G129" s="38" t="s">
        <v>314</v>
      </c>
      <c r="H129" s="38" t="s">
        <v>1586</v>
      </c>
    </row>
    <row r="130" spans="1:8" ht="15.6">
      <c r="A130" s="31" t="s">
        <v>569</v>
      </c>
      <c r="B130" s="31" t="s">
        <v>579</v>
      </c>
      <c r="C130" s="31" t="s">
        <v>321</v>
      </c>
      <c r="D130" s="31" t="s">
        <v>580</v>
      </c>
      <c r="E130" s="31" t="s">
        <v>572</v>
      </c>
      <c r="F130" s="33" t="s">
        <v>16</v>
      </c>
      <c r="G130" s="34" t="s">
        <v>324</v>
      </c>
      <c r="H130" s="34" t="s">
        <v>1586</v>
      </c>
    </row>
    <row r="131" spans="1:8" ht="15.6">
      <c r="A131" s="31" t="s">
        <v>569</v>
      </c>
      <c r="B131" s="31" t="s">
        <v>581</v>
      </c>
      <c r="C131" s="31" t="s">
        <v>321</v>
      </c>
      <c r="D131" s="32">
        <v>37953</v>
      </c>
      <c r="E131" s="31" t="s">
        <v>313</v>
      </c>
      <c r="F131" s="33" t="s">
        <v>16</v>
      </c>
      <c r="G131" s="34" t="s">
        <v>324</v>
      </c>
      <c r="H131" s="34" t="s">
        <v>1586</v>
      </c>
    </row>
    <row r="132" spans="1:8" ht="15.6">
      <c r="A132" s="35" t="s">
        <v>569</v>
      </c>
      <c r="B132" s="35" t="s">
        <v>582</v>
      </c>
      <c r="C132" s="35" t="s">
        <v>321</v>
      </c>
      <c r="D132" s="36">
        <v>36186</v>
      </c>
      <c r="E132" s="35" t="s">
        <v>369</v>
      </c>
      <c r="F132" s="37" t="s">
        <v>16</v>
      </c>
      <c r="G132" s="38" t="s">
        <v>324</v>
      </c>
      <c r="H132" s="38" t="s">
        <v>1586</v>
      </c>
    </row>
    <row r="133" spans="1:8" ht="15.6">
      <c r="A133" s="35" t="s">
        <v>569</v>
      </c>
      <c r="B133" s="35" t="s">
        <v>583</v>
      </c>
      <c r="C133" s="35" t="s">
        <v>321</v>
      </c>
      <c r="D133" s="36">
        <v>37773</v>
      </c>
      <c r="E133" s="35" t="s">
        <v>369</v>
      </c>
      <c r="F133" s="37" t="s">
        <v>16</v>
      </c>
      <c r="G133" s="38" t="s">
        <v>324</v>
      </c>
      <c r="H133" s="38" t="s">
        <v>1586</v>
      </c>
    </row>
    <row r="134" spans="1:8" ht="15.6">
      <c r="A134" s="31" t="s">
        <v>569</v>
      </c>
      <c r="B134" s="31" t="s">
        <v>584</v>
      </c>
      <c r="C134" s="31" t="s">
        <v>321</v>
      </c>
      <c r="D134" s="31" t="s">
        <v>585</v>
      </c>
      <c r="E134" s="31" t="s">
        <v>356</v>
      </c>
      <c r="F134" s="33" t="s">
        <v>16</v>
      </c>
      <c r="G134" s="34" t="s">
        <v>324</v>
      </c>
      <c r="H134" s="34" t="s">
        <v>1586</v>
      </c>
    </row>
    <row r="135" spans="1:8" ht="15.6">
      <c r="A135" s="39" t="s">
        <v>569</v>
      </c>
      <c r="B135" s="39" t="s">
        <v>424</v>
      </c>
      <c r="C135" s="39" t="s">
        <v>321</v>
      </c>
      <c r="D135" s="40">
        <v>38478</v>
      </c>
      <c r="E135" s="39" t="s">
        <v>352</v>
      </c>
      <c r="F135" s="41" t="s">
        <v>16</v>
      </c>
      <c r="G135" s="42" t="s">
        <v>324</v>
      </c>
      <c r="H135" s="42" t="s">
        <v>1587</v>
      </c>
    </row>
    <row r="136" spans="1:8" ht="15.6">
      <c r="A136" s="35" t="s">
        <v>569</v>
      </c>
      <c r="B136" s="35" t="s">
        <v>586</v>
      </c>
      <c r="C136" s="35" t="s">
        <v>321</v>
      </c>
      <c r="D136" s="35" t="s">
        <v>587</v>
      </c>
      <c r="E136" s="35" t="s">
        <v>395</v>
      </c>
      <c r="F136" s="37" t="s">
        <v>16</v>
      </c>
      <c r="G136" s="38" t="s">
        <v>324</v>
      </c>
      <c r="H136" s="38" t="s">
        <v>1586</v>
      </c>
    </row>
    <row r="137" spans="1:8" ht="15.6">
      <c r="A137" s="39" t="s">
        <v>569</v>
      </c>
      <c r="B137" s="39" t="s">
        <v>588</v>
      </c>
      <c r="C137" s="39" t="s">
        <v>321</v>
      </c>
      <c r="D137" s="40">
        <v>36740</v>
      </c>
      <c r="E137" s="39" t="s">
        <v>430</v>
      </c>
      <c r="F137" s="41"/>
      <c r="G137" s="42"/>
      <c r="H137" s="42" t="s">
        <v>1587</v>
      </c>
    </row>
    <row r="138" spans="1:8" ht="15.6">
      <c r="A138" s="39" t="s">
        <v>569</v>
      </c>
      <c r="B138" s="39" t="s">
        <v>589</v>
      </c>
      <c r="C138" s="39" t="s">
        <v>321</v>
      </c>
      <c r="D138" s="39" t="s">
        <v>590</v>
      </c>
      <c r="E138" s="39" t="s">
        <v>471</v>
      </c>
      <c r="F138" s="41"/>
      <c r="G138" s="42"/>
      <c r="H138" s="42" t="s">
        <v>1587</v>
      </c>
    </row>
    <row r="139" spans="1:8" ht="15.6">
      <c r="A139" s="35" t="s">
        <v>569</v>
      </c>
      <c r="B139" s="35" t="s">
        <v>591</v>
      </c>
      <c r="C139" s="35" t="s">
        <v>321</v>
      </c>
      <c r="D139" s="36">
        <v>38827</v>
      </c>
      <c r="E139" s="35" t="s">
        <v>420</v>
      </c>
      <c r="F139" s="37"/>
      <c r="G139" s="38"/>
      <c r="H139" s="38" t="s">
        <v>1586</v>
      </c>
    </row>
    <row r="140" spans="1:8" ht="15.6">
      <c r="A140" s="39" t="s">
        <v>569</v>
      </c>
      <c r="B140" s="39" t="s">
        <v>592</v>
      </c>
      <c r="C140" s="39" t="s">
        <v>346</v>
      </c>
      <c r="D140" s="39" t="s">
        <v>593</v>
      </c>
      <c r="E140" s="39" t="s">
        <v>352</v>
      </c>
      <c r="F140" s="41"/>
      <c r="G140" s="42"/>
      <c r="H140" s="42" t="s">
        <v>1587</v>
      </c>
    </row>
    <row r="141" spans="1:8" ht="15.6">
      <c r="A141" s="39" t="s">
        <v>569</v>
      </c>
      <c r="B141" s="39" t="s">
        <v>594</v>
      </c>
      <c r="C141" s="39" t="s">
        <v>346</v>
      </c>
      <c r="D141" s="40">
        <v>35521</v>
      </c>
      <c r="E141" s="39" t="s">
        <v>339</v>
      </c>
      <c r="F141" s="41" t="s">
        <v>16</v>
      </c>
      <c r="G141" s="42"/>
      <c r="H141" s="42" t="s">
        <v>1587</v>
      </c>
    </row>
    <row r="142" spans="1:8" ht="15.6">
      <c r="A142" s="31" t="s">
        <v>569</v>
      </c>
      <c r="B142" s="31" t="s">
        <v>68</v>
      </c>
      <c r="C142" s="31" t="s">
        <v>354</v>
      </c>
      <c r="D142" s="32">
        <v>37781</v>
      </c>
      <c r="E142" s="31" t="s">
        <v>323</v>
      </c>
      <c r="F142" s="33" t="s">
        <v>16</v>
      </c>
      <c r="G142" s="34" t="s">
        <v>595</v>
      </c>
      <c r="H142" s="34" t="s">
        <v>1586</v>
      </c>
    </row>
    <row r="143" spans="1:8" ht="15.6">
      <c r="A143" s="31" t="s">
        <v>569</v>
      </c>
      <c r="B143" s="31" t="s">
        <v>596</v>
      </c>
      <c r="C143" s="31" t="s">
        <v>354</v>
      </c>
      <c r="D143" s="31">
        <v>35891</v>
      </c>
      <c r="E143" s="31" t="s">
        <v>356</v>
      </c>
      <c r="F143" s="33" t="s">
        <v>16</v>
      </c>
      <c r="G143" s="34" t="s">
        <v>595</v>
      </c>
      <c r="H143" s="34" t="s">
        <v>1586</v>
      </c>
    </row>
    <row r="144" spans="1:8" ht="15.6">
      <c r="A144" s="35" t="s">
        <v>569</v>
      </c>
      <c r="B144" s="35" t="s">
        <v>597</v>
      </c>
      <c r="C144" s="35" t="s">
        <v>354</v>
      </c>
      <c r="D144" s="35" t="s">
        <v>598</v>
      </c>
      <c r="E144" s="35" t="s">
        <v>377</v>
      </c>
      <c r="F144" s="37" t="s">
        <v>16</v>
      </c>
      <c r="G144" s="38" t="s">
        <v>599</v>
      </c>
      <c r="H144" s="38" t="s">
        <v>1586</v>
      </c>
    </row>
    <row r="145" spans="1:8" ht="15.6">
      <c r="A145" s="39" t="s">
        <v>569</v>
      </c>
      <c r="B145" s="39" t="s">
        <v>600</v>
      </c>
      <c r="C145" s="39" t="s">
        <v>354</v>
      </c>
      <c r="D145" s="40">
        <v>38936</v>
      </c>
      <c r="E145" s="39" t="s">
        <v>465</v>
      </c>
      <c r="F145" s="41"/>
      <c r="G145" s="42"/>
      <c r="H145" s="42" t="s">
        <v>1587</v>
      </c>
    </row>
    <row r="146" spans="1:8" ht="15.6">
      <c r="A146" s="31" t="s">
        <v>569</v>
      </c>
      <c r="B146" s="31" t="s">
        <v>601</v>
      </c>
      <c r="C146" s="31" t="s">
        <v>358</v>
      </c>
      <c r="D146" s="32">
        <v>34761</v>
      </c>
      <c r="E146" s="31" t="s">
        <v>395</v>
      </c>
      <c r="F146" s="33" t="s">
        <v>21</v>
      </c>
      <c r="G146" s="34" t="s">
        <v>362</v>
      </c>
      <c r="H146" s="34" t="s">
        <v>1586</v>
      </c>
    </row>
    <row r="147" spans="1:8" ht="15.6">
      <c r="A147" s="35" t="s">
        <v>569</v>
      </c>
      <c r="B147" s="35" t="s">
        <v>602</v>
      </c>
      <c r="C147" s="35" t="s">
        <v>358</v>
      </c>
      <c r="D147" s="35" t="s">
        <v>603</v>
      </c>
      <c r="E147" s="35" t="s">
        <v>604</v>
      </c>
      <c r="F147" s="37" t="s">
        <v>21</v>
      </c>
      <c r="G147" s="38" t="s">
        <v>362</v>
      </c>
      <c r="H147" s="38" t="s">
        <v>1587</v>
      </c>
    </row>
    <row r="148" spans="1:8" ht="15.6">
      <c r="A148" s="31" t="s">
        <v>569</v>
      </c>
      <c r="B148" s="31" t="s">
        <v>605</v>
      </c>
      <c r="C148" s="31" t="s">
        <v>368</v>
      </c>
      <c r="D148" s="31" t="s">
        <v>606</v>
      </c>
      <c r="E148" s="31" t="s">
        <v>1246</v>
      </c>
      <c r="F148" s="33" t="s">
        <v>21</v>
      </c>
      <c r="G148" s="34" t="s">
        <v>362</v>
      </c>
      <c r="H148" s="34" t="s">
        <v>1586</v>
      </c>
    </row>
    <row r="149" spans="1:8" ht="15.6">
      <c r="A149" s="31" t="s">
        <v>569</v>
      </c>
      <c r="B149" s="31" t="s">
        <v>607</v>
      </c>
      <c r="C149" s="31" t="s">
        <v>368</v>
      </c>
      <c r="D149" s="31" t="s">
        <v>608</v>
      </c>
      <c r="E149" s="31" t="s">
        <v>327</v>
      </c>
      <c r="F149" s="33" t="s">
        <v>21</v>
      </c>
      <c r="G149" s="34" t="s">
        <v>21</v>
      </c>
      <c r="H149" s="34" t="s">
        <v>1586</v>
      </c>
    </row>
    <row r="150" spans="1:8" ht="15.6">
      <c r="A150" s="39" t="s">
        <v>569</v>
      </c>
      <c r="B150" s="39" t="s">
        <v>609</v>
      </c>
      <c r="C150" s="39" t="s">
        <v>368</v>
      </c>
      <c r="D150" s="40">
        <v>36929</v>
      </c>
      <c r="E150" s="39" t="s">
        <v>327</v>
      </c>
      <c r="F150" s="41" t="s">
        <v>21</v>
      </c>
      <c r="G150" s="42" t="s">
        <v>362</v>
      </c>
      <c r="H150" s="42" t="s">
        <v>1587</v>
      </c>
    </row>
    <row r="151" spans="1:8" ht="15.6">
      <c r="A151" s="39" t="s">
        <v>569</v>
      </c>
      <c r="B151" s="39" t="s">
        <v>610</v>
      </c>
      <c r="C151" s="39" t="s">
        <v>368</v>
      </c>
      <c r="D151" s="39" t="s">
        <v>611</v>
      </c>
      <c r="E151" s="39" t="s">
        <v>434</v>
      </c>
      <c r="F151" s="41"/>
      <c r="G151" s="42"/>
      <c r="H151" s="42" t="s">
        <v>1586</v>
      </c>
    </row>
    <row r="152" spans="1:8" ht="15.6">
      <c r="A152" s="35" t="s">
        <v>569</v>
      </c>
      <c r="B152" s="35" t="s">
        <v>612</v>
      </c>
      <c r="C152" s="35" t="s">
        <v>368</v>
      </c>
      <c r="D152" s="36">
        <v>39137</v>
      </c>
      <c r="E152" s="35" t="s">
        <v>319</v>
      </c>
      <c r="F152" s="37"/>
      <c r="G152" s="38"/>
      <c r="H152" s="38" t="s">
        <v>1586</v>
      </c>
    </row>
    <row r="153" spans="1:8" ht="15.6">
      <c r="A153" s="31" t="s">
        <v>569</v>
      </c>
      <c r="B153" s="31" t="s">
        <v>613</v>
      </c>
      <c r="C153" s="31" t="s">
        <v>393</v>
      </c>
      <c r="D153" s="32">
        <v>39207</v>
      </c>
      <c r="E153" s="31" t="s">
        <v>614</v>
      </c>
      <c r="F153" s="33" t="s">
        <v>21</v>
      </c>
      <c r="G153" s="34" t="s">
        <v>469</v>
      </c>
      <c r="H153" s="34" t="s">
        <v>1586</v>
      </c>
    </row>
    <row r="154" spans="1:8" ht="15.6">
      <c r="A154" s="35" t="s">
        <v>569</v>
      </c>
      <c r="B154" s="35" t="s">
        <v>615</v>
      </c>
      <c r="C154" s="35" t="s">
        <v>393</v>
      </c>
      <c r="D154" s="35">
        <v>35235</v>
      </c>
      <c r="E154" s="35" t="s">
        <v>366</v>
      </c>
      <c r="F154" s="37" t="s">
        <v>21</v>
      </c>
      <c r="G154" s="38" t="s">
        <v>370</v>
      </c>
      <c r="H154" s="38" t="s">
        <v>1586</v>
      </c>
    </row>
    <row r="155" spans="1:8" ht="15.6">
      <c r="A155" s="35" t="s">
        <v>569</v>
      </c>
      <c r="B155" s="35" t="s">
        <v>616</v>
      </c>
      <c r="C155" s="35" t="s">
        <v>397</v>
      </c>
      <c r="D155" s="35" t="s">
        <v>617</v>
      </c>
      <c r="E155" s="35" t="s">
        <v>430</v>
      </c>
      <c r="F155" s="37"/>
      <c r="G155" s="38"/>
      <c r="H155" s="38" t="s">
        <v>1586</v>
      </c>
    </row>
    <row r="156" spans="1:8" ht="15.6">
      <c r="A156" s="31" t="s">
        <v>569</v>
      </c>
      <c r="B156" s="31" t="s">
        <v>618</v>
      </c>
      <c r="C156" s="31" t="s">
        <v>400</v>
      </c>
      <c r="D156" s="31" t="s">
        <v>619</v>
      </c>
      <c r="E156" s="31" t="s">
        <v>572</v>
      </c>
      <c r="F156" s="33" t="s">
        <v>27</v>
      </c>
      <c r="G156" s="34" t="s">
        <v>27</v>
      </c>
      <c r="H156" s="34" t="s">
        <v>1586</v>
      </c>
    </row>
    <row r="157" spans="1:8" ht="15.6">
      <c r="A157" s="31" t="s">
        <v>569</v>
      </c>
      <c r="B157" s="31" t="s">
        <v>620</v>
      </c>
      <c r="C157" s="31" t="s">
        <v>553</v>
      </c>
      <c r="D157" s="32">
        <v>34288</v>
      </c>
      <c r="E157" s="31" t="s">
        <v>337</v>
      </c>
      <c r="F157" s="33" t="s">
        <v>27</v>
      </c>
      <c r="G157" s="34" t="s">
        <v>27</v>
      </c>
      <c r="H157" s="34" t="s">
        <v>1586</v>
      </c>
    </row>
    <row r="158" spans="1:8" ht="15.6">
      <c r="A158" s="31" t="s">
        <v>569</v>
      </c>
      <c r="B158" s="31" t="s">
        <v>621</v>
      </c>
      <c r="C158" s="31" t="s">
        <v>408</v>
      </c>
      <c r="D158" s="31" t="s">
        <v>622</v>
      </c>
      <c r="E158" s="31" t="s">
        <v>1066</v>
      </c>
      <c r="F158" s="33" t="s">
        <v>27</v>
      </c>
      <c r="G158" s="34" t="s">
        <v>410</v>
      </c>
      <c r="H158" s="34" t="s">
        <v>1586</v>
      </c>
    </row>
    <row r="159" spans="1:8" ht="15.6">
      <c r="A159" s="35" t="s">
        <v>569</v>
      </c>
      <c r="B159" s="35" t="s">
        <v>623</v>
      </c>
      <c r="C159" s="35" t="s">
        <v>408</v>
      </c>
      <c r="D159" s="35" t="s">
        <v>624</v>
      </c>
      <c r="E159" s="35" t="s">
        <v>559</v>
      </c>
      <c r="F159" s="37" t="s">
        <v>27</v>
      </c>
      <c r="G159" s="38" t="s">
        <v>410</v>
      </c>
      <c r="H159" s="38" t="s">
        <v>1586</v>
      </c>
    </row>
    <row r="160" spans="1:8" ht="15.6">
      <c r="A160" s="39" t="s">
        <v>569</v>
      </c>
      <c r="B160" s="39" t="s">
        <v>625</v>
      </c>
      <c r="C160" s="39" t="s">
        <v>408</v>
      </c>
      <c r="D160" s="39" t="s">
        <v>626</v>
      </c>
      <c r="E160" s="39" t="s">
        <v>369</v>
      </c>
      <c r="F160" s="41" t="s">
        <v>27</v>
      </c>
      <c r="G160" s="42" t="s">
        <v>410</v>
      </c>
      <c r="H160" s="42" t="s">
        <v>1587</v>
      </c>
    </row>
    <row r="161" spans="1:8" ht="15.6">
      <c r="A161" s="39" t="s">
        <v>569</v>
      </c>
      <c r="B161" s="39" t="s">
        <v>627</v>
      </c>
      <c r="C161" s="39" t="s">
        <v>408</v>
      </c>
      <c r="D161" s="39" t="s">
        <v>628</v>
      </c>
      <c r="E161" s="39" t="s">
        <v>356</v>
      </c>
      <c r="F161" s="41"/>
      <c r="G161" s="42"/>
      <c r="H161" s="42" t="s">
        <v>1587</v>
      </c>
    </row>
    <row r="162" spans="1:8" ht="15.6">
      <c r="A162" s="31" t="s">
        <v>629</v>
      </c>
      <c r="B162" s="31" t="s">
        <v>630</v>
      </c>
      <c r="C162" s="31" t="s">
        <v>312</v>
      </c>
      <c r="D162" s="32">
        <v>36532</v>
      </c>
      <c r="E162" s="31" t="s">
        <v>327</v>
      </c>
      <c r="F162" s="33" t="s">
        <v>13</v>
      </c>
      <c r="G162" s="34" t="s">
        <v>314</v>
      </c>
      <c r="H162" s="34" t="s">
        <v>1586</v>
      </c>
    </row>
    <row r="163" spans="1:8" ht="15.6">
      <c r="A163" s="39" t="s">
        <v>629</v>
      </c>
      <c r="B163" s="39" t="s">
        <v>631</v>
      </c>
      <c r="C163" s="39" t="s">
        <v>312</v>
      </c>
      <c r="D163" s="39" t="s">
        <v>632</v>
      </c>
      <c r="E163" s="39" t="s">
        <v>316</v>
      </c>
      <c r="F163" s="41"/>
      <c r="G163" s="42"/>
      <c r="H163" s="42" t="s">
        <v>1587</v>
      </c>
    </row>
    <row r="164" spans="1:8" ht="15.6">
      <c r="A164" s="35" t="s">
        <v>629</v>
      </c>
      <c r="B164" s="35" t="s">
        <v>633</v>
      </c>
      <c r="C164" s="35" t="s">
        <v>312</v>
      </c>
      <c r="D164" s="36">
        <v>33882</v>
      </c>
      <c r="E164" s="35" t="s">
        <v>319</v>
      </c>
      <c r="F164" s="37" t="s">
        <v>13</v>
      </c>
      <c r="G164" s="38" t="s">
        <v>314</v>
      </c>
      <c r="H164" s="38" t="s">
        <v>1586</v>
      </c>
    </row>
    <row r="165" spans="1:8" ht="15.6">
      <c r="A165" s="35" t="s">
        <v>629</v>
      </c>
      <c r="B165" s="35" t="s">
        <v>634</v>
      </c>
      <c r="C165" s="35" t="s">
        <v>312</v>
      </c>
      <c r="D165" s="36">
        <v>38902</v>
      </c>
      <c r="E165" s="35" t="s">
        <v>443</v>
      </c>
      <c r="F165" s="37" t="s">
        <v>13</v>
      </c>
      <c r="G165" s="38" t="s">
        <v>314</v>
      </c>
      <c r="H165" s="38" t="s">
        <v>1586</v>
      </c>
    </row>
    <row r="166" spans="1:8" ht="15.6">
      <c r="A166" s="35" t="s">
        <v>629</v>
      </c>
      <c r="B166" s="35" t="s">
        <v>635</v>
      </c>
      <c r="C166" s="35" t="s">
        <v>312</v>
      </c>
      <c r="D166" s="35" t="s">
        <v>636</v>
      </c>
      <c r="E166" s="35" t="s">
        <v>578</v>
      </c>
      <c r="F166" s="37" t="s">
        <v>13</v>
      </c>
      <c r="G166" s="38"/>
      <c r="H166" s="38" t="s">
        <v>1586</v>
      </c>
    </row>
    <row r="167" spans="1:8" ht="15.6">
      <c r="A167" s="31" t="s">
        <v>629</v>
      </c>
      <c r="B167" s="31" t="s">
        <v>637</v>
      </c>
      <c r="C167" s="31" t="s">
        <v>321</v>
      </c>
      <c r="D167" s="32">
        <v>37937</v>
      </c>
      <c r="E167" s="31" t="s">
        <v>614</v>
      </c>
      <c r="F167" s="33" t="s">
        <v>16</v>
      </c>
      <c r="G167" s="34" t="s">
        <v>324</v>
      </c>
      <c r="H167" s="34" t="s">
        <v>1586</v>
      </c>
    </row>
    <row r="168" spans="1:8" ht="15.6">
      <c r="A168" s="39" t="s">
        <v>629</v>
      </c>
      <c r="B168" s="39" t="s">
        <v>638</v>
      </c>
      <c r="C168" s="39" t="s">
        <v>321</v>
      </c>
      <c r="D168" s="39" t="s">
        <v>639</v>
      </c>
      <c r="E168" s="39" t="s">
        <v>327</v>
      </c>
      <c r="F168" s="41" t="s">
        <v>16</v>
      </c>
      <c r="G168" s="42" t="s">
        <v>640</v>
      </c>
      <c r="H168" s="42" t="s">
        <v>1587</v>
      </c>
    </row>
    <row r="169" spans="1:8" ht="15.6">
      <c r="A169" s="31" t="s">
        <v>629</v>
      </c>
      <c r="B169" s="31" t="s">
        <v>641</v>
      </c>
      <c r="C169" s="31" t="s">
        <v>321</v>
      </c>
      <c r="D169" s="31" t="s">
        <v>642</v>
      </c>
      <c r="E169" s="31" t="s">
        <v>348</v>
      </c>
      <c r="F169" s="33" t="s">
        <v>16</v>
      </c>
      <c r="G169" s="34" t="s">
        <v>324</v>
      </c>
      <c r="H169" s="34" t="s">
        <v>1586</v>
      </c>
    </row>
    <row r="170" spans="1:8" ht="15.6">
      <c r="A170" s="35" t="s">
        <v>629</v>
      </c>
      <c r="B170" s="35" t="s">
        <v>643</v>
      </c>
      <c r="C170" s="35" t="s">
        <v>321</v>
      </c>
      <c r="D170" s="36">
        <v>36982</v>
      </c>
      <c r="E170" s="35" t="s">
        <v>356</v>
      </c>
      <c r="F170" s="37" t="s">
        <v>16</v>
      </c>
      <c r="G170" s="38" t="s">
        <v>330</v>
      </c>
      <c r="H170" s="38" t="s">
        <v>1586</v>
      </c>
    </row>
    <row r="171" spans="1:8" ht="15.6">
      <c r="A171" s="35" t="s">
        <v>629</v>
      </c>
      <c r="B171" s="35" t="s">
        <v>644</v>
      </c>
      <c r="C171" s="35" t="s">
        <v>321</v>
      </c>
      <c r="D171" s="35" t="s">
        <v>645</v>
      </c>
      <c r="E171" s="35" t="s">
        <v>369</v>
      </c>
      <c r="F171" s="37" t="s">
        <v>16</v>
      </c>
      <c r="G171" s="38" t="s">
        <v>330</v>
      </c>
      <c r="H171" s="38" t="s">
        <v>1586</v>
      </c>
    </row>
    <row r="172" spans="1:8" ht="15.6">
      <c r="A172" s="39" t="s">
        <v>629</v>
      </c>
      <c r="B172" s="39" t="s">
        <v>646</v>
      </c>
      <c r="C172" s="39" t="s">
        <v>321</v>
      </c>
      <c r="D172" s="39" t="s">
        <v>647</v>
      </c>
      <c r="E172" s="39" t="s">
        <v>452</v>
      </c>
      <c r="F172" s="41" t="s">
        <v>16</v>
      </c>
      <c r="G172" s="42"/>
      <c r="H172" s="42" t="s">
        <v>1587</v>
      </c>
    </row>
    <row r="173" spans="1:8" ht="15.6">
      <c r="A173" s="35" t="s">
        <v>629</v>
      </c>
      <c r="B173" s="35" t="s">
        <v>648</v>
      </c>
      <c r="C173" s="35" t="s">
        <v>321</v>
      </c>
      <c r="D173" s="35" t="s">
        <v>649</v>
      </c>
      <c r="E173" s="35" t="s">
        <v>452</v>
      </c>
      <c r="F173" s="37" t="s">
        <v>16</v>
      </c>
      <c r="G173" s="38" t="s">
        <v>342</v>
      </c>
      <c r="H173" s="38" t="s">
        <v>1586</v>
      </c>
    </row>
    <row r="174" spans="1:8" ht="15.6">
      <c r="A174" s="39" t="s">
        <v>629</v>
      </c>
      <c r="B174" s="39" t="s">
        <v>650</v>
      </c>
      <c r="C174" s="39" t="s">
        <v>321</v>
      </c>
      <c r="D174" s="39" t="s">
        <v>651</v>
      </c>
      <c r="E174" s="39" t="s">
        <v>652</v>
      </c>
      <c r="F174" s="41"/>
      <c r="G174" s="42"/>
      <c r="H174" s="42" t="s">
        <v>1587</v>
      </c>
    </row>
    <row r="175" spans="1:8" ht="15.6">
      <c r="A175" s="39" t="s">
        <v>629</v>
      </c>
      <c r="B175" s="39" t="s">
        <v>653</v>
      </c>
      <c r="C175" s="39" t="s">
        <v>321</v>
      </c>
      <c r="D175" s="39" t="s">
        <v>654</v>
      </c>
      <c r="E175" s="39" t="s">
        <v>316</v>
      </c>
      <c r="F175" s="41"/>
      <c r="G175" s="42"/>
      <c r="H175" s="42" t="s">
        <v>1587</v>
      </c>
    </row>
    <row r="176" spans="1:8" ht="15.6">
      <c r="A176" s="31" t="s">
        <v>629</v>
      </c>
      <c r="B176" s="31" t="s">
        <v>655</v>
      </c>
      <c r="C176" s="31" t="s">
        <v>358</v>
      </c>
      <c r="D176" s="32">
        <v>36651</v>
      </c>
      <c r="E176" s="31" t="s">
        <v>352</v>
      </c>
      <c r="F176" s="33" t="s">
        <v>21</v>
      </c>
      <c r="G176" s="34" t="s">
        <v>362</v>
      </c>
      <c r="H176" s="34" t="s">
        <v>1586</v>
      </c>
    </row>
    <row r="177" spans="1:8" ht="15.6">
      <c r="A177" s="39" t="s">
        <v>629</v>
      </c>
      <c r="B177" s="39" t="s">
        <v>656</v>
      </c>
      <c r="C177" s="39" t="s">
        <v>358</v>
      </c>
      <c r="D177" s="39" t="s">
        <v>657</v>
      </c>
      <c r="E177" s="39" t="s">
        <v>380</v>
      </c>
      <c r="F177" s="41" t="s">
        <v>21</v>
      </c>
      <c r="G177" s="42" t="s">
        <v>362</v>
      </c>
      <c r="H177" s="42" t="s">
        <v>1587</v>
      </c>
    </row>
    <row r="178" spans="1:8" ht="15.6">
      <c r="A178" s="39" t="s">
        <v>629</v>
      </c>
      <c r="B178" s="39" t="s">
        <v>602</v>
      </c>
      <c r="C178" s="39" t="s">
        <v>358</v>
      </c>
      <c r="D178" s="39" t="s">
        <v>603</v>
      </c>
      <c r="E178" s="39" t="s">
        <v>604</v>
      </c>
      <c r="F178" s="41" t="s">
        <v>21</v>
      </c>
      <c r="G178" s="42" t="s">
        <v>362</v>
      </c>
      <c r="H178" s="42" t="s">
        <v>1587</v>
      </c>
    </row>
    <row r="179" spans="1:8" ht="15.6">
      <c r="A179" s="31" t="s">
        <v>629</v>
      </c>
      <c r="B179" s="31" t="s">
        <v>658</v>
      </c>
      <c r="C179" s="31" t="s">
        <v>368</v>
      </c>
      <c r="D179" s="32">
        <v>36348</v>
      </c>
      <c r="E179" s="31" t="s">
        <v>323</v>
      </c>
      <c r="F179" s="33" t="s">
        <v>21</v>
      </c>
      <c r="G179" s="34" t="s">
        <v>362</v>
      </c>
      <c r="H179" s="34" t="s">
        <v>1586</v>
      </c>
    </row>
    <row r="180" spans="1:8" ht="15.6">
      <c r="A180" s="35" t="s">
        <v>629</v>
      </c>
      <c r="B180" s="35" t="s">
        <v>659</v>
      </c>
      <c r="C180" s="35" t="s">
        <v>368</v>
      </c>
      <c r="D180" s="36">
        <v>35418</v>
      </c>
      <c r="E180" s="35" t="s">
        <v>352</v>
      </c>
      <c r="F180" s="37" t="s">
        <v>21</v>
      </c>
      <c r="G180" s="38" t="s">
        <v>21</v>
      </c>
      <c r="H180" s="38" t="s">
        <v>1586</v>
      </c>
    </row>
    <row r="181" spans="1:8" ht="15.6">
      <c r="A181" s="31" t="s">
        <v>629</v>
      </c>
      <c r="B181" s="31" t="s">
        <v>660</v>
      </c>
      <c r="C181" s="31" t="s">
        <v>368</v>
      </c>
      <c r="D181" s="32">
        <v>34944</v>
      </c>
      <c r="E181" s="31" t="s">
        <v>380</v>
      </c>
      <c r="F181" s="33" t="s">
        <v>21</v>
      </c>
      <c r="G181" s="34" t="s">
        <v>370</v>
      </c>
      <c r="H181" s="34" t="s">
        <v>1586</v>
      </c>
    </row>
    <row r="182" spans="1:8" ht="15.6">
      <c r="A182" s="31" t="s">
        <v>629</v>
      </c>
      <c r="B182" s="31" t="s">
        <v>661</v>
      </c>
      <c r="C182" s="31" t="s">
        <v>386</v>
      </c>
      <c r="D182" s="31" t="s">
        <v>662</v>
      </c>
      <c r="E182" s="31" t="s">
        <v>356</v>
      </c>
      <c r="F182" s="33" t="s">
        <v>16</v>
      </c>
      <c r="G182" s="34" t="s">
        <v>450</v>
      </c>
      <c r="H182" s="34" t="s">
        <v>1586</v>
      </c>
    </row>
    <row r="183" spans="1:8" ht="15.6">
      <c r="A183" s="31" t="s">
        <v>629</v>
      </c>
      <c r="B183" s="31" t="s">
        <v>663</v>
      </c>
      <c r="C183" s="31" t="s">
        <v>386</v>
      </c>
      <c r="D183" s="32">
        <v>33914</v>
      </c>
      <c r="E183" s="31" t="s">
        <v>384</v>
      </c>
      <c r="F183" s="33" t="s">
        <v>16</v>
      </c>
      <c r="G183" s="34" t="s">
        <v>450</v>
      </c>
      <c r="H183" s="34" t="s">
        <v>1586</v>
      </c>
    </row>
    <row r="184" spans="1:8" ht="15.6">
      <c r="A184" s="35" t="s">
        <v>629</v>
      </c>
      <c r="B184" s="35" t="s">
        <v>664</v>
      </c>
      <c r="C184" s="35" t="s">
        <v>390</v>
      </c>
      <c r="D184" s="35" t="s">
        <v>665</v>
      </c>
      <c r="E184" s="35" t="s">
        <v>313</v>
      </c>
      <c r="F184" s="37" t="s">
        <v>16</v>
      </c>
      <c r="G184" s="38" t="s">
        <v>349</v>
      </c>
      <c r="H184" s="38" t="s">
        <v>1586</v>
      </c>
    </row>
    <row r="185" spans="1:8" ht="15.6">
      <c r="A185" s="31" t="s">
        <v>629</v>
      </c>
      <c r="B185" s="31" t="s">
        <v>666</v>
      </c>
      <c r="C185" s="31" t="s">
        <v>390</v>
      </c>
      <c r="D185" s="31" t="s">
        <v>667</v>
      </c>
      <c r="E185" s="31" t="s">
        <v>313</v>
      </c>
      <c r="F185" s="33" t="s">
        <v>21</v>
      </c>
      <c r="G185" s="34" t="s">
        <v>391</v>
      </c>
      <c r="H185" s="34" t="s">
        <v>1586</v>
      </c>
    </row>
    <row r="186" spans="1:8" ht="15.6">
      <c r="A186" s="39" t="s">
        <v>629</v>
      </c>
      <c r="B186" s="39" t="s">
        <v>668</v>
      </c>
      <c r="C186" s="39" t="s">
        <v>390</v>
      </c>
      <c r="D186" s="39" t="s">
        <v>669</v>
      </c>
      <c r="E186" s="39" t="s">
        <v>432</v>
      </c>
      <c r="F186" s="41"/>
      <c r="G186" s="42"/>
      <c r="H186" s="42" t="s">
        <v>1587</v>
      </c>
    </row>
    <row r="187" spans="1:8" ht="15.6">
      <c r="A187" s="31" t="s">
        <v>629</v>
      </c>
      <c r="B187" s="31" t="s">
        <v>670</v>
      </c>
      <c r="C187" s="31" t="s">
        <v>393</v>
      </c>
      <c r="D187" s="32">
        <v>37167</v>
      </c>
      <c r="E187" s="190" t="s">
        <v>572</v>
      </c>
      <c r="F187" s="33" t="s">
        <v>27</v>
      </c>
      <c r="G187" s="34" t="s">
        <v>27</v>
      </c>
      <c r="H187" s="34" t="s">
        <v>1586</v>
      </c>
    </row>
    <row r="188" spans="1:8" ht="15.6">
      <c r="A188" s="35" t="s">
        <v>629</v>
      </c>
      <c r="B188" s="35" t="s">
        <v>671</v>
      </c>
      <c r="C188" s="35" t="s">
        <v>393</v>
      </c>
      <c r="D188" s="35" t="s">
        <v>672</v>
      </c>
      <c r="E188" s="35" t="s">
        <v>500</v>
      </c>
      <c r="F188" s="37" t="s">
        <v>21</v>
      </c>
      <c r="G188" s="38" t="s">
        <v>370</v>
      </c>
      <c r="H188" s="38" t="s">
        <v>1586</v>
      </c>
    </row>
    <row r="189" spans="1:8" ht="15.6">
      <c r="A189" s="35" t="s">
        <v>629</v>
      </c>
      <c r="B189" s="35" t="s">
        <v>673</v>
      </c>
      <c r="C189" s="35" t="s">
        <v>393</v>
      </c>
      <c r="D189" s="36">
        <v>36427</v>
      </c>
      <c r="E189" s="35" t="s">
        <v>674</v>
      </c>
      <c r="F189" s="37" t="s">
        <v>21</v>
      </c>
      <c r="G189" s="38" t="s">
        <v>544</v>
      </c>
      <c r="H189" s="38" t="s">
        <v>1586</v>
      </c>
    </row>
    <row r="190" spans="1:8" ht="15.6">
      <c r="A190" s="39" t="s">
        <v>629</v>
      </c>
      <c r="B190" s="39" t="s">
        <v>675</v>
      </c>
      <c r="C190" s="39" t="s">
        <v>393</v>
      </c>
      <c r="D190" s="40">
        <v>37205</v>
      </c>
      <c r="E190" s="39" t="s">
        <v>524</v>
      </c>
      <c r="F190" s="41" t="s">
        <v>27</v>
      </c>
      <c r="G190" s="42"/>
      <c r="H190" s="42" t="s">
        <v>1587</v>
      </c>
    </row>
    <row r="191" spans="1:8" ht="15.6">
      <c r="A191" s="31" t="s">
        <v>629</v>
      </c>
      <c r="B191" s="31" t="s">
        <v>676</v>
      </c>
      <c r="C191" s="31" t="s">
        <v>397</v>
      </c>
      <c r="D191" s="31" t="s">
        <v>677</v>
      </c>
      <c r="E191" s="31" t="s">
        <v>2009</v>
      </c>
      <c r="F191" s="33" t="s">
        <v>21</v>
      </c>
      <c r="G191" s="34" t="s">
        <v>544</v>
      </c>
      <c r="H191" s="34" t="s">
        <v>1586</v>
      </c>
    </row>
    <row r="192" spans="1:8" ht="15.6">
      <c r="A192" s="35" t="s">
        <v>629</v>
      </c>
      <c r="B192" s="35" t="s">
        <v>678</v>
      </c>
      <c r="C192" s="35" t="s">
        <v>397</v>
      </c>
      <c r="D192" s="35" t="s">
        <v>679</v>
      </c>
      <c r="E192" s="35" t="s">
        <v>333</v>
      </c>
      <c r="F192" s="37" t="s">
        <v>27</v>
      </c>
      <c r="G192" s="38" t="s">
        <v>27</v>
      </c>
      <c r="H192" s="38" t="s">
        <v>1586</v>
      </c>
    </row>
    <row r="193" spans="1:8" ht="15.6">
      <c r="A193" s="39" t="s">
        <v>629</v>
      </c>
      <c r="B193" s="39" t="s">
        <v>680</v>
      </c>
      <c r="C193" s="39" t="s">
        <v>397</v>
      </c>
      <c r="D193" s="40">
        <v>36960</v>
      </c>
      <c r="E193" s="39" t="s">
        <v>674</v>
      </c>
      <c r="F193" s="41"/>
      <c r="G193" s="42"/>
      <c r="H193" s="42" t="s">
        <v>1587</v>
      </c>
    </row>
    <row r="194" spans="1:8" ht="15.6">
      <c r="A194" s="35" t="s">
        <v>629</v>
      </c>
      <c r="B194" s="35" t="s">
        <v>681</v>
      </c>
      <c r="C194" s="35" t="s">
        <v>553</v>
      </c>
      <c r="D194" s="35" t="s">
        <v>682</v>
      </c>
      <c r="E194" s="35" t="s">
        <v>348</v>
      </c>
      <c r="F194" s="37" t="s">
        <v>27</v>
      </c>
      <c r="G194" s="38" t="s">
        <v>27</v>
      </c>
      <c r="H194" s="38" t="s">
        <v>1586</v>
      </c>
    </row>
    <row r="195" spans="1:8" ht="15.6">
      <c r="A195" s="31" t="s">
        <v>629</v>
      </c>
      <c r="B195" s="31" t="s">
        <v>683</v>
      </c>
      <c r="C195" s="31" t="s">
        <v>408</v>
      </c>
      <c r="D195" s="32">
        <v>36650</v>
      </c>
      <c r="E195" s="31" t="s">
        <v>327</v>
      </c>
      <c r="F195" s="33" t="s">
        <v>27</v>
      </c>
      <c r="G195" s="34" t="s">
        <v>410</v>
      </c>
      <c r="H195" s="34" t="s">
        <v>1586</v>
      </c>
    </row>
    <row r="196" spans="1:8" ht="15.6">
      <c r="A196" s="31" t="s">
        <v>629</v>
      </c>
      <c r="B196" s="31" t="s">
        <v>684</v>
      </c>
      <c r="C196" s="31" t="s">
        <v>408</v>
      </c>
      <c r="D196" s="32">
        <v>36161</v>
      </c>
      <c r="E196" s="31" t="s">
        <v>360</v>
      </c>
      <c r="F196" s="33" t="s">
        <v>27</v>
      </c>
      <c r="G196" s="34" t="s">
        <v>410</v>
      </c>
      <c r="H196" s="34" t="s">
        <v>1586</v>
      </c>
    </row>
    <row r="197" spans="1:8" ht="15.6">
      <c r="A197" s="39" t="s">
        <v>629</v>
      </c>
      <c r="B197" s="39" t="s">
        <v>685</v>
      </c>
      <c r="C197" s="39" t="s">
        <v>408</v>
      </c>
      <c r="D197" s="39" t="s">
        <v>686</v>
      </c>
      <c r="E197" s="39" t="s">
        <v>652</v>
      </c>
      <c r="F197" s="41"/>
      <c r="G197" s="42"/>
      <c r="H197" s="42" t="s">
        <v>1587</v>
      </c>
    </row>
    <row r="198" spans="1:8" ht="15.6">
      <c r="A198" s="35" t="s">
        <v>687</v>
      </c>
      <c r="B198" s="35" t="s">
        <v>688</v>
      </c>
      <c r="C198" s="35" t="s">
        <v>312</v>
      </c>
      <c r="D198" s="35" t="s">
        <v>689</v>
      </c>
      <c r="E198" s="35" t="s">
        <v>339</v>
      </c>
      <c r="F198" s="37" t="s">
        <v>13</v>
      </c>
      <c r="G198" s="38" t="s">
        <v>314</v>
      </c>
      <c r="H198" s="38" t="s">
        <v>1586</v>
      </c>
    </row>
    <row r="199" spans="1:8" ht="15.6">
      <c r="A199" s="31" t="s">
        <v>687</v>
      </c>
      <c r="B199" s="31" t="s">
        <v>690</v>
      </c>
      <c r="C199" s="31" t="s">
        <v>312</v>
      </c>
      <c r="D199" s="32">
        <v>33363</v>
      </c>
      <c r="E199" s="31" t="s">
        <v>341</v>
      </c>
      <c r="F199" s="33" t="s">
        <v>13</v>
      </c>
      <c r="G199" s="34" t="s">
        <v>314</v>
      </c>
      <c r="H199" s="34" t="s">
        <v>1586</v>
      </c>
    </row>
    <row r="200" spans="1:8" ht="15.6">
      <c r="A200" s="39" t="s">
        <v>687</v>
      </c>
      <c r="B200" s="39" t="s">
        <v>691</v>
      </c>
      <c r="C200" s="39" t="s">
        <v>312</v>
      </c>
      <c r="D200" s="40">
        <v>36475</v>
      </c>
      <c r="E200" s="39" t="s">
        <v>434</v>
      </c>
      <c r="F200" s="41"/>
      <c r="G200" s="42"/>
      <c r="H200" s="42" t="s">
        <v>1586</v>
      </c>
    </row>
    <row r="201" spans="1:8" ht="15.6">
      <c r="A201" s="39" t="s">
        <v>687</v>
      </c>
      <c r="B201" s="39" t="s">
        <v>692</v>
      </c>
      <c r="C201" s="39" t="s">
        <v>321</v>
      </c>
      <c r="D201" s="39" t="s">
        <v>693</v>
      </c>
      <c r="E201" s="39" t="s">
        <v>348</v>
      </c>
      <c r="F201" s="41" t="s">
        <v>16</v>
      </c>
      <c r="G201" s="42"/>
      <c r="H201" s="42" t="s">
        <v>1587</v>
      </c>
    </row>
    <row r="202" spans="1:8" ht="15.6">
      <c r="A202" s="31" t="s">
        <v>687</v>
      </c>
      <c r="B202" s="31" t="s">
        <v>694</v>
      </c>
      <c r="C202" s="31" t="s">
        <v>321</v>
      </c>
      <c r="D202" s="32">
        <v>36671</v>
      </c>
      <c r="E202" s="31" t="s">
        <v>356</v>
      </c>
      <c r="F202" s="33" t="s">
        <v>16</v>
      </c>
      <c r="G202" s="34" t="s">
        <v>342</v>
      </c>
      <c r="H202" s="34" t="s">
        <v>1586</v>
      </c>
    </row>
    <row r="203" spans="1:8" ht="15.6">
      <c r="A203" s="31" t="s">
        <v>687</v>
      </c>
      <c r="B203" s="31" t="s">
        <v>695</v>
      </c>
      <c r="C203" s="31" t="s">
        <v>321</v>
      </c>
      <c r="D203" s="32">
        <v>36495</v>
      </c>
      <c r="E203" s="190" t="s">
        <v>356</v>
      </c>
      <c r="F203" s="33" t="s">
        <v>16</v>
      </c>
      <c r="G203" s="34" t="s">
        <v>342</v>
      </c>
      <c r="H203" s="34" t="s">
        <v>1586</v>
      </c>
    </row>
    <row r="204" spans="1:8" ht="15.6">
      <c r="A204" s="35" t="s">
        <v>687</v>
      </c>
      <c r="B204" s="35" t="s">
        <v>696</v>
      </c>
      <c r="C204" s="35" t="s">
        <v>321</v>
      </c>
      <c r="D204" s="35" t="s">
        <v>697</v>
      </c>
      <c r="E204" s="35" t="s">
        <v>674</v>
      </c>
      <c r="F204" s="37" t="s">
        <v>16</v>
      </c>
      <c r="G204" s="38" t="s">
        <v>324</v>
      </c>
      <c r="H204" s="38" t="s">
        <v>1586</v>
      </c>
    </row>
    <row r="205" spans="1:8" ht="15.6">
      <c r="A205" s="35" t="s">
        <v>687</v>
      </c>
      <c r="B205" s="35" t="s">
        <v>698</v>
      </c>
      <c r="C205" s="35" t="s">
        <v>321</v>
      </c>
      <c r="D205" s="35" t="s">
        <v>699</v>
      </c>
      <c r="E205" s="35" t="s">
        <v>366</v>
      </c>
      <c r="F205" s="37" t="s">
        <v>16</v>
      </c>
      <c r="G205" s="38" t="s">
        <v>330</v>
      </c>
      <c r="H205" s="38" t="s">
        <v>1586</v>
      </c>
    </row>
    <row r="206" spans="1:8" ht="15.6">
      <c r="A206" s="35" t="s">
        <v>687</v>
      </c>
      <c r="B206" s="35" t="s">
        <v>700</v>
      </c>
      <c r="C206" s="35" t="s">
        <v>321</v>
      </c>
      <c r="D206" s="35" t="s">
        <v>701</v>
      </c>
      <c r="E206" s="35" t="s">
        <v>652</v>
      </c>
      <c r="F206" s="37" t="s">
        <v>16</v>
      </c>
      <c r="G206" s="38" t="s">
        <v>324</v>
      </c>
      <c r="H206" s="38" t="s">
        <v>1586</v>
      </c>
    </row>
    <row r="207" spans="1:8" ht="15.6">
      <c r="A207" s="39" t="s">
        <v>687</v>
      </c>
      <c r="B207" s="39" t="s">
        <v>702</v>
      </c>
      <c r="C207" s="39" t="s">
        <v>321</v>
      </c>
      <c r="D207" s="40">
        <v>37717</v>
      </c>
      <c r="E207" s="39" t="s">
        <v>341</v>
      </c>
      <c r="F207" s="41"/>
      <c r="G207" s="42"/>
      <c r="H207" s="42" t="s">
        <v>1587</v>
      </c>
    </row>
    <row r="208" spans="1:8" ht="15.6">
      <c r="A208" s="31" t="s">
        <v>687</v>
      </c>
      <c r="B208" s="31" t="s">
        <v>703</v>
      </c>
      <c r="C208" s="31" t="s">
        <v>346</v>
      </c>
      <c r="D208" s="31" t="s">
        <v>704</v>
      </c>
      <c r="E208" s="31" t="s">
        <v>356</v>
      </c>
      <c r="F208" s="33" t="s">
        <v>16</v>
      </c>
      <c r="G208" s="34" t="s">
        <v>349</v>
      </c>
      <c r="H208" s="34" t="s">
        <v>1586</v>
      </c>
    </row>
    <row r="209" spans="1:8" ht="15.6">
      <c r="A209" s="35" t="s">
        <v>687</v>
      </c>
      <c r="B209" s="35" t="s">
        <v>705</v>
      </c>
      <c r="C209" s="35" t="s">
        <v>346</v>
      </c>
      <c r="D209" s="36">
        <v>37257</v>
      </c>
      <c r="E209" s="35" t="s">
        <v>384</v>
      </c>
      <c r="F209" s="37" t="s">
        <v>16</v>
      </c>
      <c r="G209" s="38" t="s">
        <v>349</v>
      </c>
      <c r="H209" s="38" t="s">
        <v>1586</v>
      </c>
    </row>
    <row r="210" spans="1:8" ht="15.6">
      <c r="A210" s="35" t="s">
        <v>687</v>
      </c>
      <c r="B210" s="35" t="s">
        <v>706</v>
      </c>
      <c r="C210" s="35" t="s">
        <v>346</v>
      </c>
      <c r="D210" s="35" t="s">
        <v>707</v>
      </c>
      <c r="E210" s="35" t="s">
        <v>443</v>
      </c>
      <c r="F210" s="37"/>
      <c r="G210" s="38"/>
      <c r="H210" s="38" t="s">
        <v>1586</v>
      </c>
    </row>
    <row r="211" spans="1:8" ht="15.6">
      <c r="A211" s="31" t="s">
        <v>687</v>
      </c>
      <c r="B211" s="31" t="s">
        <v>708</v>
      </c>
      <c r="C211" s="31" t="s">
        <v>354</v>
      </c>
      <c r="D211" s="31" t="s">
        <v>709</v>
      </c>
      <c r="E211" s="31" t="s">
        <v>513</v>
      </c>
      <c r="F211" s="33" t="s">
        <v>16</v>
      </c>
      <c r="G211" s="34" t="s">
        <v>450</v>
      </c>
      <c r="H211" s="34" t="s">
        <v>1586</v>
      </c>
    </row>
    <row r="212" spans="1:8" ht="15.6">
      <c r="A212" s="31" t="s">
        <v>687</v>
      </c>
      <c r="B212" s="31" t="s">
        <v>710</v>
      </c>
      <c r="C212" s="31" t="s">
        <v>354</v>
      </c>
      <c r="D212" s="31" t="s">
        <v>711</v>
      </c>
      <c r="E212" s="31" t="s">
        <v>395</v>
      </c>
      <c r="F212" s="33" t="s">
        <v>16</v>
      </c>
      <c r="G212" s="34" t="s">
        <v>450</v>
      </c>
      <c r="H212" s="34" t="s">
        <v>1586</v>
      </c>
    </row>
    <row r="213" spans="1:8" ht="15.6">
      <c r="A213" s="35" t="s">
        <v>687</v>
      </c>
      <c r="B213" s="35" t="s">
        <v>712</v>
      </c>
      <c r="C213" s="35" t="s">
        <v>354</v>
      </c>
      <c r="D213" s="35" t="s">
        <v>713</v>
      </c>
      <c r="E213" s="35" t="s">
        <v>420</v>
      </c>
      <c r="F213" s="37" t="s">
        <v>16</v>
      </c>
      <c r="G213" s="38" t="s">
        <v>450</v>
      </c>
      <c r="H213" s="38" t="s">
        <v>1586</v>
      </c>
    </row>
    <row r="214" spans="1:8" ht="15.6">
      <c r="A214" s="31" t="s">
        <v>687</v>
      </c>
      <c r="B214" s="31" t="s">
        <v>714</v>
      </c>
      <c r="C214" s="31" t="s">
        <v>358</v>
      </c>
      <c r="D214" s="32">
        <v>36132</v>
      </c>
      <c r="E214" s="31" t="s">
        <v>395</v>
      </c>
      <c r="F214" s="33" t="s">
        <v>21</v>
      </c>
      <c r="G214" s="34" t="s">
        <v>362</v>
      </c>
      <c r="H214" s="34" t="s">
        <v>1586</v>
      </c>
    </row>
    <row r="215" spans="1:8" ht="15.6">
      <c r="A215" s="35" t="s">
        <v>687</v>
      </c>
      <c r="B215" s="35" t="s">
        <v>715</v>
      </c>
      <c r="C215" s="35" t="s">
        <v>358</v>
      </c>
      <c r="D215" s="35" t="s">
        <v>716</v>
      </c>
      <c r="E215" s="35" t="s">
        <v>434</v>
      </c>
      <c r="F215" s="37" t="s">
        <v>21</v>
      </c>
      <c r="G215" s="38" t="s">
        <v>362</v>
      </c>
      <c r="H215" s="38" t="s">
        <v>1586</v>
      </c>
    </row>
    <row r="216" spans="1:8" ht="15.6">
      <c r="A216" s="31" t="s">
        <v>687</v>
      </c>
      <c r="B216" s="31" t="s">
        <v>717</v>
      </c>
      <c r="C216" s="31" t="s">
        <v>368</v>
      </c>
      <c r="D216" s="31" t="s">
        <v>718</v>
      </c>
      <c r="E216" s="31" t="s">
        <v>373</v>
      </c>
      <c r="F216" s="33" t="s">
        <v>21</v>
      </c>
      <c r="G216" s="34" t="s">
        <v>362</v>
      </c>
      <c r="H216" s="34" t="s">
        <v>1586</v>
      </c>
    </row>
    <row r="217" spans="1:8" ht="15.6">
      <c r="A217" s="31" t="s">
        <v>687</v>
      </c>
      <c r="B217" s="31" t="s">
        <v>719</v>
      </c>
      <c r="C217" s="31" t="s">
        <v>368</v>
      </c>
      <c r="D217" s="31" t="s">
        <v>720</v>
      </c>
      <c r="E217" s="31" t="s">
        <v>366</v>
      </c>
      <c r="F217" s="33" t="s">
        <v>21</v>
      </c>
      <c r="G217" s="34" t="s">
        <v>362</v>
      </c>
      <c r="H217" s="34" t="s">
        <v>1586</v>
      </c>
    </row>
    <row r="218" spans="1:8" ht="15.6">
      <c r="A218" s="35" t="s">
        <v>687</v>
      </c>
      <c r="B218" s="35" t="s">
        <v>721</v>
      </c>
      <c r="C218" s="35" t="s">
        <v>368</v>
      </c>
      <c r="D218" s="36">
        <v>38358</v>
      </c>
      <c r="E218" s="35" t="s">
        <v>377</v>
      </c>
      <c r="F218" s="37" t="s">
        <v>21</v>
      </c>
      <c r="G218" s="38" t="s">
        <v>362</v>
      </c>
      <c r="H218" s="38" t="s">
        <v>1586</v>
      </c>
    </row>
    <row r="219" spans="1:8" ht="15.6">
      <c r="A219" s="39" t="s">
        <v>687</v>
      </c>
      <c r="B219" s="39" t="s">
        <v>722</v>
      </c>
      <c r="C219" s="39" t="s">
        <v>368</v>
      </c>
      <c r="D219" s="39" t="s">
        <v>723</v>
      </c>
      <c r="E219" s="39" t="s">
        <v>724</v>
      </c>
      <c r="F219" s="41"/>
      <c r="G219" s="42"/>
      <c r="H219" s="42" t="s">
        <v>1586</v>
      </c>
    </row>
    <row r="220" spans="1:8" ht="15.6">
      <c r="A220" s="31" t="s">
        <v>687</v>
      </c>
      <c r="B220" s="31" t="s">
        <v>725</v>
      </c>
      <c r="C220" s="31" t="s">
        <v>393</v>
      </c>
      <c r="D220" s="31" t="s">
        <v>726</v>
      </c>
      <c r="E220" s="31" t="s">
        <v>352</v>
      </c>
      <c r="F220" s="33" t="s">
        <v>21</v>
      </c>
      <c r="G220" s="34" t="s">
        <v>469</v>
      </c>
      <c r="H220" s="34" t="s">
        <v>1586</v>
      </c>
    </row>
    <row r="221" spans="1:8" ht="15.6">
      <c r="A221" s="39" t="s">
        <v>687</v>
      </c>
      <c r="B221" s="39" t="s">
        <v>676</v>
      </c>
      <c r="C221" s="39" t="s">
        <v>397</v>
      </c>
      <c r="D221" s="39" t="s">
        <v>677</v>
      </c>
      <c r="E221" s="39" t="s">
        <v>527</v>
      </c>
      <c r="F221" s="41" t="s">
        <v>21</v>
      </c>
      <c r="G221" s="42" t="s">
        <v>544</v>
      </c>
      <c r="H221" s="42" t="s">
        <v>1587</v>
      </c>
    </row>
    <row r="222" spans="1:8" ht="15.6">
      <c r="A222" s="31" t="s">
        <v>687</v>
      </c>
      <c r="B222" s="31" t="s">
        <v>727</v>
      </c>
      <c r="C222" s="31" t="s">
        <v>397</v>
      </c>
      <c r="D222" s="31" t="s">
        <v>728</v>
      </c>
      <c r="E222" s="31" t="s">
        <v>373</v>
      </c>
      <c r="F222" s="33" t="s">
        <v>21</v>
      </c>
      <c r="G222" s="34" t="s">
        <v>404</v>
      </c>
      <c r="H222" s="34" t="s">
        <v>1586</v>
      </c>
    </row>
    <row r="223" spans="1:8" ht="15.6">
      <c r="A223" s="35" t="s">
        <v>687</v>
      </c>
      <c r="B223" s="35" t="s">
        <v>729</v>
      </c>
      <c r="C223" s="35" t="s">
        <v>397</v>
      </c>
      <c r="D223" s="36">
        <v>38002</v>
      </c>
      <c r="E223" s="35" t="s">
        <v>366</v>
      </c>
      <c r="F223" s="37" t="s">
        <v>21</v>
      </c>
      <c r="G223" s="38" t="s">
        <v>404</v>
      </c>
      <c r="H223" s="38" t="s">
        <v>1586</v>
      </c>
    </row>
    <row r="224" spans="1:8" ht="15.6">
      <c r="A224" s="39" t="s">
        <v>687</v>
      </c>
      <c r="B224" s="39" t="s">
        <v>730</v>
      </c>
      <c r="C224" s="39" t="s">
        <v>397</v>
      </c>
      <c r="D224" s="39" t="s">
        <v>731</v>
      </c>
      <c r="E224" s="39" t="s">
        <v>524</v>
      </c>
      <c r="F224" s="41" t="s">
        <v>21</v>
      </c>
      <c r="G224" s="42"/>
      <c r="H224" s="42" t="s">
        <v>1587</v>
      </c>
    </row>
    <row r="225" spans="1:8" ht="15.6">
      <c r="A225" s="39" t="s">
        <v>687</v>
      </c>
      <c r="B225" s="39" t="s">
        <v>732</v>
      </c>
      <c r="C225" s="39" t="s">
        <v>397</v>
      </c>
      <c r="D225" s="39" t="s">
        <v>733</v>
      </c>
      <c r="E225" s="39" t="s">
        <v>430</v>
      </c>
      <c r="F225" s="41"/>
      <c r="G225" s="42"/>
      <c r="H225" s="42" t="s">
        <v>1587</v>
      </c>
    </row>
    <row r="226" spans="1:8" ht="15.6">
      <c r="A226" s="31" t="s">
        <v>687</v>
      </c>
      <c r="B226" s="31" t="s">
        <v>734</v>
      </c>
      <c r="C226" s="31" t="s">
        <v>400</v>
      </c>
      <c r="D226" s="31" t="s">
        <v>735</v>
      </c>
      <c r="E226" s="31" t="s">
        <v>356</v>
      </c>
      <c r="F226" s="33" t="s">
        <v>21</v>
      </c>
      <c r="G226" s="34" t="s">
        <v>404</v>
      </c>
      <c r="H226" s="34" t="s">
        <v>1586</v>
      </c>
    </row>
    <row r="227" spans="1:8" ht="15.6">
      <c r="A227" s="35" t="s">
        <v>687</v>
      </c>
      <c r="B227" s="35" t="s">
        <v>736</v>
      </c>
      <c r="C227" s="35" t="s">
        <v>400</v>
      </c>
      <c r="D227" s="35" t="s">
        <v>737</v>
      </c>
      <c r="E227" s="35" t="s">
        <v>384</v>
      </c>
      <c r="F227" s="37" t="s">
        <v>21</v>
      </c>
      <c r="G227" s="38" t="s">
        <v>544</v>
      </c>
      <c r="H227" s="38" t="s">
        <v>1586</v>
      </c>
    </row>
    <row r="228" spans="1:8" ht="15.6">
      <c r="A228" s="31" t="s">
        <v>687</v>
      </c>
      <c r="B228" s="31" t="s">
        <v>627</v>
      </c>
      <c r="C228" s="31" t="s">
        <v>408</v>
      </c>
      <c r="D228" s="31" t="s">
        <v>628</v>
      </c>
      <c r="E228" s="31" t="s">
        <v>356</v>
      </c>
      <c r="F228" s="33" t="s">
        <v>27</v>
      </c>
      <c r="G228" s="34" t="s">
        <v>410</v>
      </c>
      <c r="H228" s="34" t="s">
        <v>1586</v>
      </c>
    </row>
    <row r="229" spans="1:8" ht="15.6">
      <c r="A229" s="35" t="s">
        <v>687</v>
      </c>
      <c r="B229" s="35" t="s">
        <v>563</v>
      </c>
      <c r="C229" s="35" t="s">
        <v>408</v>
      </c>
      <c r="D229" s="35" t="s">
        <v>564</v>
      </c>
      <c r="E229" s="35" t="s">
        <v>500</v>
      </c>
      <c r="F229" s="37" t="s">
        <v>27</v>
      </c>
      <c r="G229" s="38" t="s">
        <v>410</v>
      </c>
      <c r="H229" s="38" t="s">
        <v>1586</v>
      </c>
    </row>
    <row r="230" spans="1:8" ht="15.6">
      <c r="A230" s="35" t="s">
        <v>687</v>
      </c>
      <c r="B230" s="35" t="s">
        <v>738</v>
      </c>
      <c r="C230" s="35" t="s">
        <v>408</v>
      </c>
      <c r="D230" s="36">
        <v>37691</v>
      </c>
      <c r="E230" s="35" t="s">
        <v>380</v>
      </c>
      <c r="F230" s="37"/>
      <c r="G230" s="38"/>
      <c r="H230" s="38" t="s">
        <v>1586</v>
      </c>
    </row>
    <row r="231" spans="1:8" ht="15.6">
      <c r="A231" s="43" t="s">
        <v>687</v>
      </c>
      <c r="B231" s="43" t="s">
        <v>623</v>
      </c>
      <c r="C231" s="43" t="s">
        <v>408</v>
      </c>
      <c r="D231" s="43" t="s">
        <v>624</v>
      </c>
      <c r="E231" s="43" t="s">
        <v>559</v>
      </c>
      <c r="F231" s="44"/>
      <c r="G231" s="45"/>
      <c r="H231" s="45" t="s">
        <v>1587</v>
      </c>
    </row>
    <row r="232" spans="1:8" ht="15.6">
      <c r="A232" s="39" t="s">
        <v>687</v>
      </c>
      <c r="B232" s="39" t="s">
        <v>739</v>
      </c>
      <c r="C232" s="39" t="s">
        <v>408</v>
      </c>
      <c r="D232" s="40">
        <v>36593</v>
      </c>
      <c r="E232" s="39" t="s">
        <v>524</v>
      </c>
      <c r="F232" s="41" t="s">
        <v>27</v>
      </c>
      <c r="G232" s="42"/>
      <c r="H232" s="42" t="s">
        <v>1587</v>
      </c>
    </row>
    <row r="233" spans="1:8" ht="15.6">
      <c r="A233" s="35" t="s">
        <v>687</v>
      </c>
      <c r="B233" s="35" t="s">
        <v>740</v>
      </c>
      <c r="C233" s="35" t="s">
        <v>408</v>
      </c>
      <c r="D233" s="36">
        <v>38048</v>
      </c>
      <c r="E233" s="35" t="s">
        <v>441</v>
      </c>
      <c r="F233" s="37"/>
      <c r="G233" s="38"/>
      <c r="H233" s="38" t="s">
        <v>1586</v>
      </c>
    </row>
    <row r="234" spans="1:8" ht="15.6">
      <c r="A234" s="31" t="s">
        <v>741</v>
      </c>
      <c r="B234" s="31" t="s">
        <v>742</v>
      </c>
      <c r="C234" s="31" t="s">
        <v>312</v>
      </c>
      <c r="D234" s="31" t="s">
        <v>743</v>
      </c>
      <c r="E234" s="31" t="s">
        <v>352</v>
      </c>
      <c r="F234" s="33" t="s">
        <v>13</v>
      </c>
      <c r="G234" s="34" t="s">
        <v>314</v>
      </c>
      <c r="H234" s="34" t="s">
        <v>1586</v>
      </c>
    </row>
    <row r="235" spans="1:8" ht="15.6">
      <c r="A235" s="35" t="s">
        <v>741</v>
      </c>
      <c r="B235" s="35" t="s">
        <v>744</v>
      </c>
      <c r="C235" s="35" t="s">
        <v>312</v>
      </c>
      <c r="D235" s="35" t="s">
        <v>745</v>
      </c>
      <c r="E235" s="35" t="s">
        <v>319</v>
      </c>
      <c r="F235" s="37" t="s">
        <v>13</v>
      </c>
      <c r="G235" s="38" t="s">
        <v>314</v>
      </c>
      <c r="H235" s="38" t="s">
        <v>1586</v>
      </c>
    </row>
    <row r="236" spans="1:8" ht="15.6">
      <c r="A236" s="35" t="s">
        <v>741</v>
      </c>
      <c r="B236" s="35" t="s">
        <v>746</v>
      </c>
      <c r="C236" s="35" t="s">
        <v>312</v>
      </c>
      <c r="D236" s="35" t="s">
        <v>747</v>
      </c>
      <c r="E236" s="35" t="s">
        <v>439</v>
      </c>
      <c r="F236" s="37"/>
      <c r="G236" s="38"/>
      <c r="H236" s="38" t="s">
        <v>1586</v>
      </c>
    </row>
    <row r="237" spans="1:8" ht="15.6">
      <c r="A237" s="35" t="s">
        <v>741</v>
      </c>
      <c r="B237" s="35" t="s">
        <v>748</v>
      </c>
      <c r="C237" s="35" t="s">
        <v>312</v>
      </c>
      <c r="D237" s="35" t="s">
        <v>538</v>
      </c>
      <c r="E237" s="35" t="s">
        <v>578</v>
      </c>
      <c r="F237" s="37" t="s">
        <v>13</v>
      </c>
      <c r="G237" s="38"/>
      <c r="H237" s="38" t="s">
        <v>1586</v>
      </c>
    </row>
    <row r="238" spans="1:8" ht="15.6">
      <c r="A238" s="31" t="s">
        <v>741</v>
      </c>
      <c r="B238" s="31" t="s">
        <v>749</v>
      </c>
      <c r="C238" s="31" t="s">
        <v>321</v>
      </c>
      <c r="D238" s="31" t="s">
        <v>750</v>
      </c>
      <c r="E238" s="31" t="s">
        <v>373</v>
      </c>
      <c r="F238" s="33" t="s">
        <v>16</v>
      </c>
      <c r="G238" s="34" t="s">
        <v>342</v>
      </c>
      <c r="H238" s="34" t="s">
        <v>1586</v>
      </c>
    </row>
    <row r="239" spans="1:8" ht="15.6">
      <c r="A239" s="35" t="s">
        <v>741</v>
      </c>
      <c r="B239" s="35" t="s">
        <v>751</v>
      </c>
      <c r="C239" s="35" t="s">
        <v>321</v>
      </c>
      <c r="D239" s="36">
        <v>38468</v>
      </c>
      <c r="E239" s="35" t="s">
        <v>752</v>
      </c>
      <c r="F239" s="37" t="s">
        <v>16</v>
      </c>
      <c r="G239" s="38" t="s">
        <v>324</v>
      </c>
      <c r="H239" s="38" t="s">
        <v>1586</v>
      </c>
    </row>
    <row r="240" spans="1:8" ht="15.6">
      <c r="A240" s="31" t="s">
        <v>741</v>
      </c>
      <c r="B240" s="31" t="s">
        <v>753</v>
      </c>
      <c r="C240" s="31" t="s">
        <v>321</v>
      </c>
      <c r="D240" s="32">
        <v>35587</v>
      </c>
      <c r="E240" s="31" t="s">
        <v>430</v>
      </c>
      <c r="F240" s="33" t="s">
        <v>16</v>
      </c>
      <c r="G240" s="34" t="s">
        <v>330</v>
      </c>
      <c r="H240" s="34" t="s">
        <v>1586</v>
      </c>
    </row>
    <row r="241" spans="1:8" ht="15.6">
      <c r="A241" s="31" t="s">
        <v>741</v>
      </c>
      <c r="B241" s="31" t="s">
        <v>754</v>
      </c>
      <c r="C241" s="31" t="s">
        <v>321</v>
      </c>
      <c r="D241" s="31" t="s">
        <v>755</v>
      </c>
      <c r="E241" s="31" t="s">
        <v>432</v>
      </c>
      <c r="F241" s="33" t="s">
        <v>16</v>
      </c>
      <c r="G241" s="34" t="s">
        <v>324</v>
      </c>
      <c r="H241" s="34" t="s">
        <v>1586</v>
      </c>
    </row>
    <row r="242" spans="1:8" ht="15.6">
      <c r="A242" s="39" t="s">
        <v>741</v>
      </c>
      <c r="B242" s="39" t="s">
        <v>756</v>
      </c>
      <c r="C242" s="39" t="s">
        <v>321</v>
      </c>
      <c r="D242" s="40">
        <v>35736</v>
      </c>
      <c r="E242" s="39" t="s">
        <v>465</v>
      </c>
      <c r="F242" s="41"/>
      <c r="G242" s="42"/>
      <c r="H242" s="42" t="s">
        <v>1587</v>
      </c>
    </row>
    <row r="243" spans="1:8" ht="15.6">
      <c r="A243" s="39" t="s">
        <v>741</v>
      </c>
      <c r="B243" s="39" t="s">
        <v>757</v>
      </c>
      <c r="C243" s="39" t="s">
        <v>321</v>
      </c>
      <c r="D243" s="39" t="s">
        <v>758</v>
      </c>
      <c r="E243" s="39" t="s">
        <v>319</v>
      </c>
      <c r="F243" s="41"/>
      <c r="G243" s="42"/>
      <c r="H243" s="42" t="s">
        <v>1587</v>
      </c>
    </row>
    <row r="244" spans="1:8" ht="15.6">
      <c r="A244" s="39" t="s">
        <v>741</v>
      </c>
      <c r="B244" s="39" t="s">
        <v>759</v>
      </c>
      <c r="C244" s="39" t="s">
        <v>321</v>
      </c>
      <c r="D244" s="39" t="s">
        <v>760</v>
      </c>
      <c r="E244" s="39" t="s">
        <v>461</v>
      </c>
      <c r="F244" s="41"/>
      <c r="G244" s="42"/>
      <c r="H244" s="42" t="s">
        <v>1587</v>
      </c>
    </row>
    <row r="245" spans="1:8" ht="15.6">
      <c r="A245" s="39" t="s">
        <v>741</v>
      </c>
      <c r="B245" s="39" t="s">
        <v>761</v>
      </c>
      <c r="C245" s="39" t="s">
        <v>321</v>
      </c>
      <c r="D245" s="39" t="s">
        <v>762</v>
      </c>
      <c r="E245" s="39" t="s">
        <v>423</v>
      </c>
      <c r="F245" s="41"/>
      <c r="G245" s="42"/>
      <c r="H245" s="42" t="s">
        <v>1587</v>
      </c>
    </row>
    <row r="246" spans="1:8" ht="15.6">
      <c r="A246" s="31" t="s">
        <v>741</v>
      </c>
      <c r="B246" s="31" t="s">
        <v>763</v>
      </c>
      <c r="C246" s="31" t="s">
        <v>346</v>
      </c>
      <c r="D246" s="31" t="s">
        <v>764</v>
      </c>
      <c r="E246" s="31" t="s">
        <v>524</v>
      </c>
      <c r="F246" s="33" t="s">
        <v>16</v>
      </c>
      <c r="G246" s="34" t="s">
        <v>640</v>
      </c>
      <c r="H246" s="34" t="s">
        <v>1586</v>
      </c>
    </row>
    <row r="247" spans="1:8" ht="15.6">
      <c r="A247" s="35" t="s">
        <v>741</v>
      </c>
      <c r="B247" s="35" t="s">
        <v>765</v>
      </c>
      <c r="C247" s="35" t="s">
        <v>346</v>
      </c>
      <c r="D247" s="35" t="s">
        <v>766</v>
      </c>
      <c r="E247" s="35" t="s">
        <v>452</v>
      </c>
      <c r="F247" s="37" t="s">
        <v>16</v>
      </c>
      <c r="G247" s="38" t="s">
        <v>349</v>
      </c>
      <c r="H247" s="38" t="s">
        <v>1586</v>
      </c>
    </row>
    <row r="248" spans="1:8" ht="15.6">
      <c r="A248" s="35" t="s">
        <v>741</v>
      </c>
      <c r="B248" s="35" t="s">
        <v>767</v>
      </c>
      <c r="C248" s="35" t="s">
        <v>346</v>
      </c>
      <c r="D248" s="36">
        <v>36607</v>
      </c>
      <c r="E248" s="35" t="s">
        <v>319</v>
      </c>
      <c r="F248" s="37"/>
      <c r="G248" s="38"/>
      <c r="H248" s="42" t="s">
        <v>1586</v>
      </c>
    </row>
    <row r="249" spans="1:8" ht="15.6">
      <c r="A249" s="31" t="s">
        <v>741</v>
      </c>
      <c r="B249" s="31" t="s">
        <v>768</v>
      </c>
      <c r="C249" s="31" t="s">
        <v>354</v>
      </c>
      <c r="D249" s="32">
        <v>36705</v>
      </c>
      <c r="E249" s="31" t="s">
        <v>752</v>
      </c>
      <c r="F249" s="33" t="s">
        <v>16</v>
      </c>
      <c r="G249" s="34" t="s">
        <v>450</v>
      </c>
      <c r="H249" s="34" t="s">
        <v>1586</v>
      </c>
    </row>
    <row r="250" spans="1:8" ht="15.6">
      <c r="A250" s="39" t="s">
        <v>741</v>
      </c>
      <c r="B250" s="39" t="s">
        <v>769</v>
      </c>
      <c r="C250" s="39" t="s">
        <v>354</v>
      </c>
      <c r="D250" s="39" t="s">
        <v>770</v>
      </c>
      <c r="E250" s="39" t="s">
        <v>430</v>
      </c>
      <c r="F250" s="41" t="s">
        <v>16</v>
      </c>
      <c r="G250" s="42" t="s">
        <v>599</v>
      </c>
      <c r="H250" s="42" t="s">
        <v>1587</v>
      </c>
    </row>
    <row r="251" spans="1:8" ht="15.6">
      <c r="A251" s="39" t="s">
        <v>741</v>
      </c>
      <c r="B251" s="39" t="s">
        <v>771</v>
      </c>
      <c r="C251" s="39" t="s">
        <v>354</v>
      </c>
      <c r="D251" s="40">
        <v>38902</v>
      </c>
      <c r="E251" s="39" t="s">
        <v>465</v>
      </c>
      <c r="F251" s="41" t="s">
        <v>16</v>
      </c>
      <c r="G251" s="42"/>
      <c r="H251" s="42" t="s">
        <v>1587</v>
      </c>
    </row>
    <row r="252" spans="1:8" ht="15.6">
      <c r="A252" s="39" t="s">
        <v>741</v>
      </c>
      <c r="B252" s="39" t="s">
        <v>772</v>
      </c>
      <c r="C252" s="39" t="s">
        <v>358</v>
      </c>
      <c r="D252" s="39" t="s">
        <v>773</v>
      </c>
      <c r="E252" s="39" t="s">
        <v>752</v>
      </c>
      <c r="F252" s="41" t="s">
        <v>21</v>
      </c>
      <c r="G252" s="42" t="s">
        <v>362</v>
      </c>
      <c r="H252" s="42" t="s">
        <v>1587</v>
      </c>
    </row>
    <row r="253" spans="1:8" ht="15.6">
      <c r="A253" s="31" t="s">
        <v>741</v>
      </c>
      <c r="B253" s="31" t="s">
        <v>774</v>
      </c>
      <c r="C253" s="31" t="s">
        <v>358</v>
      </c>
      <c r="D253" s="32">
        <v>35097</v>
      </c>
      <c r="E253" s="31" t="s">
        <v>432</v>
      </c>
      <c r="F253" s="33" t="s">
        <v>21</v>
      </c>
      <c r="G253" s="34" t="s">
        <v>362</v>
      </c>
      <c r="H253" s="34" t="s">
        <v>1586</v>
      </c>
    </row>
    <row r="254" spans="1:8" ht="15.6">
      <c r="A254" s="35" t="s">
        <v>741</v>
      </c>
      <c r="B254" s="35" t="s">
        <v>775</v>
      </c>
      <c r="C254" s="35" t="s">
        <v>358</v>
      </c>
      <c r="D254" s="35" t="s">
        <v>776</v>
      </c>
      <c r="E254" s="35" t="s">
        <v>356</v>
      </c>
      <c r="F254" s="37" t="s">
        <v>21</v>
      </c>
      <c r="G254" s="38" t="s">
        <v>362</v>
      </c>
      <c r="H254" s="38" t="s">
        <v>1586</v>
      </c>
    </row>
    <row r="255" spans="1:8" ht="15.6">
      <c r="A255" s="31" t="s">
        <v>741</v>
      </c>
      <c r="B255" s="31" t="s">
        <v>777</v>
      </c>
      <c r="C255" s="31" t="s">
        <v>368</v>
      </c>
      <c r="D255" s="31" t="s">
        <v>778</v>
      </c>
      <c r="E255" s="31" t="s">
        <v>377</v>
      </c>
      <c r="F255" s="33" t="s">
        <v>21</v>
      </c>
      <c r="G255" s="34" t="s">
        <v>370</v>
      </c>
      <c r="H255" s="34" t="s">
        <v>1586</v>
      </c>
    </row>
    <row r="256" spans="1:8" ht="15.6">
      <c r="A256" s="31" t="s">
        <v>741</v>
      </c>
      <c r="B256" s="31" t="s">
        <v>779</v>
      </c>
      <c r="C256" s="31" t="s">
        <v>368</v>
      </c>
      <c r="D256" s="31" t="s">
        <v>780</v>
      </c>
      <c r="E256" s="31" t="s">
        <v>377</v>
      </c>
      <c r="F256" s="33" t="s">
        <v>21</v>
      </c>
      <c r="G256" s="34" t="s">
        <v>362</v>
      </c>
      <c r="H256" s="34" t="s">
        <v>1586</v>
      </c>
    </row>
    <row r="257" spans="1:8" ht="15.6">
      <c r="A257" s="35" t="s">
        <v>741</v>
      </c>
      <c r="B257" s="35" t="s">
        <v>781</v>
      </c>
      <c r="C257" s="35" t="s">
        <v>368</v>
      </c>
      <c r="D257" s="35" t="s">
        <v>782</v>
      </c>
      <c r="E257" s="35" t="s">
        <v>384</v>
      </c>
      <c r="F257" s="37" t="s">
        <v>21</v>
      </c>
      <c r="G257" s="38" t="s">
        <v>362</v>
      </c>
      <c r="H257" s="38" t="s">
        <v>1586</v>
      </c>
    </row>
    <row r="258" spans="1:8" ht="15.6">
      <c r="A258" s="35" t="s">
        <v>741</v>
      </c>
      <c r="B258" s="35" t="s">
        <v>783</v>
      </c>
      <c r="C258" s="35" t="s">
        <v>368</v>
      </c>
      <c r="D258" s="36">
        <v>34707</v>
      </c>
      <c r="E258" s="35" t="s">
        <v>436</v>
      </c>
      <c r="F258" s="37" t="s">
        <v>21</v>
      </c>
      <c r="G258" s="38" t="s">
        <v>362</v>
      </c>
      <c r="H258" s="38" t="s">
        <v>1586</v>
      </c>
    </row>
    <row r="259" spans="1:8" ht="15.6">
      <c r="A259" s="35" t="s">
        <v>741</v>
      </c>
      <c r="B259" s="35" t="s">
        <v>784</v>
      </c>
      <c r="C259" s="35" t="s">
        <v>368</v>
      </c>
      <c r="D259" s="36">
        <v>34431</v>
      </c>
      <c r="E259" s="35" t="s">
        <v>724</v>
      </c>
      <c r="F259" s="37" t="s">
        <v>21</v>
      </c>
      <c r="G259" s="38" t="s">
        <v>362</v>
      </c>
      <c r="H259" s="38" t="s">
        <v>1586</v>
      </c>
    </row>
    <row r="260" spans="1:8" ht="15.6">
      <c r="A260" s="35" t="s">
        <v>741</v>
      </c>
      <c r="B260" s="35" t="s">
        <v>785</v>
      </c>
      <c r="C260" s="35" t="s">
        <v>368</v>
      </c>
      <c r="D260" s="36">
        <v>39030</v>
      </c>
      <c r="E260" s="35" t="s">
        <v>423</v>
      </c>
      <c r="F260" s="37"/>
      <c r="G260" s="38"/>
      <c r="H260" s="38" t="s">
        <v>1586</v>
      </c>
    </row>
    <row r="261" spans="1:8" ht="15.6">
      <c r="A261" s="35" t="s">
        <v>741</v>
      </c>
      <c r="B261" s="35" t="s">
        <v>786</v>
      </c>
      <c r="C261" s="35" t="s">
        <v>368</v>
      </c>
      <c r="D261" s="35" t="s">
        <v>787</v>
      </c>
      <c r="E261" s="35" t="s">
        <v>788</v>
      </c>
      <c r="F261" s="37"/>
      <c r="G261" s="38"/>
      <c r="H261" s="38" t="s">
        <v>1586</v>
      </c>
    </row>
    <row r="262" spans="1:8" ht="15.6">
      <c r="A262" s="35" t="s">
        <v>741</v>
      </c>
      <c r="B262" s="35" t="s">
        <v>789</v>
      </c>
      <c r="C262" s="35" t="s">
        <v>390</v>
      </c>
      <c r="D262" s="35" t="s">
        <v>707</v>
      </c>
      <c r="E262" s="35" t="s">
        <v>490</v>
      </c>
      <c r="F262" s="37"/>
      <c r="G262" s="38"/>
      <c r="H262" s="38" t="s">
        <v>1586</v>
      </c>
    </row>
    <row r="263" spans="1:8" ht="15.6">
      <c r="A263" s="31" t="s">
        <v>741</v>
      </c>
      <c r="B263" s="31" t="s">
        <v>675</v>
      </c>
      <c r="C263" s="31" t="s">
        <v>393</v>
      </c>
      <c r="D263" s="32">
        <v>37205</v>
      </c>
      <c r="E263" s="31" t="s">
        <v>524</v>
      </c>
      <c r="F263" s="33" t="s">
        <v>27</v>
      </c>
      <c r="G263" s="34" t="s">
        <v>402</v>
      </c>
      <c r="H263" s="34" t="s">
        <v>1586</v>
      </c>
    </row>
    <row r="264" spans="1:8" ht="15.6">
      <c r="A264" s="35" t="s">
        <v>741</v>
      </c>
      <c r="B264" s="35" t="s">
        <v>790</v>
      </c>
      <c r="C264" s="35" t="s">
        <v>393</v>
      </c>
      <c r="D264" s="35" t="s">
        <v>791</v>
      </c>
      <c r="E264" s="35" t="s">
        <v>339</v>
      </c>
      <c r="F264" s="37"/>
      <c r="G264" s="38"/>
      <c r="H264" s="38" t="s">
        <v>1586</v>
      </c>
    </row>
    <row r="265" spans="1:8" ht="15.6">
      <c r="A265" s="39" t="s">
        <v>741</v>
      </c>
      <c r="B265" s="39" t="s">
        <v>792</v>
      </c>
      <c r="C265" s="39" t="s">
        <v>393</v>
      </c>
      <c r="D265" s="40">
        <v>37715</v>
      </c>
      <c r="E265" s="39" t="s">
        <v>441</v>
      </c>
      <c r="F265" s="41"/>
      <c r="G265" s="42"/>
      <c r="H265" s="42" t="s">
        <v>1587</v>
      </c>
    </row>
    <row r="266" spans="1:8" ht="15.6">
      <c r="A266" s="35" t="s">
        <v>741</v>
      </c>
      <c r="B266" s="35" t="s">
        <v>793</v>
      </c>
      <c r="C266" s="35" t="s">
        <v>397</v>
      </c>
      <c r="D266" s="36">
        <v>36961</v>
      </c>
      <c r="E266" s="35" t="s">
        <v>339</v>
      </c>
      <c r="F266" s="37" t="s">
        <v>21</v>
      </c>
      <c r="G266" s="38" t="s">
        <v>391</v>
      </c>
      <c r="H266" s="38" t="s">
        <v>1586</v>
      </c>
    </row>
    <row r="267" spans="1:8" ht="15.6">
      <c r="A267" s="35" t="s">
        <v>741</v>
      </c>
      <c r="B267" s="35" t="s">
        <v>794</v>
      </c>
      <c r="C267" s="35" t="s">
        <v>397</v>
      </c>
      <c r="D267" s="35" t="s">
        <v>795</v>
      </c>
      <c r="E267" s="35" t="s">
        <v>432</v>
      </c>
      <c r="F267" s="37" t="s">
        <v>21</v>
      </c>
      <c r="G267" s="38" t="s">
        <v>391</v>
      </c>
      <c r="H267" s="38" t="s">
        <v>1586</v>
      </c>
    </row>
    <row r="268" spans="1:8" ht="15.6">
      <c r="A268" s="39" t="s">
        <v>741</v>
      </c>
      <c r="B268" s="39" t="s">
        <v>796</v>
      </c>
      <c r="C268" s="39" t="s">
        <v>397</v>
      </c>
      <c r="D268" s="39" t="s">
        <v>797</v>
      </c>
      <c r="E268" s="39" t="s">
        <v>798</v>
      </c>
      <c r="F268" s="41" t="s">
        <v>27</v>
      </c>
      <c r="G268" s="42" t="s">
        <v>27</v>
      </c>
      <c r="H268" s="42" t="s">
        <v>1587</v>
      </c>
    </row>
    <row r="269" spans="1:8" ht="15.6">
      <c r="A269" s="39" t="s">
        <v>741</v>
      </c>
      <c r="B269" s="39" t="s">
        <v>799</v>
      </c>
      <c r="C269" s="39" t="s">
        <v>400</v>
      </c>
      <c r="D269" s="40">
        <v>38970</v>
      </c>
      <c r="E269" s="39" t="s">
        <v>441</v>
      </c>
      <c r="F269" s="41"/>
      <c r="G269" s="42"/>
      <c r="H269" s="42" t="s">
        <v>1587</v>
      </c>
    </row>
    <row r="270" spans="1:8" ht="15.6">
      <c r="A270" s="39" t="s">
        <v>741</v>
      </c>
      <c r="B270" s="39" t="s">
        <v>800</v>
      </c>
      <c r="C270" s="39" t="s">
        <v>553</v>
      </c>
      <c r="D270" s="40">
        <v>37294</v>
      </c>
      <c r="E270" s="39" t="s">
        <v>356</v>
      </c>
      <c r="F270" s="41" t="s">
        <v>27</v>
      </c>
      <c r="G270" s="42" t="s">
        <v>27</v>
      </c>
      <c r="H270" s="42" t="s">
        <v>1587</v>
      </c>
    </row>
    <row r="271" spans="1:8" ht="15.6">
      <c r="A271" s="31" t="s">
        <v>741</v>
      </c>
      <c r="B271" s="31" t="s">
        <v>801</v>
      </c>
      <c r="C271" s="31" t="s">
        <v>408</v>
      </c>
      <c r="D271" s="31" t="s">
        <v>802</v>
      </c>
      <c r="E271" s="31" t="s">
        <v>352</v>
      </c>
      <c r="F271" s="33" t="s">
        <v>27</v>
      </c>
      <c r="G271" s="34" t="s">
        <v>410</v>
      </c>
      <c r="H271" s="34" t="s">
        <v>1586</v>
      </c>
    </row>
    <row r="272" spans="1:8" ht="15.6">
      <c r="A272" s="35" t="s">
        <v>741</v>
      </c>
      <c r="B272" s="35" t="s">
        <v>565</v>
      </c>
      <c r="C272" s="35" t="s">
        <v>408</v>
      </c>
      <c r="D272" s="35" t="s">
        <v>566</v>
      </c>
      <c r="E272" s="35" t="s">
        <v>432</v>
      </c>
      <c r="F272" s="37"/>
      <c r="G272" s="38"/>
      <c r="H272" s="38" t="s">
        <v>1586</v>
      </c>
    </row>
    <row r="273" spans="1:8" ht="15.6">
      <c r="A273" s="35" t="s">
        <v>741</v>
      </c>
      <c r="B273" s="35" t="s">
        <v>195</v>
      </c>
      <c r="C273" s="35" t="s">
        <v>408</v>
      </c>
      <c r="D273" s="35">
        <v>36991</v>
      </c>
      <c r="E273" s="35" t="s">
        <v>384</v>
      </c>
      <c r="F273" s="37" t="s">
        <v>27</v>
      </c>
      <c r="G273" s="38" t="s">
        <v>410</v>
      </c>
      <c r="H273" s="38" t="s">
        <v>1586</v>
      </c>
    </row>
    <row r="274" spans="1:8" ht="15.6">
      <c r="A274" s="39" t="s">
        <v>741</v>
      </c>
      <c r="B274" s="39" t="s">
        <v>803</v>
      </c>
      <c r="C274" s="39" t="s">
        <v>408</v>
      </c>
      <c r="D274" s="40">
        <v>37742</v>
      </c>
      <c r="E274" s="39" t="s">
        <v>384</v>
      </c>
      <c r="F274" s="41" t="s">
        <v>27</v>
      </c>
      <c r="G274" s="42" t="s">
        <v>410</v>
      </c>
      <c r="H274" s="42" t="s">
        <v>1587</v>
      </c>
    </row>
    <row r="275" spans="1:8" ht="15.6">
      <c r="A275" s="39" t="s">
        <v>741</v>
      </c>
      <c r="B275" s="39" t="s">
        <v>804</v>
      </c>
      <c r="C275" s="39" t="s">
        <v>408</v>
      </c>
      <c r="D275" s="40">
        <v>36802</v>
      </c>
      <c r="E275" s="39" t="s">
        <v>430</v>
      </c>
      <c r="F275" s="41" t="s">
        <v>27</v>
      </c>
      <c r="G275" s="42" t="s">
        <v>410</v>
      </c>
      <c r="H275" s="42" t="s">
        <v>1587</v>
      </c>
    </row>
    <row r="276" spans="1:8" ht="15.6">
      <c r="A276" s="35" t="s">
        <v>741</v>
      </c>
      <c r="B276" s="35" t="s">
        <v>805</v>
      </c>
      <c r="C276" s="35" t="s">
        <v>408</v>
      </c>
      <c r="D276" s="35" t="s">
        <v>806</v>
      </c>
      <c r="E276" s="35" t="s">
        <v>341</v>
      </c>
      <c r="F276" s="37" t="s">
        <v>27</v>
      </c>
      <c r="G276" s="38" t="s">
        <v>410</v>
      </c>
      <c r="H276" s="38" t="s">
        <v>1586</v>
      </c>
    </row>
    <row r="277" spans="1:8" ht="15.6">
      <c r="A277" s="31" t="s">
        <v>807</v>
      </c>
      <c r="B277" s="31" t="s">
        <v>808</v>
      </c>
      <c r="C277" s="31" t="s">
        <v>312</v>
      </c>
      <c r="D277" s="32" t="s">
        <v>809</v>
      </c>
      <c r="E277" s="31" t="s">
        <v>356</v>
      </c>
      <c r="F277" s="33" t="s">
        <v>13</v>
      </c>
      <c r="G277" s="34" t="s">
        <v>314</v>
      </c>
      <c r="H277" s="34" t="s">
        <v>1586</v>
      </c>
    </row>
    <row r="278" spans="1:8" ht="15.6">
      <c r="A278" s="35" t="s">
        <v>807</v>
      </c>
      <c r="B278" s="35" t="s">
        <v>810</v>
      </c>
      <c r="C278" s="35" t="s">
        <v>312</v>
      </c>
      <c r="D278" s="36">
        <v>34917</v>
      </c>
      <c r="E278" s="35" t="s">
        <v>366</v>
      </c>
      <c r="F278" s="37" t="s">
        <v>13</v>
      </c>
      <c r="G278" s="38" t="s">
        <v>314</v>
      </c>
      <c r="H278" s="38" t="s">
        <v>1586</v>
      </c>
    </row>
    <row r="279" spans="1:8" ht="15.6">
      <c r="A279" s="39" t="s">
        <v>807</v>
      </c>
      <c r="B279" s="39" t="s">
        <v>811</v>
      </c>
      <c r="C279" s="39" t="s">
        <v>312</v>
      </c>
      <c r="D279" s="39" t="s">
        <v>812</v>
      </c>
      <c r="E279" s="39" t="s">
        <v>485</v>
      </c>
      <c r="F279" s="41"/>
      <c r="G279" s="42"/>
      <c r="H279" s="42" t="s">
        <v>1587</v>
      </c>
    </row>
    <row r="280" spans="1:8" ht="15.6">
      <c r="A280" s="39" t="s">
        <v>807</v>
      </c>
      <c r="B280" s="39" t="s">
        <v>417</v>
      </c>
      <c r="C280" s="39" t="s">
        <v>312</v>
      </c>
      <c r="D280" s="40">
        <v>37258</v>
      </c>
      <c r="E280" s="39" t="s">
        <v>341</v>
      </c>
      <c r="F280" s="41" t="s">
        <v>13</v>
      </c>
      <c r="G280" s="42" t="s">
        <v>314</v>
      </c>
      <c r="H280" s="42" t="s">
        <v>1587</v>
      </c>
    </row>
    <row r="281" spans="1:8" ht="15.6">
      <c r="A281" s="35" t="s">
        <v>807</v>
      </c>
      <c r="B281" s="35" t="s">
        <v>813</v>
      </c>
      <c r="C281" s="35" t="s">
        <v>312</v>
      </c>
      <c r="D281" s="35" t="s">
        <v>814</v>
      </c>
      <c r="E281" s="35" t="s">
        <v>344</v>
      </c>
      <c r="F281" s="37" t="s">
        <v>13</v>
      </c>
      <c r="G281" s="38" t="s">
        <v>314</v>
      </c>
      <c r="H281" s="38" t="s">
        <v>1586</v>
      </c>
    </row>
    <row r="282" spans="1:8" ht="15.6">
      <c r="A282" s="31" t="s">
        <v>807</v>
      </c>
      <c r="B282" s="31" t="s">
        <v>815</v>
      </c>
      <c r="C282" s="31" t="s">
        <v>321</v>
      </c>
      <c r="D282" s="32">
        <v>36346</v>
      </c>
      <c r="E282" s="31" t="s">
        <v>572</v>
      </c>
      <c r="F282" s="33" t="s">
        <v>16</v>
      </c>
      <c r="G282" s="34" t="s">
        <v>330</v>
      </c>
      <c r="H282" s="34" t="s">
        <v>1586</v>
      </c>
    </row>
    <row r="283" spans="1:8" ht="15.6">
      <c r="A283" s="31" t="s">
        <v>807</v>
      </c>
      <c r="B283" s="31" t="s">
        <v>816</v>
      </c>
      <c r="C283" s="31" t="s">
        <v>321</v>
      </c>
      <c r="D283" s="32">
        <v>38504</v>
      </c>
      <c r="E283" s="31" t="s">
        <v>549</v>
      </c>
      <c r="F283" s="33" t="s">
        <v>16</v>
      </c>
      <c r="G283" s="34" t="s">
        <v>324</v>
      </c>
      <c r="H283" s="34" t="s">
        <v>1586</v>
      </c>
    </row>
    <row r="284" spans="1:8" ht="15.6">
      <c r="A284" s="39" t="s">
        <v>807</v>
      </c>
      <c r="B284" s="39" t="s">
        <v>817</v>
      </c>
      <c r="C284" s="39" t="s">
        <v>321</v>
      </c>
      <c r="D284" s="39" t="s">
        <v>818</v>
      </c>
      <c r="E284" s="39" t="s">
        <v>380</v>
      </c>
      <c r="F284" s="41"/>
      <c r="G284" s="42"/>
      <c r="H284" s="42" t="s">
        <v>1587</v>
      </c>
    </row>
    <row r="285" spans="1:8" ht="15.6">
      <c r="A285" s="35" t="s">
        <v>807</v>
      </c>
      <c r="B285" s="35" t="s">
        <v>819</v>
      </c>
      <c r="C285" s="35" t="s">
        <v>321</v>
      </c>
      <c r="D285" s="35" t="s">
        <v>820</v>
      </c>
      <c r="E285" s="35" t="s">
        <v>337</v>
      </c>
      <c r="F285" s="37"/>
      <c r="G285" s="38"/>
      <c r="H285" s="38" t="s">
        <v>1586</v>
      </c>
    </row>
    <row r="286" spans="1:8" ht="15.6">
      <c r="A286" s="35" t="s">
        <v>807</v>
      </c>
      <c r="B286" s="35" t="s">
        <v>821</v>
      </c>
      <c r="C286" s="35" t="s">
        <v>321</v>
      </c>
      <c r="D286" s="35" t="s">
        <v>822</v>
      </c>
      <c r="E286" s="35" t="s">
        <v>384</v>
      </c>
      <c r="F286" s="37" t="s">
        <v>16</v>
      </c>
      <c r="G286" s="38" t="s">
        <v>324</v>
      </c>
      <c r="H286" s="38" t="s">
        <v>1586</v>
      </c>
    </row>
    <row r="287" spans="1:8" ht="15.6">
      <c r="A287" s="35" t="s">
        <v>807</v>
      </c>
      <c r="B287" s="35" t="s">
        <v>823</v>
      </c>
      <c r="C287" s="35" t="s">
        <v>321</v>
      </c>
      <c r="D287" s="36">
        <v>38224</v>
      </c>
      <c r="E287" s="35" t="s">
        <v>430</v>
      </c>
      <c r="F287" s="37" t="s">
        <v>16</v>
      </c>
      <c r="G287" s="38" t="s">
        <v>330</v>
      </c>
      <c r="H287" s="38" t="s">
        <v>1586</v>
      </c>
    </row>
    <row r="288" spans="1:8" ht="15.6">
      <c r="A288" s="39" t="s">
        <v>807</v>
      </c>
      <c r="B288" s="39" t="s">
        <v>824</v>
      </c>
      <c r="C288" s="39" t="s">
        <v>321</v>
      </c>
      <c r="D288" s="40">
        <v>39052</v>
      </c>
      <c r="E288" s="39" t="s">
        <v>432</v>
      </c>
      <c r="F288" s="41"/>
      <c r="G288" s="42"/>
      <c r="H288" s="42" t="s">
        <v>1587</v>
      </c>
    </row>
    <row r="289" spans="1:8" ht="15.6">
      <c r="A289" s="35" t="s">
        <v>807</v>
      </c>
      <c r="B289" s="35" t="s">
        <v>825</v>
      </c>
      <c r="C289" s="35" t="s">
        <v>321</v>
      </c>
      <c r="D289" s="36">
        <v>34011</v>
      </c>
      <c r="E289" s="35" t="s">
        <v>341</v>
      </c>
      <c r="F289" s="37" t="s">
        <v>16</v>
      </c>
      <c r="G289" s="38" t="s">
        <v>324</v>
      </c>
      <c r="H289" s="38" t="s">
        <v>1586</v>
      </c>
    </row>
    <row r="290" spans="1:8" ht="15.6">
      <c r="A290" s="39" t="s">
        <v>807</v>
      </c>
      <c r="B290" s="39" t="s">
        <v>826</v>
      </c>
      <c r="C290" s="39" t="s">
        <v>321</v>
      </c>
      <c r="D290" s="40">
        <v>39392</v>
      </c>
      <c r="E290" s="39" t="s">
        <v>439</v>
      </c>
      <c r="F290" s="41" t="s">
        <v>16</v>
      </c>
      <c r="G290" s="42"/>
      <c r="H290" s="42" t="s">
        <v>1587</v>
      </c>
    </row>
    <row r="291" spans="1:8" ht="15.6">
      <c r="A291" s="31" t="s">
        <v>807</v>
      </c>
      <c r="B291" s="31" t="s">
        <v>166</v>
      </c>
      <c r="C291" s="31" t="s">
        <v>346</v>
      </c>
      <c r="D291" s="32">
        <v>37836</v>
      </c>
      <c r="E291" s="31" t="s">
        <v>373</v>
      </c>
      <c r="F291" s="33" t="s">
        <v>16</v>
      </c>
      <c r="G291" s="34" t="s">
        <v>349</v>
      </c>
      <c r="H291" s="34" t="s">
        <v>1586</v>
      </c>
    </row>
    <row r="292" spans="1:8" ht="15.6">
      <c r="A292" s="31" t="s">
        <v>807</v>
      </c>
      <c r="B292" s="31" t="s">
        <v>827</v>
      </c>
      <c r="C292" s="31" t="s">
        <v>346</v>
      </c>
      <c r="D292" s="31" t="s">
        <v>828</v>
      </c>
      <c r="E292" s="31" t="s">
        <v>352</v>
      </c>
      <c r="F292" s="33" t="s">
        <v>16</v>
      </c>
      <c r="G292" s="34" t="s">
        <v>349</v>
      </c>
      <c r="H292" s="34" t="s">
        <v>1586</v>
      </c>
    </row>
    <row r="293" spans="1:8" ht="15.6">
      <c r="A293" s="31" t="s">
        <v>807</v>
      </c>
      <c r="B293" s="31" t="s">
        <v>829</v>
      </c>
      <c r="C293" s="31" t="s">
        <v>354</v>
      </c>
      <c r="D293" s="32">
        <v>37410</v>
      </c>
      <c r="E293" s="31" t="s">
        <v>333</v>
      </c>
      <c r="F293" s="33" t="s">
        <v>16</v>
      </c>
      <c r="G293" s="34" t="s">
        <v>450</v>
      </c>
      <c r="H293" s="34" t="s">
        <v>1586</v>
      </c>
    </row>
    <row r="294" spans="1:8" ht="15.6">
      <c r="A294" s="35" t="s">
        <v>807</v>
      </c>
      <c r="B294" s="35" t="s">
        <v>830</v>
      </c>
      <c r="C294" s="35" t="s">
        <v>354</v>
      </c>
      <c r="D294" s="35" t="s">
        <v>831</v>
      </c>
      <c r="E294" s="35" t="s">
        <v>384</v>
      </c>
      <c r="F294" s="37" t="s">
        <v>16</v>
      </c>
      <c r="G294" s="38" t="s">
        <v>450</v>
      </c>
      <c r="H294" s="38" t="s">
        <v>1586</v>
      </c>
    </row>
    <row r="295" spans="1:8" ht="15.6">
      <c r="A295" s="39" t="s">
        <v>807</v>
      </c>
      <c r="B295" s="39" t="s">
        <v>832</v>
      </c>
      <c r="C295" s="39" t="s">
        <v>354</v>
      </c>
      <c r="D295" s="40">
        <v>37260</v>
      </c>
      <c r="E295" s="39" t="s">
        <v>430</v>
      </c>
      <c r="F295" s="41" t="s">
        <v>16</v>
      </c>
      <c r="G295" s="42" t="s">
        <v>450</v>
      </c>
      <c r="H295" s="42" t="s">
        <v>1587</v>
      </c>
    </row>
    <row r="296" spans="1:8" ht="15.6">
      <c r="A296" s="31" t="s">
        <v>807</v>
      </c>
      <c r="B296" s="31" t="s">
        <v>833</v>
      </c>
      <c r="C296" s="31" t="s">
        <v>358</v>
      </c>
      <c r="D296" s="32">
        <v>37803</v>
      </c>
      <c r="E296" s="31" t="s">
        <v>572</v>
      </c>
      <c r="F296" s="33" t="s">
        <v>21</v>
      </c>
      <c r="G296" s="34" t="s">
        <v>362</v>
      </c>
      <c r="H296" s="34" t="s">
        <v>1586</v>
      </c>
    </row>
    <row r="297" spans="1:8" ht="15.6">
      <c r="A297" s="35" t="s">
        <v>807</v>
      </c>
      <c r="B297" s="35" t="s">
        <v>363</v>
      </c>
      <c r="C297" s="35" t="s">
        <v>358</v>
      </c>
      <c r="D297" s="35" t="s">
        <v>364</v>
      </c>
      <c r="E297" s="35" t="s">
        <v>348</v>
      </c>
      <c r="F297" s="37" t="s">
        <v>21</v>
      </c>
      <c r="G297" s="38" t="s">
        <v>362</v>
      </c>
      <c r="H297" s="38" t="s">
        <v>1586</v>
      </c>
    </row>
    <row r="298" spans="1:8" ht="15.6">
      <c r="A298" s="39" t="s">
        <v>807</v>
      </c>
      <c r="B298" s="39" t="s">
        <v>834</v>
      </c>
      <c r="C298" s="39" t="s">
        <v>358</v>
      </c>
      <c r="D298" s="40">
        <v>37074</v>
      </c>
      <c r="E298" s="39" t="s">
        <v>395</v>
      </c>
      <c r="F298" s="41"/>
      <c r="G298" s="42"/>
      <c r="H298" s="42" t="s">
        <v>1586</v>
      </c>
    </row>
    <row r="299" spans="1:8" ht="15.6">
      <c r="A299" s="39" t="s">
        <v>807</v>
      </c>
      <c r="B299" s="39" t="s">
        <v>835</v>
      </c>
      <c r="C299" s="39" t="s">
        <v>358</v>
      </c>
      <c r="D299" s="39" t="s">
        <v>836</v>
      </c>
      <c r="E299" s="39" t="s">
        <v>432</v>
      </c>
      <c r="F299" s="41"/>
      <c r="G299" s="42"/>
      <c r="H299" s="42" t="s">
        <v>1587</v>
      </c>
    </row>
    <row r="300" spans="1:8" ht="15.6">
      <c r="A300" s="31" t="s">
        <v>807</v>
      </c>
      <c r="B300" s="31" t="s">
        <v>837</v>
      </c>
      <c r="C300" s="31" t="s">
        <v>368</v>
      </c>
      <c r="D300" s="32">
        <v>37140</v>
      </c>
      <c r="E300" s="31" t="s">
        <v>327</v>
      </c>
      <c r="F300" s="33" t="s">
        <v>21</v>
      </c>
      <c r="G300" s="34" t="s">
        <v>370</v>
      </c>
      <c r="H300" s="34" t="s">
        <v>1586</v>
      </c>
    </row>
    <row r="301" spans="1:8" ht="15.6">
      <c r="A301" s="35" t="s">
        <v>807</v>
      </c>
      <c r="B301" s="35" t="s">
        <v>838</v>
      </c>
      <c r="C301" s="35" t="s">
        <v>368</v>
      </c>
      <c r="D301" s="35" t="s">
        <v>839</v>
      </c>
      <c r="E301" s="35" t="s">
        <v>674</v>
      </c>
      <c r="F301" s="37" t="s">
        <v>21</v>
      </c>
      <c r="G301" s="38" t="s">
        <v>370</v>
      </c>
      <c r="H301" s="38" t="s">
        <v>1586</v>
      </c>
    </row>
    <row r="302" spans="1:8" ht="15.6">
      <c r="A302" s="35" t="s">
        <v>807</v>
      </c>
      <c r="B302" s="35" t="s">
        <v>840</v>
      </c>
      <c r="C302" s="35" t="s">
        <v>368</v>
      </c>
      <c r="D302" s="35" t="s">
        <v>841</v>
      </c>
      <c r="E302" s="35" t="s">
        <v>513</v>
      </c>
      <c r="F302" s="37" t="s">
        <v>21</v>
      </c>
      <c r="G302" s="38" t="s">
        <v>370</v>
      </c>
      <c r="H302" s="38" t="s">
        <v>1586</v>
      </c>
    </row>
    <row r="303" spans="1:8" ht="15.6">
      <c r="A303" s="39" t="s">
        <v>807</v>
      </c>
      <c r="B303" s="39" t="s">
        <v>842</v>
      </c>
      <c r="C303" s="39" t="s">
        <v>368</v>
      </c>
      <c r="D303" s="39" t="s">
        <v>843</v>
      </c>
      <c r="E303" s="39" t="s">
        <v>339</v>
      </c>
      <c r="F303" s="41"/>
      <c r="G303" s="42"/>
      <c r="H303" s="42" t="s">
        <v>1587</v>
      </c>
    </row>
    <row r="304" spans="1:8" ht="15.6">
      <c r="A304" s="35" t="s">
        <v>807</v>
      </c>
      <c r="B304" s="35" t="s">
        <v>844</v>
      </c>
      <c r="C304" s="35" t="s">
        <v>368</v>
      </c>
      <c r="D304" s="36">
        <v>34525</v>
      </c>
      <c r="E304" s="35" t="s">
        <v>366</v>
      </c>
      <c r="F304" s="37" t="s">
        <v>21</v>
      </c>
      <c r="G304" s="38" t="s">
        <v>362</v>
      </c>
      <c r="H304" s="38" t="s">
        <v>1586</v>
      </c>
    </row>
    <row r="305" spans="1:8" ht="15.6">
      <c r="A305" s="39" t="s">
        <v>807</v>
      </c>
      <c r="B305" s="39" t="s">
        <v>845</v>
      </c>
      <c r="C305" s="39" t="s">
        <v>368</v>
      </c>
      <c r="D305" s="39" t="s">
        <v>846</v>
      </c>
      <c r="E305" s="39" t="s">
        <v>449</v>
      </c>
      <c r="F305" s="41"/>
      <c r="G305" s="42"/>
      <c r="H305" s="42" t="s">
        <v>1587</v>
      </c>
    </row>
    <row r="306" spans="1:8" ht="15.6">
      <c r="A306" s="39" t="s">
        <v>807</v>
      </c>
      <c r="B306" s="39" t="s">
        <v>847</v>
      </c>
      <c r="C306" s="39" t="s">
        <v>368</v>
      </c>
      <c r="D306" s="39" t="s">
        <v>848</v>
      </c>
      <c r="E306" s="39" t="s">
        <v>471</v>
      </c>
      <c r="F306" s="41"/>
      <c r="G306" s="42"/>
      <c r="H306" s="42" t="s">
        <v>1587</v>
      </c>
    </row>
    <row r="307" spans="1:8" ht="15.6">
      <c r="A307" s="31" t="s">
        <v>807</v>
      </c>
      <c r="B307" s="31" t="s">
        <v>849</v>
      </c>
      <c r="C307" s="31" t="s">
        <v>393</v>
      </c>
      <c r="D307" s="32">
        <v>38208</v>
      </c>
      <c r="E307" s="31" t="s">
        <v>850</v>
      </c>
      <c r="F307" s="33" t="s">
        <v>21</v>
      </c>
      <c r="G307" s="34" t="s">
        <v>402</v>
      </c>
      <c r="H307" s="34" t="s">
        <v>1586</v>
      </c>
    </row>
    <row r="308" spans="1:8" ht="15.6">
      <c r="A308" s="31" t="s">
        <v>807</v>
      </c>
      <c r="B308" s="31" t="s">
        <v>851</v>
      </c>
      <c r="C308" s="31" t="s">
        <v>393</v>
      </c>
      <c r="D308" s="31" t="s">
        <v>852</v>
      </c>
      <c r="E308" s="31" t="s">
        <v>1066</v>
      </c>
      <c r="F308" s="33" t="s">
        <v>21</v>
      </c>
      <c r="G308" s="34" t="s">
        <v>469</v>
      </c>
      <c r="H308" s="34" t="s">
        <v>1586</v>
      </c>
    </row>
    <row r="309" spans="1:8" ht="15.6">
      <c r="A309" s="35" t="s">
        <v>807</v>
      </c>
      <c r="B309" s="35" t="s">
        <v>853</v>
      </c>
      <c r="C309" s="35" t="s">
        <v>393</v>
      </c>
      <c r="D309" s="36">
        <v>39178</v>
      </c>
      <c r="E309" s="35" t="s">
        <v>513</v>
      </c>
      <c r="F309" s="37" t="s">
        <v>21</v>
      </c>
      <c r="G309" s="38" t="s">
        <v>469</v>
      </c>
      <c r="H309" s="38" t="s">
        <v>1586</v>
      </c>
    </row>
    <row r="310" spans="1:8" ht="15.6">
      <c r="A310" s="31" t="s">
        <v>807</v>
      </c>
      <c r="B310" s="31" t="s">
        <v>854</v>
      </c>
      <c r="C310" s="31" t="s">
        <v>397</v>
      </c>
      <c r="D310" s="31" t="s">
        <v>855</v>
      </c>
      <c r="E310" s="31" t="s">
        <v>327</v>
      </c>
      <c r="F310" s="33" t="s">
        <v>21</v>
      </c>
      <c r="G310" s="34" t="s">
        <v>404</v>
      </c>
      <c r="H310" s="34" t="s">
        <v>1586</v>
      </c>
    </row>
    <row r="311" spans="1:8" ht="15.6">
      <c r="A311" s="35" t="s">
        <v>807</v>
      </c>
      <c r="B311" s="35" t="s">
        <v>856</v>
      </c>
      <c r="C311" s="35" t="s">
        <v>397</v>
      </c>
      <c r="D311" s="36">
        <v>38542</v>
      </c>
      <c r="E311" s="35" t="s">
        <v>572</v>
      </c>
      <c r="F311" s="37" t="s">
        <v>27</v>
      </c>
      <c r="G311" s="38" t="s">
        <v>404</v>
      </c>
      <c r="H311" s="38" t="s">
        <v>1586</v>
      </c>
    </row>
    <row r="312" spans="1:8" ht="15.6">
      <c r="A312" s="39" t="s">
        <v>807</v>
      </c>
      <c r="B312" s="39" t="s">
        <v>793</v>
      </c>
      <c r="C312" s="39" t="s">
        <v>397</v>
      </c>
      <c r="D312" s="40">
        <v>36961</v>
      </c>
      <c r="E312" s="39" t="s">
        <v>339</v>
      </c>
      <c r="F312" s="41" t="s">
        <v>21</v>
      </c>
      <c r="G312" s="42" t="s">
        <v>391</v>
      </c>
      <c r="H312" s="42" t="s">
        <v>1587</v>
      </c>
    </row>
    <row r="313" spans="1:8" ht="15.6">
      <c r="A313" s="39" t="s">
        <v>807</v>
      </c>
      <c r="B313" s="39" t="s">
        <v>857</v>
      </c>
      <c r="C313" s="39" t="s">
        <v>397</v>
      </c>
      <c r="D313" s="39" t="s">
        <v>858</v>
      </c>
      <c r="E313" s="39" t="s">
        <v>439</v>
      </c>
      <c r="F313" s="41"/>
      <c r="G313" s="42"/>
      <c r="H313" s="42" t="s">
        <v>1587</v>
      </c>
    </row>
    <row r="314" spans="1:8" ht="15.6">
      <c r="A314" s="35" t="s">
        <v>807</v>
      </c>
      <c r="B314" s="35" t="s">
        <v>859</v>
      </c>
      <c r="C314" s="35" t="s">
        <v>400</v>
      </c>
      <c r="D314" s="35" t="s">
        <v>860</v>
      </c>
      <c r="E314" s="35" t="s">
        <v>313</v>
      </c>
      <c r="F314" s="37" t="s">
        <v>21</v>
      </c>
      <c r="G314" s="38" t="s">
        <v>404</v>
      </c>
      <c r="H314" s="38" t="s">
        <v>1586</v>
      </c>
    </row>
    <row r="315" spans="1:8" ht="15.6">
      <c r="A315" s="39" t="s">
        <v>807</v>
      </c>
      <c r="B315" s="39" t="s">
        <v>861</v>
      </c>
      <c r="C315" s="39" t="s">
        <v>400</v>
      </c>
      <c r="D315" s="40">
        <v>36526</v>
      </c>
      <c r="E315" s="39" t="s">
        <v>513</v>
      </c>
      <c r="F315" s="41" t="s">
        <v>27</v>
      </c>
      <c r="G315" s="42" t="s">
        <v>404</v>
      </c>
      <c r="H315" s="42" t="s">
        <v>1587</v>
      </c>
    </row>
    <row r="316" spans="1:8" ht="15.6">
      <c r="A316" s="35" t="s">
        <v>807</v>
      </c>
      <c r="B316" s="35" t="s">
        <v>557</v>
      </c>
      <c r="C316" s="35" t="s">
        <v>408</v>
      </c>
      <c r="D316" s="35" t="s">
        <v>558</v>
      </c>
      <c r="E316" s="35" t="s">
        <v>559</v>
      </c>
      <c r="F316" s="37" t="s">
        <v>27</v>
      </c>
      <c r="G316" s="38" t="s">
        <v>410</v>
      </c>
      <c r="H316" s="38" t="s">
        <v>1586</v>
      </c>
    </row>
    <row r="317" spans="1:8" ht="15.6">
      <c r="A317" s="31" t="s">
        <v>807</v>
      </c>
      <c r="B317" s="31" t="s">
        <v>862</v>
      </c>
      <c r="C317" s="31" t="s">
        <v>408</v>
      </c>
      <c r="D317" s="32">
        <v>36199</v>
      </c>
      <c r="E317" s="31" t="s">
        <v>360</v>
      </c>
      <c r="F317" s="33" t="s">
        <v>27</v>
      </c>
      <c r="G317" s="34" t="s">
        <v>410</v>
      </c>
      <c r="H317" s="34" t="s">
        <v>1586</v>
      </c>
    </row>
    <row r="318" spans="1:8" ht="15.6">
      <c r="A318" s="39" t="s">
        <v>807</v>
      </c>
      <c r="B318" s="39" t="s">
        <v>863</v>
      </c>
      <c r="C318" s="39" t="s">
        <v>408</v>
      </c>
      <c r="D318" s="39" t="s">
        <v>864</v>
      </c>
      <c r="E318" s="39" t="s">
        <v>380</v>
      </c>
      <c r="F318" s="41" t="s">
        <v>27</v>
      </c>
      <c r="G318" s="42" t="s">
        <v>410</v>
      </c>
      <c r="H318" s="42" t="s">
        <v>1587</v>
      </c>
    </row>
    <row r="319" spans="1:8" ht="15.6">
      <c r="A319" s="39" t="s">
        <v>807</v>
      </c>
      <c r="B319" s="39" t="s">
        <v>865</v>
      </c>
      <c r="C319" s="39" t="s">
        <v>408</v>
      </c>
      <c r="D319" s="39" t="s">
        <v>866</v>
      </c>
      <c r="E319" s="39" t="s">
        <v>337</v>
      </c>
      <c r="F319" s="41" t="s">
        <v>27</v>
      </c>
      <c r="G319" s="42" t="s">
        <v>410</v>
      </c>
      <c r="H319" s="42" t="s">
        <v>1587</v>
      </c>
    </row>
    <row r="320" spans="1:8" ht="15.6">
      <c r="A320" s="39" t="s">
        <v>807</v>
      </c>
      <c r="B320" s="39" t="s">
        <v>867</v>
      </c>
      <c r="C320" s="39" t="s">
        <v>408</v>
      </c>
      <c r="D320" s="40">
        <v>34614</v>
      </c>
      <c r="E320" s="39" t="s">
        <v>441</v>
      </c>
      <c r="F320" s="41"/>
      <c r="G320" s="42"/>
      <c r="H320" s="42" t="s">
        <v>1587</v>
      </c>
    </row>
    <row r="321" spans="1:8" ht="15.6">
      <c r="A321" s="39" t="s">
        <v>807</v>
      </c>
      <c r="B321" s="39" t="s">
        <v>868</v>
      </c>
      <c r="C321" s="39" t="s">
        <v>408</v>
      </c>
      <c r="D321" s="39" t="s">
        <v>322</v>
      </c>
      <c r="E321" s="39" t="s">
        <v>441</v>
      </c>
      <c r="F321" s="41"/>
      <c r="G321" s="42"/>
      <c r="H321" s="42" t="s">
        <v>1587</v>
      </c>
    </row>
    <row r="322" spans="1:8" ht="15.6">
      <c r="A322" s="39" t="s">
        <v>807</v>
      </c>
      <c r="B322" s="39" t="s">
        <v>869</v>
      </c>
      <c r="C322" s="39" t="s">
        <v>408</v>
      </c>
      <c r="D322" s="39" t="s">
        <v>870</v>
      </c>
      <c r="E322" s="39" t="s">
        <v>490</v>
      </c>
      <c r="F322" s="41"/>
      <c r="G322" s="42"/>
      <c r="H322" s="42" t="s">
        <v>1587</v>
      </c>
    </row>
    <row r="323" spans="1:8" ht="15.6">
      <c r="A323" s="31" t="s">
        <v>871</v>
      </c>
      <c r="B323" s="31" t="s">
        <v>872</v>
      </c>
      <c r="C323" s="31" t="s">
        <v>312</v>
      </c>
      <c r="D323" s="32">
        <v>38327</v>
      </c>
      <c r="E323" s="31" t="s">
        <v>380</v>
      </c>
      <c r="F323" s="33" t="s">
        <v>13</v>
      </c>
      <c r="G323" s="34" t="s">
        <v>314</v>
      </c>
      <c r="H323" s="34" t="s">
        <v>1586</v>
      </c>
    </row>
    <row r="324" spans="1:8" ht="15.6">
      <c r="A324" s="35" t="s">
        <v>871</v>
      </c>
      <c r="B324" s="35" t="s">
        <v>873</v>
      </c>
      <c r="C324" s="35" t="s">
        <v>312</v>
      </c>
      <c r="D324" s="36">
        <v>37691</v>
      </c>
      <c r="E324" s="35" t="s">
        <v>465</v>
      </c>
      <c r="F324" s="37" t="s">
        <v>13</v>
      </c>
      <c r="G324" s="38" t="s">
        <v>314</v>
      </c>
      <c r="H324" s="38" t="s">
        <v>1586</v>
      </c>
    </row>
    <row r="325" spans="1:8" ht="15.6">
      <c r="A325" s="35" t="s">
        <v>871</v>
      </c>
      <c r="B325" s="35" t="s">
        <v>874</v>
      </c>
      <c r="C325" s="35" t="s">
        <v>312</v>
      </c>
      <c r="D325" s="46" t="s">
        <v>788</v>
      </c>
      <c r="E325" s="35" t="s">
        <v>344</v>
      </c>
      <c r="F325" s="37"/>
      <c r="G325" s="38"/>
      <c r="H325" s="38" t="s">
        <v>1586</v>
      </c>
    </row>
    <row r="326" spans="1:8" ht="15.6">
      <c r="A326" s="35" t="s">
        <v>871</v>
      </c>
      <c r="B326" s="35" t="s">
        <v>875</v>
      </c>
      <c r="C326" s="35" t="s">
        <v>312</v>
      </c>
      <c r="D326" s="35" t="s">
        <v>876</v>
      </c>
      <c r="E326" s="35" t="s">
        <v>877</v>
      </c>
      <c r="F326" s="37" t="s">
        <v>13</v>
      </c>
      <c r="G326" s="38" t="s">
        <v>314</v>
      </c>
      <c r="H326" s="38" t="s">
        <v>1586</v>
      </c>
    </row>
    <row r="327" spans="1:8" ht="15.6">
      <c r="A327" s="31" t="s">
        <v>871</v>
      </c>
      <c r="B327" s="31" t="s">
        <v>878</v>
      </c>
      <c r="C327" s="31" t="s">
        <v>321</v>
      </c>
      <c r="D327" s="32">
        <v>38322</v>
      </c>
      <c r="E327" s="31" t="s">
        <v>380</v>
      </c>
      <c r="F327" s="33" t="s">
        <v>16</v>
      </c>
      <c r="G327" s="34" t="s">
        <v>324</v>
      </c>
      <c r="H327" s="34" t="s">
        <v>1586</v>
      </c>
    </row>
    <row r="328" spans="1:8" ht="15.6">
      <c r="A328" s="31" t="s">
        <v>871</v>
      </c>
      <c r="B328" s="31" t="s">
        <v>879</v>
      </c>
      <c r="C328" s="31" t="s">
        <v>321</v>
      </c>
      <c r="D328" s="31" t="s">
        <v>880</v>
      </c>
      <c r="E328" s="31" t="s">
        <v>432</v>
      </c>
      <c r="F328" s="33" t="s">
        <v>16</v>
      </c>
      <c r="G328" s="34" t="s">
        <v>324</v>
      </c>
      <c r="H328" s="34" t="s">
        <v>1586</v>
      </c>
    </row>
    <row r="329" spans="1:8" ht="15.6">
      <c r="A329" s="35" t="s">
        <v>871</v>
      </c>
      <c r="B329" s="35" t="s">
        <v>881</v>
      </c>
      <c r="C329" s="35" t="s">
        <v>321</v>
      </c>
      <c r="D329" s="36">
        <v>34808</v>
      </c>
      <c r="E329" s="35" t="s">
        <v>436</v>
      </c>
      <c r="F329" s="37" t="s">
        <v>16</v>
      </c>
      <c r="G329" s="38" t="s">
        <v>324</v>
      </c>
      <c r="H329" s="38" t="s">
        <v>1586</v>
      </c>
    </row>
    <row r="330" spans="1:8" ht="15.6">
      <c r="A330" s="35" t="s">
        <v>871</v>
      </c>
      <c r="B330" s="35" t="s">
        <v>653</v>
      </c>
      <c r="C330" s="35" t="s">
        <v>321</v>
      </c>
      <c r="D330" s="36">
        <v>37364</v>
      </c>
      <c r="E330" s="35" t="s">
        <v>436</v>
      </c>
      <c r="F330" s="37" t="s">
        <v>16</v>
      </c>
      <c r="G330" s="38" t="s">
        <v>324</v>
      </c>
      <c r="H330" s="38" t="s">
        <v>1586</v>
      </c>
    </row>
    <row r="331" spans="1:8" ht="15.6">
      <c r="A331" s="35" t="s">
        <v>871</v>
      </c>
      <c r="B331" s="35" t="s">
        <v>882</v>
      </c>
      <c r="C331" s="35" t="s">
        <v>321</v>
      </c>
      <c r="D331" s="36">
        <v>38664</v>
      </c>
      <c r="E331" s="35" t="s">
        <v>319</v>
      </c>
      <c r="F331" s="37" t="s">
        <v>16</v>
      </c>
      <c r="G331" s="38" t="s">
        <v>324</v>
      </c>
      <c r="H331" s="38" t="s">
        <v>1586</v>
      </c>
    </row>
    <row r="332" spans="1:8" ht="15.6">
      <c r="A332" s="39" t="s">
        <v>871</v>
      </c>
      <c r="B332" s="39" t="s">
        <v>883</v>
      </c>
      <c r="C332" s="39" t="s">
        <v>321</v>
      </c>
      <c r="D332" s="40">
        <v>37200</v>
      </c>
      <c r="E332" s="39" t="s">
        <v>471</v>
      </c>
      <c r="F332" s="41" t="s">
        <v>16</v>
      </c>
      <c r="G332" s="42" t="s">
        <v>324</v>
      </c>
      <c r="H332" s="42" t="s">
        <v>1587</v>
      </c>
    </row>
    <row r="333" spans="1:8" ht="15.6">
      <c r="A333" s="35" t="s">
        <v>871</v>
      </c>
      <c r="B333" s="35" t="s">
        <v>884</v>
      </c>
      <c r="C333" s="35" t="s">
        <v>321</v>
      </c>
      <c r="D333" s="36">
        <v>37806</v>
      </c>
      <c r="E333" s="35" t="s">
        <v>420</v>
      </c>
      <c r="F333" s="37" t="s">
        <v>16</v>
      </c>
      <c r="G333" s="38" t="s">
        <v>324</v>
      </c>
      <c r="H333" s="38" t="s">
        <v>1586</v>
      </c>
    </row>
    <row r="334" spans="1:8" ht="15.6">
      <c r="A334" s="39" t="s">
        <v>871</v>
      </c>
      <c r="B334" s="39" t="s">
        <v>885</v>
      </c>
      <c r="C334" s="39" t="s">
        <v>321</v>
      </c>
      <c r="D334" s="40">
        <v>46568</v>
      </c>
      <c r="E334" s="39" t="s">
        <v>344</v>
      </c>
      <c r="F334" s="41"/>
      <c r="G334" s="42"/>
      <c r="H334" s="42" t="s">
        <v>1587</v>
      </c>
    </row>
    <row r="335" spans="1:8" ht="15.6">
      <c r="A335" s="31" t="s">
        <v>871</v>
      </c>
      <c r="B335" s="31" t="s">
        <v>886</v>
      </c>
      <c r="C335" s="31" t="s">
        <v>346</v>
      </c>
      <c r="D335" s="31" t="s">
        <v>887</v>
      </c>
      <c r="E335" s="31" t="s">
        <v>452</v>
      </c>
      <c r="F335" s="33" t="s">
        <v>16</v>
      </c>
      <c r="G335" s="34" t="s">
        <v>342</v>
      </c>
      <c r="H335" s="34" t="s">
        <v>1586</v>
      </c>
    </row>
    <row r="336" spans="1:8" ht="15.6">
      <c r="A336" s="35" t="s">
        <v>871</v>
      </c>
      <c r="B336" s="35" t="s">
        <v>888</v>
      </c>
      <c r="C336" s="35" t="s">
        <v>346</v>
      </c>
      <c r="D336" s="36">
        <v>36389</v>
      </c>
      <c r="E336" s="35" t="s">
        <v>432</v>
      </c>
      <c r="F336" s="37" t="s">
        <v>16</v>
      </c>
      <c r="G336" s="38" t="s">
        <v>349</v>
      </c>
      <c r="H336" s="38" t="s">
        <v>1586</v>
      </c>
    </row>
    <row r="337" spans="1:8" ht="15.6">
      <c r="A337" s="39" t="s">
        <v>871</v>
      </c>
      <c r="B337" s="39" t="s">
        <v>889</v>
      </c>
      <c r="C337" s="39" t="s">
        <v>346</v>
      </c>
      <c r="D337" s="39" t="s">
        <v>890</v>
      </c>
      <c r="E337" s="39" t="s">
        <v>319</v>
      </c>
      <c r="F337" s="41" t="s">
        <v>16</v>
      </c>
      <c r="G337" s="42" t="s">
        <v>349</v>
      </c>
      <c r="H337" s="42" t="s">
        <v>1587</v>
      </c>
    </row>
    <row r="338" spans="1:8" ht="15.6">
      <c r="A338" s="35" t="s">
        <v>871</v>
      </c>
      <c r="B338" s="35" t="s">
        <v>891</v>
      </c>
      <c r="C338" s="35" t="s">
        <v>354</v>
      </c>
      <c r="D338" s="36">
        <v>37583</v>
      </c>
      <c r="E338" s="35" t="s">
        <v>436</v>
      </c>
      <c r="F338" s="37" t="s">
        <v>16</v>
      </c>
      <c r="G338" s="38" t="s">
        <v>450</v>
      </c>
      <c r="H338" s="38" t="s">
        <v>1586</v>
      </c>
    </row>
    <row r="339" spans="1:8" ht="15.6">
      <c r="A339" s="35" t="s">
        <v>871</v>
      </c>
      <c r="B339" s="35" t="s">
        <v>892</v>
      </c>
      <c r="C339" s="35" t="s">
        <v>354</v>
      </c>
      <c r="D339" s="36">
        <v>37229</v>
      </c>
      <c r="E339" s="35" t="s">
        <v>341</v>
      </c>
      <c r="F339" s="37" t="s">
        <v>16</v>
      </c>
      <c r="G339" s="38" t="s">
        <v>450</v>
      </c>
      <c r="H339" s="38" t="s">
        <v>1586</v>
      </c>
    </row>
    <row r="340" spans="1:8" ht="15.6">
      <c r="A340" s="39" t="s">
        <v>871</v>
      </c>
      <c r="B340" s="39" t="s">
        <v>893</v>
      </c>
      <c r="C340" s="39" t="s">
        <v>354</v>
      </c>
      <c r="D340" s="40">
        <v>37229</v>
      </c>
      <c r="E340" s="39" t="s">
        <v>443</v>
      </c>
      <c r="F340" s="41" t="s">
        <v>16</v>
      </c>
      <c r="G340" s="42" t="s">
        <v>450</v>
      </c>
      <c r="H340" s="42" t="s">
        <v>1587</v>
      </c>
    </row>
    <row r="341" spans="1:8" ht="15.6">
      <c r="A341" s="31" t="s">
        <v>871</v>
      </c>
      <c r="B341" s="31" t="s">
        <v>894</v>
      </c>
      <c r="C341" s="31" t="s">
        <v>358</v>
      </c>
      <c r="D341" s="32">
        <v>38452</v>
      </c>
      <c r="E341" s="31" t="s">
        <v>337</v>
      </c>
      <c r="F341" s="33" t="s">
        <v>21</v>
      </c>
      <c r="G341" s="34" t="s">
        <v>362</v>
      </c>
      <c r="H341" s="34" t="s">
        <v>1586</v>
      </c>
    </row>
    <row r="342" spans="1:8" ht="15.6">
      <c r="A342" s="31" t="s">
        <v>871</v>
      </c>
      <c r="B342" s="31" t="s">
        <v>895</v>
      </c>
      <c r="C342" s="31" t="s">
        <v>358</v>
      </c>
      <c r="D342" s="32">
        <v>34918</v>
      </c>
      <c r="E342" s="31" t="s">
        <v>432</v>
      </c>
      <c r="F342" s="33" t="s">
        <v>21</v>
      </c>
      <c r="G342" s="34" t="s">
        <v>362</v>
      </c>
      <c r="H342" s="34" t="s">
        <v>1586</v>
      </c>
    </row>
    <row r="343" spans="1:8" ht="15.6">
      <c r="A343" s="31" t="s">
        <v>871</v>
      </c>
      <c r="B343" s="31" t="s">
        <v>896</v>
      </c>
      <c r="C343" s="31" t="s">
        <v>358</v>
      </c>
      <c r="D343" s="32">
        <v>35552</v>
      </c>
      <c r="E343" s="31" t="s">
        <v>432</v>
      </c>
      <c r="F343" s="33" t="s">
        <v>21</v>
      </c>
      <c r="G343" s="34" t="s">
        <v>362</v>
      </c>
      <c r="H343" s="34" t="s">
        <v>1586</v>
      </c>
    </row>
    <row r="344" spans="1:8" ht="15.6">
      <c r="A344" s="31" t="s">
        <v>871</v>
      </c>
      <c r="B344" s="31" t="s">
        <v>897</v>
      </c>
      <c r="C344" s="31" t="s">
        <v>368</v>
      </c>
      <c r="D344" s="32">
        <v>37992</v>
      </c>
      <c r="E344" s="31" t="s">
        <v>339</v>
      </c>
      <c r="F344" s="33" t="s">
        <v>21</v>
      </c>
      <c r="G344" s="34" t="s">
        <v>370</v>
      </c>
      <c r="H344" s="34" t="s">
        <v>1586</v>
      </c>
    </row>
    <row r="345" spans="1:8" ht="15.6">
      <c r="A345" s="35" t="s">
        <v>871</v>
      </c>
      <c r="B345" s="35" t="s">
        <v>898</v>
      </c>
      <c r="C345" s="35" t="s">
        <v>368</v>
      </c>
      <c r="D345" s="35" t="s">
        <v>564</v>
      </c>
      <c r="E345" s="35" t="s">
        <v>339</v>
      </c>
      <c r="F345" s="37" t="s">
        <v>21</v>
      </c>
      <c r="G345" s="38" t="s">
        <v>362</v>
      </c>
      <c r="H345" s="38" t="s">
        <v>1586</v>
      </c>
    </row>
    <row r="346" spans="1:8" ht="15.6">
      <c r="A346" s="39" t="s">
        <v>871</v>
      </c>
      <c r="B346" s="39" t="s">
        <v>900</v>
      </c>
      <c r="C346" s="39" t="s">
        <v>368</v>
      </c>
      <c r="D346" s="40">
        <v>37169</v>
      </c>
      <c r="E346" s="39" t="s">
        <v>430</v>
      </c>
      <c r="F346" s="41" t="s">
        <v>21</v>
      </c>
      <c r="G346" s="42" t="s">
        <v>21</v>
      </c>
      <c r="H346" s="42" t="s">
        <v>1587</v>
      </c>
    </row>
    <row r="347" spans="1:8" ht="15.6">
      <c r="A347" s="35" t="s">
        <v>871</v>
      </c>
      <c r="B347" s="35" t="s">
        <v>901</v>
      </c>
      <c r="C347" s="35" t="s">
        <v>368</v>
      </c>
      <c r="D347" s="36">
        <v>37040</v>
      </c>
      <c r="E347" s="35" t="s">
        <v>436</v>
      </c>
      <c r="F347" s="37" t="s">
        <v>21</v>
      </c>
      <c r="G347" s="38" t="s">
        <v>362</v>
      </c>
      <c r="H347" s="38" t="s">
        <v>1586</v>
      </c>
    </row>
    <row r="348" spans="1:8" ht="15.6">
      <c r="A348" s="39" t="s">
        <v>871</v>
      </c>
      <c r="B348" s="39" t="s">
        <v>902</v>
      </c>
      <c r="C348" s="39" t="s">
        <v>368</v>
      </c>
      <c r="D348" s="40">
        <v>38907</v>
      </c>
      <c r="E348" s="39" t="s">
        <v>439</v>
      </c>
      <c r="F348" s="41"/>
      <c r="G348" s="42"/>
      <c r="H348" s="42" t="s">
        <v>1587</v>
      </c>
    </row>
    <row r="349" spans="1:8" ht="15.6">
      <c r="A349" s="35" t="s">
        <v>871</v>
      </c>
      <c r="B349" s="35" t="s">
        <v>903</v>
      </c>
      <c r="C349" s="35" t="s">
        <v>368</v>
      </c>
      <c r="D349" s="35" t="s">
        <v>904</v>
      </c>
      <c r="E349" s="35" t="s">
        <v>439</v>
      </c>
      <c r="F349" s="37" t="s">
        <v>21</v>
      </c>
      <c r="G349" s="38" t="s">
        <v>21</v>
      </c>
      <c r="H349" s="38" t="s">
        <v>1586</v>
      </c>
    </row>
    <row r="350" spans="1:8" ht="15.6">
      <c r="A350" s="31" t="s">
        <v>871</v>
      </c>
      <c r="B350" s="31" t="s">
        <v>905</v>
      </c>
      <c r="C350" s="31" t="s">
        <v>386</v>
      </c>
      <c r="D350" s="32">
        <v>36222</v>
      </c>
      <c r="E350" s="31" t="s">
        <v>341</v>
      </c>
      <c r="F350" s="33" t="s">
        <v>21</v>
      </c>
      <c r="G350" s="34" t="s">
        <v>391</v>
      </c>
      <c r="H350" s="34" t="s">
        <v>1586</v>
      </c>
    </row>
    <row r="351" spans="1:8" ht="15.6">
      <c r="A351" s="31" t="s">
        <v>871</v>
      </c>
      <c r="B351" s="31" t="s">
        <v>906</v>
      </c>
      <c r="C351" s="31" t="s">
        <v>393</v>
      </c>
      <c r="D351" s="32">
        <v>36552</v>
      </c>
      <c r="E351" s="31" t="s">
        <v>356</v>
      </c>
      <c r="F351" s="33" t="s">
        <v>21</v>
      </c>
      <c r="G351" s="34" t="s">
        <v>544</v>
      </c>
      <c r="H351" s="38" t="s">
        <v>1586</v>
      </c>
    </row>
    <row r="352" spans="1:8" ht="15.6">
      <c r="A352" s="35" t="s">
        <v>871</v>
      </c>
      <c r="B352" s="35" t="s">
        <v>907</v>
      </c>
      <c r="C352" s="35" t="s">
        <v>393</v>
      </c>
      <c r="D352" s="35" t="s">
        <v>908</v>
      </c>
      <c r="E352" s="35" t="s">
        <v>439</v>
      </c>
      <c r="F352" s="37" t="s">
        <v>21</v>
      </c>
      <c r="G352" s="38" t="s">
        <v>370</v>
      </c>
      <c r="H352" s="38" t="s">
        <v>1586</v>
      </c>
    </row>
    <row r="353" spans="1:8" ht="15.6">
      <c r="A353" s="39" t="s">
        <v>871</v>
      </c>
      <c r="B353" s="39" t="s">
        <v>909</v>
      </c>
      <c r="C353" s="39" t="s">
        <v>393</v>
      </c>
      <c r="D353" s="40">
        <v>38504</v>
      </c>
      <c r="E353" s="39" t="s">
        <v>344</v>
      </c>
      <c r="F353" s="41"/>
      <c r="G353" s="42"/>
      <c r="H353" s="42" t="s">
        <v>1586</v>
      </c>
    </row>
    <row r="354" spans="1:8" ht="15.6">
      <c r="A354" s="35" t="s">
        <v>871</v>
      </c>
      <c r="B354" s="35" t="s">
        <v>910</v>
      </c>
      <c r="C354" s="35" t="s">
        <v>397</v>
      </c>
      <c r="D354" s="36">
        <v>37804</v>
      </c>
      <c r="E354" s="35" t="s">
        <v>366</v>
      </c>
      <c r="F354" s="37" t="s">
        <v>27</v>
      </c>
      <c r="G354" s="38" t="s">
        <v>404</v>
      </c>
      <c r="H354" s="38" t="s">
        <v>1586</v>
      </c>
    </row>
    <row r="355" spans="1:8" ht="15.6">
      <c r="A355" s="31" t="s">
        <v>871</v>
      </c>
      <c r="B355" s="31" t="s">
        <v>911</v>
      </c>
      <c r="C355" s="31" t="s">
        <v>400</v>
      </c>
      <c r="D355" s="32">
        <v>37416</v>
      </c>
      <c r="E355" s="31" t="s">
        <v>352</v>
      </c>
      <c r="F355" s="33" t="s">
        <v>27</v>
      </c>
      <c r="G355" s="34" t="s">
        <v>404</v>
      </c>
      <c r="H355" s="34" t="s">
        <v>1586</v>
      </c>
    </row>
    <row r="356" spans="1:8" ht="15.6">
      <c r="A356" s="35" t="s">
        <v>871</v>
      </c>
      <c r="B356" s="35" t="s">
        <v>913</v>
      </c>
      <c r="C356" s="35" t="s">
        <v>400</v>
      </c>
      <c r="D356" s="36">
        <v>38870</v>
      </c>
      <c r="E356" s="35" t="s">
        <v>384</v>
      </c>
      <c r="F356" s="37" t="s">
        <v>21</v>
      </c>
      <c r="G356" s="38" t="s">
        <v>391</v>
      </c>
      <c r="H356" s="38" t="s">
        <v>1586</v>
      </c>
    </row>
    <row r="357" spans="1:8" ht="15.6">
      <c r="A357" s="39" t="s">
        <v>871</v>
      </c>
      <c r="B357" s="39" t="s">
        <v>914</v>
      </c>
      <c r="C357" s="39" t="s">
        <v>400</v>
      </c>
      <c r="D357" s="39" t="s">
        <v>776</v>
      </c>
      <c r="E357" s="39" t="s">
        <v>441</v>
      </c>
      <c r="F357" s="41"/>
      <c r="G357" s="42"/>
      <c r="H357" s="42" t="s">
        <v>1587</v>
      </c>
    </row>
    <row r="358" spans="1:8" ht="15.6">
      <c r="A358" s="31" t="s">
        <v>871</v>
      </c>
      <c r="B358" s="31" t="s">
        <v>915</v>
      </c>
      <c r="C358" s="31" t="s">
        <v>408</v>
      </c>
      <c r="D358" s="32">
        <v>37142</v>
      </c>
      <c r="E358" s="31" t="s">
        <v>513</v>
      </c>
      <c r="F358" s="33" t="s">
        <v>27</v>
      </c>
      <c r="G358" s="34" t="s">
        <v>410</v>
      </c>
      <c r="H358" s="34" t="s">
        <v>1586</v>
      </c>
    </row>
    <row r="359" spans="1:8" ht="15.6">
      <c r="A359" s="35" t="s">
        <v>871</v>
      </c>
      <c r="B359" s="35" t="s">
        <v>916</v>
      </c>
      <c r="C359" s="35" t="s">
        <v>408</v>
      </c>
      <c r="D359" s="36">
        <v>36635</v>
      </c>
      <c r="E359" s="35" t="s">
        <v>339</v>
      </c>
      <c r="F359" s="37" t="s">
        <v>27</v>
      </c>
      <c r="G359" s="38" t="s">
        <v>410</v>
      </c>
      <c r="H359" s="38" t="s">
        <v>1586</v>
      </c>
    </row>
    <row r="360" spans="1:8" ht="15.6">
      <c r="A360" s="35" t="s">
        <v>871</v>
      </c>
      <c r="B360" s="35" t="s">
        <v>917</v>
      </c>
      <c r="C360" s="35" t="s">
        <v>408</v>
      </c>
      <c r="D360" s="35" t="s">
        <v>918</v>
      </c>
      <c r="E360" s="35" t="s">
        <v>395</v>
      </c>
      <c r="F360" s="37" t="s">
        <v>27</v>
      </c>
      <c r="G360" s="38" t="s">
        <v>410</v>
      </c>
      <c r="H360" s="38" t="s">
        <v>1586</v>
      </c>
    </row>
    <row r="361" spans="1:8" ht="15.6">
      <c r="A361" s="35" t="s">
        <v>871</v>
      </c>
      <c r="B361" s="35" t="s">
        <v>919</v>
      </c>
      <c r="C361" s="35" t="s">
        <v>408</v>
      </c>
      <c r="D361" s="47" t="s">
        <v>788</v>
      </c>
      <c r="E361" s="35" t="s">
        <v>443</v>
      </c>
      <c r="F361" s="37"/>
      <c r="G361" s="38"/>
      <c r="H361" s="38" t="s">
        <v>1586</v>
      </c>
    </row>
    <row r="362" spans="1:8" ht="15.6">
      <c r="A362" s="39" t="s">
        <v>871</v>
      </c>
      <c r="B362" s="39" t="s">
        <v>920</v>
      </c>
      <c r="C362" s="39" t="s">
        <v>408</v>
      </c>
      <c r="D362" s="48" t="s">
        <v>788</v>
      </c>
      <c r="E362" s="39" t="s">
        <v>578</v>
      </c>
      <c r="F362" s="41"/>
      <c r="G362" s="42"/>
      <c r="H362" s="42" t="s">
        <v>1587</v>
      </c>
    </row>
    <row r="363" spans="1:8" ht="15.6">
      <c r="A363" s="39" t="s">
        <v>871</v>
      </c>
      <c r="B363" s="39" t="s">
        <v>921</v>
      </c>
      <c r="C363" s="39" t="s">
        <v>408</v>
      </c>
      <c r="D363" s="40">
        <v>38203</v>
      </c>
      <c r="E363" s="39" t="s">
        <v>423</v>
      </c>
      <c r="F363" s="41"/>
      <c r="G363" s="42"/>
      <c r="H363" s="42" t="s">
        <v>1586</v>
      </c>
    </row>
    <row r="364" spans="1:8" ht="15.6">
      <c r="A364" s="31" t="s">
        <v>922</v>
      </c>
      <c r="B364" s="31" t="s">
        <v>923</v>
      </c>
      <c r="C364" s="31" t="s">
        <v>312</v>
      </c>
      <c r="D364" s="31" t="s">
        <v>924</v>
      </c>
      <c r="E364" s="31" t="s">
        <v>452</v>
      </c>
      <c r="F364" s="33" t="s">
        <v>13</v>
      </c>
      <c r="G364" s="34" t="s">
        <v>314</v>
      </c>
      <c r="H364" s="34" t="s">
        <v>1586</v>
      </c>
    </row>
    <row r="365" spans="1:8" ht="15.6">
      <c r="A365" s="35" t="s">
        <v>922</v>
      </c>
      <c r="B365" s="35" t="s">
        <v>925</v>
      </c>
      <c r="C365" s="35" t="s">
        <v>312</v>
      </c>
      <c r="D365" s="35" t="s">
        <v>926</v>
      </c>
      <c r="E365" s="35" t="s">
        <v>420</v>
      </c>
      <c r="F365" s="37" t="s">
        <v>13</v>
      </c>
      <c r="G365" s="38" t="s">
        <v>314</v>
      </c>
      <c r="H365" s="38" t="s">
        <v>1586</v>
      </c>
    </row>
    <row r="366" spans="1:8" ht="15.6">
      <c r="A366" s="39" t="s">
        <v>922</v>
      </c>
      <c r="B366" s="39" t="s">
        <v>927</v>
      </c>
      <c r="C366" s="39" t="s">
        <v>312</v>
      </c>
      <c r="D366" s="40">
        <v>39328</v>
      </c>
      <c r="E366" s="39" t="s">
        <v>420</v>
      </c>
      <c r="F366" s="41"/>
      <c r="G366" s="42"/>
      <c r="H366" s="42" t="s">
        <v>1587</v>
      </c>
    </row>
    <row r="367" spans="1:8" ht="15.6">
      <c r="A367" s="31" t="s">
        <v>922</v>
      </c>
      <c r="B367" s="31" t="s">
        <v>928</v>
      </c>
      <c r="C367" s="31" t="s">
        <v>321</v>
      </c>
      <c r="D367" s="31" t="s">
        <v>929</v>
      </c>
      <c r="E367" s="31" t="s">
        <v>373</v>
      </c>
      <c r="F367" s="33" t="s">
        <v>16</v>
      </c>
      <c r="G367" s="34" t="s">
        <v>324</v>
      </c>
      <c r="H367" s="34" t="s">
        <v>1586</v>
      </c>
    </row>
    <row r="368" spans="1:8" ht="15.6">
      <c r="A368" s="31" t="s">
        <v>922</v>
      </c>
      <c r="B368" s="31" t="s">
        <v>930</v>
      </c>
      <c r="C368" s="31" t="s">
        <v>321</v>
      </c>
      <c r="D368" s="31" t="s">
        <v>931</v>
      </c>
      <c r="E368" s="31" t="s">
        <v>674</v>
      </c>
      <c r="F368" s="33" t="s">
        <v>16</v>
      </c>
      <c r="G368" s="34" t="s">
        <v>324</v>
      </c>
      <c r="H368" s="34" t="s">
        <v>1586</v>
      </c>
    </row>
    <row r="369" spans="1:8" ht="15.6">
      <c r="A369" s="31" t="s">
        <v>922</v>
      </c>
      <c r="B369" s="31" t="s">
        <v>932</v>
      </c>
      <c r="C369" s="31" t="s">
        <v>321</v>
      </c>
      <c r="D369" s="31" t="s">
        <v>933</v>
      </c>
      <c r="E369" s="31" t="s">
        <v>373</v>
      </c>
      <c r="F369" s="33" t="s">
        <v>16</v>
      </c>
      <c r="G369" s="34" t="s">
        <v>342</v>
      </c>
      <c r="H369" s="34" t="s">
        <v>1586</v>
      </c>
    </row>
    <row r="370" spans="1:8" ht="15.6">
      <c r="A370" s="39" t="s">
        <v>922</v>
      </c>
      <c r="B370" s="39" t="s">
        <v>934</v>
      </c>
      <c r="C370" s="39" t="s">
        <v>321</v>
      </c>
      <c r="D370" s="40">
        <v>38301</v>
      </c>
      <c r="E370" s="39" t="s">
        <v>452</v>
      </c>
      <c r="F370" s="41" t="s">
        <v>16</v>
      </c>
      <c r="G370" s="42" t="s">
        <v>342</v>
      </c>
      <c r="H370" s="42" t="s">
        <v>1587</v>
      </c>
    </row>
    <row r="371" spans="1:8" ht="15.6">
      <c r="A371" s="39" t="s">
        <v>922</v>
      </c>
      <c r="B371" s="39" t="s">
        <v>935</v>
      </c>
      <c r="C371" s="39" t="s">
        <v>321</v>
      </c>
      <c r="D371" s="39" t="s">
        <v>936</v>
      </c>
      <c r="E371" s="39" t="s">
        <v>432</v>
      </c>
      <c r="F371" s="41" t="s">
        <v>16</v>
      </c>
      <c r="G371" s="42"/>
      <c r="H371" s="42" t="s">
        <v>1587</v>
      </c>
    </row>
    <row r="372" spans="1:8" ht="15.6">
      <c r="A372" s="35" t="s">
        <v>922</v>
      </c>
      <c r="B372" s="35" t="s">
        <v>937</v>
      </c>
      <c r="C372" s="35" t="s">
        <v>321</v>
      </c>
      <c r="D372" s="35" t="s">
        <v>938</v>
      </c>
      <c r="E372" s="35" t="s">
        <v>432</v>
      </c>
      <c r="F372" s="37" t="s">
        <v>16</v>
      </c>
      <c r="G372" s="38" t="s">
        <v>324</v>
      </c>
      <c r="H372" s="38" t="s">
        <v>1586</v>
      </c>
    </row>
    <row r="373" spans="1:8" ht="15.6">
      <c r="A373" s="39" t="s">
        <v>922</v>
      </c>
      <c r="B373" s="39" t="s">
        <v>939</v>
      </c>
      <c r="C373" s="39" t="s">
        <v>321</v>
      </c>
      <c r="D373" s="40">
        <v>39062</v>
      </c>
      <c r="E373" s="39" t="s">
        <v>441</v>
      </c>
      <c r="F373" s="41"/>
      <c r="G373" s="42"/>
      <c r="H373" s="42" t="s">
        <v>1587</v>
      </c>
    </row>
    <row r="374" spans="1:8" ht="15.6">
      <c r="A374" s="35" t="s">
        <v>922</v>
      </c>
      <c r="B374" s="35" t="s">
        <v>940</v>
      </c>
      <c r="C374" s="35" t="s">
        <v>321</v>
      </c>
      <c r="D374" s="36">
        <v>39101</v>
      </c>
      <c r="E374" s="35" t="s">
        <v>441</v>
      </c>
      <c r="F374" s="37"/>
      <c r="G374" s="38"/>
      <c r="H374" s="38" t="s">
        <v>1586</v>
      </c>
    </row>
    <row r="375" spans="1:8" ht="15.6">
      <c r="A375" s="31" t="s">
        <v>922</v>
      </c>
      <c r="B375" s="31" t="s">
        <v>941</v>
      </c>
      <c r="C375" s="31" t="s">
        <v>346</v>
      </c>
      <c r="D375" s="32">
        <v>37839</v>
      </c>
      <c r="E375" s="31" t="s">
        <v>380</v>
      </c>
      <c r="F375" s="33" t="s">
        <v>16</v>
      </c>
      <c r="G375" s="34" t="s">
        <v>349</v>
      </c>
      <c r="H375" s="34" t="s">
        <v>1586</v>
      </c>
    </row>
    <row r="376" spans="1:8" ht="15.6">
      <c r="A376" s="39" t="s">
        <v>922</v>
      </c>
      <c r="B376" s="39" t="s">
        <v>942</v>
      </c>
      <c r="C376" s="39" t="s">
        <v>346</v>
      </c>
      <c r="D376" s="39" t="s">
        <v>943</v>
      </c>
      <c r="E376" s="39" t="s">
        <v>337</v>
      </c>
      <c r="F376" s="41" t="s">
        <v>16</v>
      </c>
      <c r="G376" s="42" t="s">
        <v>349</v>
      </c>
      <c r="H376" s="42" t="s">
        <v>1587</v>
      </c>
    </row>
    <row r="377" spans="1:8" ht="15.6">
      <c r="A377" s="35" t="s">
        <v>922</v>
      </c>
      <c r="B377" s="35" t="s">
        <v>944</v>
      </c>
      <c r="C377" s="35" t="s">
        <v>346</v>
      </c>
      <c r="D377" s="35" t="s">
        <v>945</v>
      </c>
      <c r="E377" s="35" t="s">
        <v>384</v>
      </c>
      <c r="F377" s="37" t="s">
        <v>16</v>
      </c>
      <c r="G377" s="38" t="s">
        <v>349</v>
      </c>
      <c r="H377" s="38" t="s">
        <v>1586</v>
      </c>
    </row>
    <row r="378" spans="1:8" ht="15.6">
      <c r="A378" s="39" t="s">
        <v>922</v>
      </c>
      <c r="B378" s="39" t="s">
        <v>946</v>
      </c>
      <c r="C378" s="39" t="s">
        <v>346</v>
      </c>
      <c r="D378" s="39" t="s">
        <v>947</v>
      </c>
      <c r="E378" s="39" t="s">
        <v>465</v>
      </c>
      <c r="F378" s="41"/>
      <c r="G378" s="42"/>
      <c r="H378" s="42" t="s">
        <v>1587</v>
      </c>
    </row>
    <row r="379" spans="1:8" ht="15.6">
      <c r="A379" s="35" t="s">
        <v>922</v>
      </c>
      <c r="B379" s="35" t="s">
        <v>948</v>
      </c>
      <c r="C379" s="35" t="s">
        <v>346</v>
      </c>
      <c r="D379" s="35" t="s">
        <v>949</v>
      </c>
      <c r="E379" s="35" t="s">
        <v>441</v>
      </c>
      <c r="F379" s="37"/>
      <c r="G379" s="38"/>
      <c r="H379" s="38" t="s">
        <v>1586</v>
      </c>
    </row>
    <row r="380" spans="1:8" ht="15.6">
      <c r="A380" s="39" t="s">
        <v>922</v>
      </c>
      <c r="B380" s="39" t="s">
        <v>950</v>
      </c>
      <c r="C380" s="39" t="s">
        <v>354</v>
      </c>
      <c r="D380" s="40">
        <v>38322</v>
      </c>
      <c r="E380" s="39" t="s">
        <v>356</v>
      </c>
      <c r="F380" s="41" t="s">
        <v>16</v>
      </c>
      <c r="G380" s="42" t="s">
        <v>450</v>
      </c>
      <c r="H380" s="42" t="s">
        <v>1587</v>
      </c>
    </row>
    <row r="381" spans="1:8" ht="15.6">
      <c r="A381" s="31" t="s">
        <v>922</v>
      </c>
      <c r="B381" s="31" t="s">
        <v>951</v>
      </c>
      <c r="C381" s="31" t="s">
        <v>354</v>
      </c>
      <c r="D381" s="32">
        <v>37233</v>
      </c>
      <c r="E381" s="31" t="s">
        <v>339</v>
      </c>
      <c r="F381" s="33" t="s">
        <v>16</v>
      </c>
      <c r="G381" s="34" t="s">
        <v>447</v>
      </c>
      <c r="H381" s="34" t="s">
        <v>1586</v>
      </c>
    </row>
    <row r="382" spans="1:8" ht="15.6">
      <c r="A382" s="35" t="s">
        <v>922</v>
      </c>
      <c r="B382" s="35" t="s">
        <v>952</v>
      </c>
      <c r="C382" s="35" t="s">
        <v>354</v>
      </c>
      <c r="D382" s="36">
        <v>34844</v>
      </c>
      <c r="E382" s="35" t="s">
        <v>436</v>
      </c>
      <c r="F382" s="37" t="s">
        <v>16</v>
      </c>
      <c r="G382" s="38" t="s">
        <v>450</v>
      </c>
      <c r="H382" s="38" t="s">
        <v>1586</v>
      </c>
    </row>
    <row r="383" spans="1:8" ht="15.6">
      <c r="A383" s="35" t="s">
        <v>922</v>
      </c>
      <c r="B383" s="35" t="s">
        <v>953</v>
      </c>
      <c r="C383" s="35" t="s">
        <v>354</v>
      </c>
      <c r="D383" s="35" t="s">
        <v>954</v>
      </c>
      <c r="E383" s="35" t="s">
        <v>724</v>
      </c>
      <c r="F383" s="37" t="s">
        <v>16</v>
      </c>
      <c r="G383" s="38" t="s">
        <v>447</v>
      </c>
      <c r="H383" s="38" t="s">
        <v>1586</v>
      </c>
    </row>
    <row r="384" spans="1:8" ht="15.6">
      <c r="A384" s="31" t="s">
        <v>922</v>
      </c>
      <c r="B384" s="31" t="s">
        <v>955</v>
      </c>
      <c r="C384" s="31" t="s">
        <v>358</v>
      </c>
      <c r="D384" s="32">
        <v>37076</v>
      </c>
      <c r="E384" s="31" t="s">
        <v>356</v>
      </c>
      <c r="F384" s="33" t="s">
        <v>21</v>
      </c>
      <c r="G384" s="34" t="s">
        <v>362</v>
      </c>
      <c r="H384" s="34" t="s">
        <v>1586</v>
      </c>
    </row>
    <row r="385" spans="1:8" ht="15.6">
      <c r="A385" s="35" t="s">
        <v>922</v>
      </c>
      <c r="B385" s="35" t="s">
        <v>956</v>
      </c>
      <c r="C385" s="35" t="s">
        <v>368</v>
      </c>
      <c r="D385" s="35" t="s">
        <v>957</v>
      </c>
      <c r="E385" s="35" t="s">
        <v>366</v>
      </c>
      <c r="F385" s="37" t="s">
        <v>21</v>
      </c>
      <c r="G385" s="38" t="s">
        <v>362</v>
      </c>
      <c r="H385" s="38" t="s">
        <v>1586</v>
      </c>
    </row>
    <row r="386" spans="1:8" ht="15.6">
      <c r="A386" s="31" t="s">
        <v>922</v>
      </c>
      <c r="B386" s="31" t="s">
        <v>958</v>
      </c>
      <c r="C386" s="31" t="s">
        <v>368</v>
      </c>
      <c r="D386" s="32">
        <v>35467</v>
      </c>
      <c r="E386" s="31" t="s">
        <v>912</v>
      </c>
      <c r="F386" s="33" t="s">
        <v>21</v>
      </c>
      <c r="G386" s="34" t="s">
        <v>362</v>
      </c>
      <c r="H386" s="38" t="s">
        <v>1586</v>
      </c>
    </row>
    <row r="387" spans="1:8" ht="15.6">
      <c r="A387" s="35" t="s">
        <v>922</v>
      </c>
      <c r="B387" s="35" t="s">
        <v>959</v>
      </c>
      <c r="C387" s="35" t="s">
        <v>368</v>
      </c>
      <c r="D387" s="35">
        <v>37563</v>
      </c>
      <c r="E387" s="35" t="s">
        <v>380</v>
      </c>
      <c r="F387" s="37" t="s">
        <v>21</v>
      </c>
      <c r="G387" s="38" t="s">
        <v>960</v>
      </c>
      <c r="H387" s="38" t="s">
        <v>1586</v>
      </c>
    </row>
    <row r="388" spans="1:8" ht="15.6">
      <c r="A388" s="35" t="s">
        <v>922</v>
      </c>
      <c r="B388" s="35" t="s">
        <v>961</v>
      </c>
      <c r="C388" s="35" t="s">
        <v>368</v>
      </c>
      <c r="D388" s="36">
        <v>38571</v>
      </c>
      <c r="E388" s="35" t="s">
        <v>337</v>
      </c>
      <c r="F388" s="37" t="s">
        <v>21</v>
      </c>
      <c r="G388" s="38" t="s">
        <v>544</v>
      </c>
      <c r="H388" s="38" t="s">
        <v>1586</v>
      </c>
    </row>
    <row r="389" spans="1:8" ht="15.6">
      <c r="A389" s="39" t="s">
        <v>922</v>
      </c>
      <c r="B389" s="39" t="s">
        <v>898</v>
      </c>
      <c r="C389" s="39" t="s">
        <v>368</v>
      </c>
      <c r="D389" s="39" t="s">
        <v>564</v>
      </c>
      <c r="E389" s="39" t="s">
        <v>899</v>
      </c>
      <c r="F389" s="41" t="s">
        <v>21</v>
      </c>
      <c r="G389" s="42"/>
      <c r="H389" s="42" t="s">
        <v>1587</v>
      </c>
    </row>
    <row r="390" spans="1:8" ht="15.6">
      <c r="A390" s="35" t="s">
        <v>922</v>
      </c>
      <c r="B390" s="35" t="s">
        <v>962</v>
      </c>
      <c r="C390" s="35" t="s">
        <v>368</v>
      </c>
      <c r="D390" s="35" t="s">
        <v>963</v>
      </c>
      <c r="E390" s="35" t="s">
        <v>432</v>
      </c>
      <c r="F390" s="37"/>
      <c r="G390" s="38"/>
      <c r="H390" s="38" t="s">
        <v>1586</v>
      </c>
    </row>
    <row r="391" spans="1:8" ht="15.6">
      <c r="A391" s="39" t="s">
        <v>922</v>
      </c>
      <c r="B391" s="39" t="s">
        <v>964</v>
      </c>
      <c r="C391" s="39" t="s">
        <v>368</v>
      </c>
      <c r="D391" s="40">
        <v>39401</v>
      </c>
      <c r="E391" s="39" t="s">
        <v>441</v>
      </c>
      <c r="F391" s="41"/>
      <c r="G391" s="42"/>
      <c r="H391" s="42" t="s">
        <v>1587</v>
      </c>
    </row>
    <row r="392" spans="1:8" ht="15.6">
      <c r="A392" s="31" t="s">
        <v>922</v>
      </c>
      <c r="B392" s="31" t="s">
        <v>965</v>
      </c>
      <c r="C392" s="31" t="s">
        <v>393</v>
      </c>
      <c r="D392" s="31" t="s">
        <v>966</v>
      </c>
      <c r="E392" s="31" t="s">
        <v>377</v>
      </c>
      <c r="F392" s="33" t="s">
        <v>21</v>
      </c>
      <c r="G392" s="34" t="s">
        <v>469</v>
      </c>
      <c r="H392" s="34" t="s">
        <v>1586</v>
      </c>
    </row>
    <row r="393" spans="1:8" ht="15.6">
      <c r="A393" s="35" t="s">
        <v>922</v>
      </c>
      <c r="B393" s="35" t="s">
        <v>967</v>
      </c>
      <c r="C393" s="35" t="s">
        <v>393</v>
      </c>
      <c r="D393" s="36">
        <v>38565</v>
      </c>
      <c r="E393" s="35" t="s">
        <v>490</v>
      </c>
      <c r="F393" s="37"/>
      <c r="G393" s="38"/>
      <c r="H393" s="38" t="s">
        <v>1586</v>
      </c>
    </row>
    <row r="394" spans="1:8" ht="15.6">
      <c r="A394" s="31" t="s">
        <v>922</v>
      </c>
      <c r="B394" s="31" t="s">
        <v>968</v>
      </c>
      <c r="C394" s="31" t="s">
        <v>397</v>
      </c>
      <c r="D394" s="32">
        <v>36572</v>
      </c>
      <c r="E394" s="31" t="s">
        <v>513</v>
      </c>
      <c r="F394" s="33" t="s">
        <v>21</v>
      </c>
      <c r="G394" s="34" t="s">
        <v>544</v>
      </c>
      <c r="H394" s="34" t="s">
        <v>1586</v>
      </c>
    </row>
    <row r="395" spans="1:8" ht="15.6">
      <c r="A395" s="35" t="s">
        <v>922</v>
      </c>
      <c r="B395" s="35" t="s">
        <v>969</v>
      </c>
      <c r="C395" s="35" t="s">
        <v>397</v>
      </c>
      <c r="D395" s="36">
        <v>33904</v>
      </c>
      <c r="E395" s="35" t="s">
        <v>341</v>
      </c>
      <c r="F395" s="37" t="s">
        <v>21</v>
      </c>
      <c r="G395" s="38" t="s">
        <v>391</v>
      </c>
      <c r="H395" s="38" t="s">
        <v>1586</v>
      </c>
    </row>
    <row r="396" spans="1:8" ht="15.6">
      <c r="A396" s="35" t="s">
        <v>922</v>
      </c>
      <c r="B396" s="35" t="s">
        <v>970</v>
      </c>
      <c r="C396" s="35" t="s">
        <v>400</v>
      </c>
      <c r="D396" s="36">
        <v>39433</v>
      </c>
      <c r="E396" s="35" t="s">
        <v>337</v>
      </c>
      <c r="F396" s="37" t="s">
        <v>27</v>
      </c>
      <c r="G396" s="38" t="s">
        <v>27</v>
      </c>
      <c r="H396" s="38" t="s">
        <v>1586</v>
      </c>
    </row>
    <row r="397" spans="1:8" ht="15.6">
      <c r="A397" s="35" t="s">
        <v>922</v>
      </c>
      <c r="B397" s="35" t="s">
        <v>971</v>
      </c>
      <c r="C397" s="35" t="s">
        <v>400</v>
      </c>
      <c r="D397" s="35" t="s">
        <v>972</v>
      </c>
      <c r="E397" s="35" t="s">
        <v>337</v>
      </c>
      <c r="F397" s="37" t="s">
        <v>21</v>
      </c>
      <c r="G397" s="38" t="s">
        <v>391</v>
      </c>
      <c r="H397" s="38" t="s">
        <v>1586</v>
      </c>
    </row>
    <row r="398" spans="1:8" ht="15.6">
      <c r="A398" s="39" t="s">
        <v>922</v>
      </c>
      <c r="B398" s="39" t="s">
        <v>913</v>
      </c>
      <c r="C398" s="39" t="s">
        <v>400</v>
      </c>
      <c r="D398" s="40">
        <v>38754</v>
      </c>
      <c r="E398" s="39" t="s">
        <v>432</v>
      </c>
      <c r="F398" s="41"/>
      <c r="G398" s="42"/>
      <c r="H398" s="42" t="s">
        <v>1587</v>
      </c>
    </row>
    <row r="399" spans="1:8" ht="15.6">
      <c r="A399" s="35" t="s">
        <v>922</v>
      </c>
      <c r="B399" s="35" t="s">
        <v>973</v>
      </c>
      <c r="C399" s="35" t="s">
        <v>400</v>
      </c>
      <c r="D399" s="35" t="s">
        <v>974</v>
      </c>
      <c r="E399" s="35" t="s">
        <v>975</v>
      </c>
      <c r="F399" s="37" t="s">
        <v>21</v>
      </c>
      <c r="G399" s="38" t="s">
        <v>544</v>
      </c>
      <c r="H399" s="38" t="s">
        <v>1586</v>
      </c>
    </row>
    <row r="400" spans="1:8" ht="15.6">
      <c r="A400" s="31" t="s">
        <v>922</v>
      </c>
      <c r="B400" s="31" t="s">
        <v>976</v>
      </c>
      <c r="C400" s="31" t="s">
        <v>408</v>
      </c>
      <c r="D400" s="32">
        <v>37471</v>
      </c>
      <c r="E400" s="31" t="s">
        <v>513</v>
      </c>
      <c r="F400" s="33" t="s">
        <v>27</v>
      </c>
      <c r="G400" s="34" t="s">
        <v>410</v>
      </c>
      <c r="H400" s="34" t="s">
        <v>1586</v>
      </c>
    </row>
    <row r="401" spans="1:8" ht="15.6">
      <c r="A401" s="35" t="s">
        <v>922</v>
      </c>
      <c r="B401" s="35" t="s">
        <v>977</v>
      </c>
      <c r="C401" s="35" t="s">
        <v>408</v>
      </c>
      <c r="D401" s="35" t="s">
        <v>978</v>
      </c>
      <c r="E401" s="35" t="s">
        <v>366</v>
      </c>
      <c r="F401" s="37" t="s">
        <v>27</v>
      </c>
      <c r="G401" s="38" t="s">
        <v>27</v>
      </c>
      <c r="H401" s="38" t="s">
        <v>1586</v>
      </c>
    </row>
    <row r="402" spans="1:8" ht="15.6">
      <c r="A402" s="35" t="s">
        <v>922</v>
      </c>
      <c r="B402" s="35" t="s">
        <v>979</v>
      </c>
      <c r="C402" s="35" t="s">
        <v>408</v>
      </c>
      <c r="D402" s="36">
        <v>36366</v>
      </c>
      <c r="E402" s="35" t="s">
        <v>430</v>
      </c>
      <c r="F402" s="37" t="s">
        <v>27</v>
      </c>
      <c r="G402" s="38" t="s">
        <v>410</v>
      </c>
      <c r="H402" s="38" t="s">
        <v>1586</v>
      </c>
    </row>
    <row r="403" spans="1:8" ht="15.6">
      <c r="A403" s="35" t="s">
        <v>922</v>
      </c>
      <c r="B403" s="35" t="s">
        <v>980</v>
      </c>
      <c r="C403" s="35" t="s">
        <v>408</v>
      </c>
      <c r="D403" s="36">
        <v>37727</v>
      </c>
      <c r="E403" s="35" t="s">
        <v>981</v>
      </c>
      <c r="F403" s="37" t="s">
        <v>27</v>
      </c>
      <c r="G403" s="38" t="s">
        <v>410</v>
      </c>
      <c r="H403" s="38" t="s">
        <v>1586</v>
      </c>
    </row>
    <row r="404" spans="1:8" ht="15.6">
      <c r="A404" s="35" t="s">
        <v>922</v>
      </c>
      <c r="B404" s="35" t="s">
        <v>982</v>
      </c>
      <c r="C404" s="35" t="s">
        <v>408</v>
      </c>
      <c r="D404" s="36">
        <v>39299</v>
      </c>
      <c r="E404" s="35" t="s">
        <v>465</v>
      </c>
      <c r="F404" s="37"/>
      <c r="G404" s="38"/>
      <c r="H404" s="38" t="s">
        <v>1586</v>
      </c>
    </row>
    <row r="405" spans="1:8" ht="15.6">
      <c r="A405" s="39" t="s">
        <v>922</v>
      </c>
      <c r="B405" s="39" t="s">
        <v>983</v>
      </c>
      <c r="C405" s="39" t="s">
        <v>408</v>
      </c>
      <c r="D405" s="39" t="s">
        <v>984</v>
      </c>
      <c r="E405" s="39" t="s">
        <v>488</v>
      </c>
      <c r="F405" s="41"/>
      <c r="G405" s="42"/>
      <c r="H405" s="42" t="s">
        <v>1587</v>
      </c>
    </row>
    <row r="406" spans="1:8" ht="15.6">
      <c r="A406" s="31" t="s">
        <v>985</v>
      </c>
      <c r="B406" s="31" t="s">
        <v>986</v>
      </c>
      <c r="C406" s="31" t="s">
        <v>312</v>
      </c>
      <c r="D406" s="31" t="s">
        <v>987</v>
      </c>
      <c r="E406" s="31" t="s">
        <v>513</v>
      </c>
      <c r="F406" s="33" t="s">
        <v>13</v>
      </c>
      <c r="G406" s="34" t="s">
        <v>314</v>
      </c>
      <c r="H406" s="34" t="s">
        <v>1586</v>
      </c>
    </row>
    <row r="407" spans="1:8" ht="15.6">
      <c r="A407" s="35" t="s">
        <v>985</v>
      </c>
      <c r="B407" s="35" t="s">
        <v>988</v>
      </c>
      <c r="C407" s="35" t="s">
        <v>312</v>
      </c>
      <c r="D407" s="35" t="s">
        <v>989</v>
      </c>
      <c r="E407" s="35" t="s">
        <v>430</v>
      </c>
      <c r="F407" s="37" t="s">
        <v>13</v>
      </c>
      <c r="G407" s="38" t="s">
        <v>314</v>
      </c>
      <c r="H407" s="38" t="s">
        <v>1586</v>
      </c>
    </row>
    <row r="408" spans="1:8" ht="15.6">
      <c r="A408" s="35" t="s">
        <v>985</v>
      </c>
      <c r="B408" s="35" t="s">
        <v>990</v>
      </c>
      <c r="C408" s="35" t="s">
        <v>312</v>
      </c>
      <c r="D408" s="36">
        <v>34038</v>
      </c>
      <c r="E408" s="35" t="s">
        <v>490</v>
      </c>
      <c r="F408" s="37" t="s">
        <v>13</v>
      </c>
      <c r="G408" s="38" t="s">
        <v>314</v>
      </c>
      <c r="H408" s="38" t="s">
        <v>1586</v>
      </c>
    </row>
    <row r="409" spans="1:8" ht="15.6">
      <c r="A409" s="31" t="s">
        <v>985</v>
      </c>
      <c r="B409" s="31" t="s">
        <v>991</v>
      </c>
      <c r="C409" s="31" t="s">
        <v>321</v>
      </c>
      <c r="D409" s="31" t="s">
        <v>992</v>
      </c>
      <c r="E409" s="31" t="s">
        <v>993</v>
      </c>
      <c r="F409" s="33" t="s">
        <v>16</v>
      </c>
      <c r="G409" s="34" t="s">
        <v>324</v>
      </c>
      <c r="H409" s="34" t="s">
        <v>1586</v>
      </c>
    </row>
    <row r="410" spans="1:8" ht="15.6">
      <c r="A410" s="31" t="s">
        <v>985</v>
      </c>
      <c r="B410" s="31" t="s">
        <v>994</v>
      </c>
      <c r="C410" s="31" t="s">
        <v>321</v>
      </c>
      <c r="D410" s="31" t="s">
        <v>995</v>
      </c>
      <c r="E410" s="31" t="s">
        <v>398</v>
      </c>
      <c r="F410" s="33" t="s">
        <v>16</v>
      </c>
      <c r="G410" s="34" t="s">
        <v>324</v>
      </c>
      <c r="H410" s="34" t="s">
        <v>1586</v>
      </c>
    </row>
    <row r="411" spans="1:8" ht="15.6">
      <c r="A411" s="31" t="s">
        <v>985</v>
      </c>
      <c r="B411" s="31" t="s">
        <v>996</v>
      </c>
      <c r="C411" s="31" t="s">
        <v>321</v>
      </c>
      <c r="D411" s="31" t="s">
        <v>997</v>
      </c>
      <c r="E411" s="31" t="s">
        <v>333</v>
      </c>
      <c r="F411" s="33" t="s">
        <v>16</v>
      </c>
      <c r="G411" s="34" t="s">
        <v>324</v>
      </c>
      <c r="H411" s="34" t="s">
        <v>1586</v>
      </c>
    </row>
    <row r="412" spans="1:8" ht="15.6">
      <c r="A412" s="35" t="s">
        <v>985</v>
      </c>
      <c r="B412" s="35" t="s">
        <v>998</v>
      </c>
      <c r="C412" s="35" t="s">
        <v>321</v>
      </c>
      <c r="D412" s="36">
        <v>34482</v>
      </c>
      <c r="E412" s="35" t="s">
        <v>352</v>
      </c>
      <c r="F412" s="37" t="s">
        <v>16</v>
      </c>
      <c r="G412" s="38" t="s">
        <v>324</v>
      </c>
      <c r="H412" s="38" t="s">
        <v>1586</v>
      </c>
    </row>
    <row r="413" spans="1:8" ht="15.6">
      <c r="A413" s="35" t="s">
        <v>985</v>
      </c>
      <c r="B413" s="35" t="s">
        <v>999</v>
      </c>
      <c r="C413" s="35" t="s">
        <v>321</v>
      </c>
      <c r="D413" s="35" t="s">
        <v>1000</v>
      </c>
      <c r="E413" s="35" t="s">
        <v>352</v>
      </c>
      <c r="F413" s="37" t="s">
        <v>16</v>
      </c>
      <c r="G413" s="38" t="s">
        <v>330</v>
      </c>
      <c r="H413" s="38" t="s">
        <v>1586</v>
      </c>
    </row>
    <row r="414" spans="1:8" ht="15.6">
      <c r="A414" s="31" t="s">
        <v>985</v>
      </c>
      <c r="B414" s="31" t="s">
        <v>1001</v>
      </c>
      <c r="C414" s="31" t="s">
        <v>346</v>
      </c>
      <c r="D414" s="32">
        <v>35714</v>
      </c>
      <c r="E414" s="31" t="s">
        <v>398</v>
      </c>
      <c r="F414" s="33" t="s">
        <v>16</v>
      </c>
      <c r="G414" s="34" t="s">
        <v>388</v>
      </c>
      <c r="H414" s="34" t="s">
        <v>1586</v>
      </c>
    </row>
    <row r="415" spans="1:8" ht="15.6">
      <c r="A415" s="35" t="s">
        <v>985</v>
      </c>
      <c r="B415" s="35" t="s">
        <v>43</v>
      </c>
      <c r="C415" s="35" t="s">
        <v>346</v>
      </c>
      <c r="D415" s="36">
        <v>36342</v>
      </c>
      <c r="E415" s="35" t="s">
        <v>329</v>
      </c>
      <c r="F415" s="37" t="s">
        <v>16</v>
      </c>
      <c r="G415" s="38" t="s">
        <v>640</v>
      </c>
      <c r="H415" s="38" t="s">
        <v>1586</v>
      </c>
    </row>
    <row r="416" spans="1:8" ht="15.6">
      <c r="A416" s="31" t="s">
        <v>985</v>
      </c>
      <c r="B416" s="31" t="s">
        <v>1002</v>
      </c>
      <c r="C416" s="31" t="s">
        <v>354</v>
      </c>
      <c r="D416" s="32">
        <v>36747</v>
      </c>
      <c r="E416" s="31" t="s">
        <v>572</v>
      </c>
      <c r="F416" s="33" t="s">
        <v>16</v>
      </c>
      <c r="G416" s="34" t="s">
        <v>595</v>
      </c>
      <c r="H416" s="34" t="s">
        <v>1586</v>
      </c>
    </row>
    <row r="417" spans="1:8" ht="15.6">
      <c r="A417" s="31" t="s">
        <v>985</v>
      </c>
      <c r="B417" s="31" t="s">
        <v>1003</v>
      </c>
      <c r="C417" s="31" t="s">
        <v>358</v>
      </c>
      <c r="D417" s="32">
        <v>38419</v>
      </c>
      <c r="E417" s="31" t="s">
        <v>559</v>
      </c>
      <c r="F417" s="33" t="s">
        <v>21</v>
      </c>
      <c r="G417" s="34" t="s">
        <v>362</v>
      </c>
      <c r="H417" s="34" t="s">
        <v>1586</v>
      </c>
    </row>
    <row r="418" spans="1:8" ht="15.6">
      <c r="A418" s="31" t="s">
        <v>985</v>
      </c>
      <c r="B418" s="31" t="s">
        <v>1004</v>
      </c>
      <c r="C418" s="31" t="s">
        <v>358</v>
      </c>
      <c r="D418" s="32">
        <v>34548</v>
      </c>
      <c r="E418" s="31" t="s">
        <v>500</v>
      </c>
      <c r="F418" s="33" t="s">
        <v>21</v>
      </c>
      <c r="G418" s="34" t="s">
        <v>362</v>
      </c>
      <c r="H418" s="34" t="s">
        <v>1586</v>
      </c>
    </row>
    <row r="419" spans="1:8" ht="15.6">
      <c r="A419" s="39" t="s">
        <v>985</v>
      </c>
      <c r="B419" s="39" t="s">
        <v>1005</v>
      </c>
      <c r="C419" s="39" t="s">
        <v>358</v>
      </c>
      <c r="D419" s="40">
        <v>37502</v>
      </c>
      <c r="E419" s="39" t="s">
        <v>352</v>
      </c>
      <c r="F419" s="41"/>
      <c r="G419" s="42"/>
      <c r="H419" s="42" t="s">
        <v>1587</v>
      </c>
    </row>
    <row r="420" spans="1:8" ht="15.6">
      <c r="A420" s="31" t="s">
        <v>985</v>
      </c>
      <c r="B420" s="31" t="s">
        <v>1006</v>
      </c>
      <c r="C420" s="31" t="s">
        <v>368</v>
      </c>
      <c r="D420" s="32">
        <v>35613</v>
      </c>
      <c r="E420" s="31" t="s">
        <v>398</v>
      </c>
      <c r="F420" s="33" t="s">
        <v>21</v>
      </c>
      <c r="G420" s="34" t="s">
        <v>21</v>
      </c>
      <c r="H420" s="34" t="s">
        <v>1586</v>
      </c>
    </row>
    <row r="421" spans="1:8" ht="15.6">
      <c r="A421" s="31" t="s">
        <v>985</v>
      </c>
      <c r="B421" s="31" t="s">
        <v>1007</v>
      </c>
      <c r="C421" s="31" t="s">
        <v>368</v>
      </c>
      <c r="D421" s="31" t="s">
        <v>1008</v>
      </c>
      <c r="E421" s="31" t="s">
        <v>549</v>
      </c>
      <c r="F421" s="33" t="s">
        <v>21</v>
      </c>
      <c r="G421" s="34" t="s">
        <v>21</v>
      </c>
      <c r="H421" s="34" t="s">
        <v>1586</v>
      </c>
    </row>
    <row r="422" spans="1:8" ht="15.6">
      <c r="A422" s="35" t="s">
        <v>985</v>
      </c>
      <c r="B422" s="35" t="s">
        <v>1009</v>
      </c>
      <c r="C422" s="35" t="s">
        <v>368</v>
      </c>
      <c r="D422" s="36">
        <v>36921</v>
      </c>
      <c r="E422" s="35" t="s">
        <v>572</v>
      </c>
      <c r="F422" s="37" t="s">
        <v>21</v>
      </c>
      <c r="G422" s="38" t="s">
        <v>21</v>
      </c>
      <c r="H422" s="38" t="s">
        <v>1586</v>
      </c>
    </row>
    <row r="423" spans="1:8" ht="15.6">
      <c r="A423" s="39" t="s">
        <v>985</v>
      </c>
      <c r="B423" s="39" t="s">
        <v>1010</v>
      </c>
      <c r="C423" s="39" t="s">
        <v>368</v>
      </c>
      <c r="D423" s="39" t="s">
        <v>1011</v>
      </c>
      <c r="E423" s="39" t="s">
        <v>348</v>
      </c>
      <c r="F423" s="41" t="s">
        <v>21</v>
      </c>
      <c r="G423" s="42"/>
      <c r="H423" s="42" t="s">
        <v>1587</v>
      </c>
    </row>
    <row r="424" spans="1:8" ht="15.6">
      <c r="A424" s="35" t="s">
        <v>985</v>
      </c>
      <c r="B424" s="35" t="s">
        <v>1012</v>
      </c>
      <c r="C424" s="35" t="s">
        <v>368</v>
      </c>
      <c r="D424" s="35" t="s">
        <v>1013</v>
      </c>
      <c r="E424" s="35" t="s">
        <v>327</v>
      </c>
      <c r="F424" s="37" t="s">
        <v>21</v>
      </c>
      <c r="G424" s="38" t="s">
        <v>960</v>
      </c>
      <c r="H424" s="38" t="s">
        <v>1586</v>
      </c>
    </row>
    <row r="425" spans="1:8" ht="15.6">
      <c r="A425" s="35" t="s">
        <v>985</v>
      </c>
      <c r="B425" s="35" t="s">
        <v>1014</v>
      </c>
      <c r="C425" s="35" t="s">
        <v>368</v>
      </c>
      <c r="D425" s="35" t="s">
        <v>1015</v>
      </c>
      <c r="E425" s="35" t="s">
        <v>513</v>
      </c>
      <c r="F425" s="37" t="s">
        <v>21</v>
      </c>
      <c r="G425" s="38" t="s">
        <v>21</v>
      </c>
      <c r="H425" s="38" t="s">
        <v>1586</v>
      </c>
    </row>
    <row r="426" spans="1:8" ht="15.6">
      <c r="A426" s="35" t="s">
        <v>985</v>
      </c>
      <c r="B426" s="35" t="s">
        <v>1016</v>
      </c>
      <c r="C426" s="35" t="s">
        <v>368</v>
      </c>
      <c r="D426" s="35" t="s">
        <v>1017</v>
      </c>
      <c r="E426" s="35" t="s">
        <v>430</v>
      </c>
      <c r="F426" s="37" t="s">
        <v>21</v>
      </c>
      <c r="G426" s="38" t="s">
        <v>21</v>
      </c>
      <c r="H426" s="38" t="s">
        <v>1586</v>
      </c>
    </row>
    <row r="427" spans="1:8" ht="15.6">
      <c r="A427" s="35" t="s">
        <v>985</v>
      </c>
      <c r="B427" s="35" t="s">
        <v>1018</v>
      </c>
      <c r="C427" s="35" t="s">
        <v>386</v>
      </c>
      <c r="D427" s="35" t="s">
        <v>1019</v>
      </c>
      <c r="E427" s="35" t="s">
        <v>313</v>
      </c>
      <c r="F427" s="37" t="s">
        <v>21</v>
      </c>
      <c r="G427" s="38" t="s">
        <v>388</v>
      </c>
      <c r="H427" s="38" t="s">
        <v>1586</v>
      </c>
    </row>
    <row r="428" spans="1:8" ht="15.6">
      <c r="A428" s="39" t="s">
        <v>985</v>
      </c>
      <c r="B428" s="39" t="s">
        <v>790</v>
      </c>
      <c r="C428" s="39" t="s">
        <v>393</v>
      </c>
      <c r="D428" s="39" t="s">
        <v>791</v>
      </c>
      <c r="E428" s="39" t="s">
        <v>339</v>
      </c>
      <c r="F428" s="41"/>
      <c r="G428" s="42"/>
      <c r="H428" s="42" t="s">
        <v>1587</v>
      </c>
    </row>
    <row r="429" spans="1:8" ht="15.6">
      <c r="A429" s="31" t="s">
        <v>985</v>
      </c>
      <c r="B429" s="31" t="s">
        <v>1020</v>
      </c>
      <c r="C429" s="31" t="s">
        <v>408</v>
      </c>
      <c r="D429" s="31" t="s">
        <v>1021</v>
      </c>
      <c r="E429" s="31" t="s">
        <v>1022</v>
      </c>
      <c r="F429" s="33" t="s">
        <v>27</v>
      </c>
      <c r="G429" s="34" t="s">
        <v>410</v>
      </c>
      <c r="H429" s="34" t="s">
        <v>1586</v>
      </c>
    </row>
    <row r="430" spans="1:8" ht="15.6">
      <c r="A430" s="31" t="s">
        <v>985</v>
      </c>
      <c r="B430" s="31" t="s">
        <v>1023</v>
      </c>
      <c r="C430" s="31" t="s">
        <v>408</v>
      </c>
      <c r="D430" s="32">
        <v>35589</v>
      </c>
      <c r="E430" s="31" t="s">
        <v>398</v>
      </c>
      <c r="F430" s="33" t="s">
        <v>27</v>
      </c>
      <c r="G430" s="34" t="s">
        <v>410</v>
      </c>
      <c r="H430" s="34" t="s">
        <v>1586</v>
      </c>
    </row>
    <row r="431" spans="1:8" ht="15.6">
      <c r="A431" s="31" t="s">
        <v>985</v>
      </c>
      <c r="B431" s="31" t="s">
        <v>1024</v>
      </c>
      <c r="C431" s="31" t="s">
        <v>408</v>
      </c>
      <c r="D431" s="31" t="s">
        <v>1025</v>
      </c>
      <c r="E431" s="31" t="s">
        <v>398</v>
      </c>
      <c r="F431" s="33" t="s">
        <v>27</v>
      </c>
      <c r="G431" s="34" t="s">
        <v>410</v>
      </c>
      <c r="H431" s="34" t="s">
        <v>1586</v>
      </c>
    </row>
    <row r="432" spans="1:8" ht="15.6">
      <c r="A432" s="35" t="s">
        <v>985</v>
      </c>
      <c r="B432" s="35" t="s">
        <v>1026</v>
      </c>
      <c r="C432" s="35" t="s">
        <v>408</v>
      </c>
      <c r="D432" s="35" t="s">
        <v>1008</v>
      </c>
      <c r="E432" s="35" t="s">
        <v>572</v>
      </c>
      <c r="F432" s="37" t="s">
        <v>27</v>
      </c>
      <c r="G432" s="38" t="s">
        <v>410</v>
      </c>
      <c r="H432" s="38" t="s">
        <v>1586</v>
      </c>
    </row>
    <row r="433" spans="1:8" ht="15.6">
      <c r="A433" s="31" t="s">
        <v>1027</v>
      </c>
      <c r="B433" s="31" t="s">
        <v>1028</v>
      </c>
      <c r="C433" s="31" t="s">
        <v>312</v>
      </c>
      <c r="D433" s="32">
        <v>35345</v>
      </c>
      <c r="E433" s="31" t="s">
        <v>352</v>
      </c>
      <c r="F433" s="33" t="s">
        <v>13</v>
      </c>
      <c r="G433" s="34" t="s">
        <v>314</v>
      </c>
      <c r="H433" s="34" t="s">
        <v>1586</v>
      </c>
    </row>
    <row r="434" spans="1:8" ht="15.6">
      <c r="A434" s="35" t="s">
        <v>1027</v>
      </c>
      <c r="B434" s="35" t="s">
        <v>1029</v>
      </c>
      <c r="C434" s="35" t="s">
        <v>312</v>
      </c>
      <c r="D434" s="36">
        <v>36168</v>
      </c>
      <c r="E434" s="35" t="s">
        <v>352</v>
      </c>
      <c r="F434" s="37" t="s">
        <v>13</v>
      </c>
      <c r="G434" s="38" t="s">
        <v>314</v>
      </c>
      <c r="H434" s="38" t="s">
        <v>1586</v>
      </c>
    </row>
    <row r="435" spans="1:8" ht="15.6">
      <c r="A435" s="39" t="s">
        <v>1027</v>
      </c>
      <c r="B435" s="39" t="s">
        <v>1030</v>
      </c>
      <c r="C435" s="39" t="s">
        <v>312</v>
      </c>
      <c r="D435" s="39" t="s">
        <v>1031</v>
      </c>
      <c r="E435" s="39" t="s">
        <v>513</v>
      </c>
      <c r="F435" s="41" t="s">
        <v>13</v>
      </c>
      <c r="G435" s="42" t="s">
        <v>314</v>
      </c>
      <c r="H435" s="42" t="s">
        <v>1587</v>
      </c>
    </row>
    <row r="436" spans="1:8" ht="15.6">
      <c r="A436" s="39" t="s">
        <v>1027</v>
      </c>
      <c r="B436" s="39" t="s">
        <v>1032</v>
      </c>
      <c r="C436" s="39" t="s">
        <v>312</v>
      </c>
      <c r="D436" s="40">
        <v>33888</v>
      </c>
      <c r="E436" s="39" t="s">
        <v>341</v>
      </c>
      <c r="F436" s="41" t="s">
        <v>13</v>
      </c>
      <c r="G436" s="42" t="s">
        <v>314</v>
      </c>
      <c r="H436" s="42" t="s">
        <v>1587</v>
      </c>
    </row>
    <row r="437" spans="1:8" ht="15.6">
      <c r="A437" s="35" t="s">
        <v>1027</v>
      </c>
      <c r="B437" s="35" t="s">
        <v>1033</v>
      </c>
      <c r="C437" s="35" t="s">
        <v>312</v>
      </c>
      <c r="D437" s="35" t="s">
        <v>1034</v>
      </c>
      <c r="E437" s="35" t="s">
        <v>423</v>
      </c>
      <c r="F437" s="37" t="s">
        <v>13</v>
      </c>
      <c r="G437" s="38" t="s">
        <v>314</v>
      </c>
      <c r="H437" s="38" t="s">
        <v>1586</v>
      </c>
    </row>
    <row r="438" spans="1:8" ht="15.6">
      <c r="A438" s="31" t="s">
        <v>1027</v>
      </c>
      <c r="B438" s="31" t="s">
        <v>15</v>
      </c>
      <c r="C438" s="31" t="s">
        <v>321</v>
      </c>
      <c r="D438" s="31" t="s">
        <v>1035</v>
      </c>
      <c r="E438" s="31" t="s">
        <v>572</v>
      </c>
      <c r="F438" s="33" t="s">
        <v>16</v>
      </c>
      <c r="G438" s="34" t="s">
        <v>324</v>
      </c>
      <c r="H438" s="34" t="s">
        <v>1586</v>
      </c>
    </row>
    <row r="439" spans="1:8" ht="15.6">
      <c r="A439" s="31" t="s">
        <v>1027</v>
      </c>
      <c r="B439" s="31" t="s">
        <v>1036</v>
      </c>
      <c r="C439" s="31" t="s">
        <v>321</v>
      </c>
      <c r="D439" s="32">
        <v>36652</v>
      </c>
      <c r="E439" s="31" t="s">
        <v>559</v>
      </c>
      <c r="F439" s="33" t="s">
        <v>16</v>
      </c>
      <c r="G439" s="34" t="s">
        <v>330</v>
      </c>
      <c r="H439" s="34" t="s">
        <v>1586</v>
      </c>
    </row>
    <row r="440" spans="1:8" ht="15.6">
      <c r="A440" s="31" t="s">
        <v>1027</v>
      </c>
      <c r="B440" s="31" t="s">
        <v>1037</v>
      </c>
      <c r="C440" s="31" t="s">
        <v>321</v>
      </c>
      <c r="D440" s="32">
        <v>35956</v>
      </c>
      <c r="E440" s="31" t="s">
        <v>329</v>
      </c>
      <c r="F440" s="33" t="s">
        <v>16</v>
      </c>
      <c r="G440" s="34" t="s">
        <v>342</v>
      </c>
      <c r="H440" s="34" t="s">
        <v>1586</v>
      </c>
    </row>
    <row r="441" spans="1:8" ht="15.6">
      <c r="A441" s="35" t="s">
        <v>1027</v>
      </c>
      <c r="B441" s="35" t="s">
        <v>692</v>
      </c>
      <c r="C441" s="35" t="s">
        <v>321</v>
      </c>
      <c r="D441" s="35" t="s">
        <v>693</v>
      </c>
      <c r="E441" s="35" t="s">
        <v>348</v>
      </c>
      <c r="F441" s="37" t="s">
        <v>16</v>
      </c>
      <c r="G441" s="38" t="s">
        <v>324</v>
      </c>
      <c r="H441" s="38" t="s">
        <v>1586</v>
      </c>
    </row>
    <row r="442" spans="1:8" ht="15.6">
      <c r="A442" s="35" t="s">
        <v>1027</v>
      </c>
      <c r="B442" s="35" t="s">
        <v>1038</v>
      </c>
      <c r="C442" s="35" t="s">
        <v>321</v>
      </c>
      <c r="D442" s="35" t="s">
        <v>1039</v>
      </c>
      <c r="E442" s="35" t="s">
        <v>513</v>
      </c>
      <c r="F442" s="37" t="s">
        <v>16</v>
      </c>
      <c r="G442" s="38" t="s">
        <v>324</v>
      </c>
      <c r="H442" s="38" t="s">
        <v>1586</v>
      </c>
    </row>
    <row r="443" spans="1:8" ht="15.6">
      <c r="A443" s="35" t="s">
        <v>1027</v>
      </c>
      <c r="B443" s="35" t="s">
        <v>1040</v>
      </c>
      <c r="C443" s="35" t="s">
        <v>321</v>
      </c>
      <c r="D443" s="35" t="s">
        <v>1041</v>
      </c>
      <c r="E443" s="35" t="s">
        <v>341</v>
      </c>
      <c r="F443" s="37" t="s">
        <v>16</v>
      </c>
      <c r="G443" s="38" t="s">
        <v>324</v>
      </c>
      <c r="H443" s="38" t="s">
        <v>1586</v>
      </c>
    </row>
    <row r="444" spans="1:8" ht="15.6">
      <c r="A444" s="31" t="s">
        <v>1027</v>
      </c>
      <c r="B444" s="31" t="s">
        <v>1042</v>
      </c>
      <c r="C444" s="31" t="s">
        <v>346</v>
      </c>
      <c r="D444" s="31" t="s">
        <v>870</v>
      </c>
      <c r="E444" s="31" t="s">
        <v>356</v>
      </c>
      <c r="F444" s="33" t="s">
        <v>16</v>
      </c>
      <c r="G444" s="34" t="s">
        <v>447</v>
      </c>
      <c r="H444" s="34" t="s">
        <v>1586</v>
      </c>
    </row>
    <row r="445" spans="1:8" ht="15.6">
      <c r="A445" s="35" t="s">
        <v>1027</v>
      </c>
      <c r="B445" s="35" t="s">
        <v>1043</v>
      </c>
      <c r="C445" s="35" t="s">
        <v>346</v>
      </c>
      <c r="D445" s="36">
        <v>37104</v>
      </c>
      <c r="E445" s="35" t="s">
        <v>395</v>
      </c>
      <c r="F445" s="37" t="s">
        <v>16</v>
      </c>
      <c r="G445" s="38" t="s">
        <v>640</v>
      </c>
      <c r="H445" s="38" t="s">
        <v>1586</v>
      </c>
    </row>
    <row r="446" spans="1:8" ht="15.6">
      <c r="A446" s="35" t="s">
        <v>1027</v>
      </c>
      <c r="B446" s="35" t="s">
        <v>1044</v>
      </c>
      <c r="C446" s="35" t="s">
        <v>346</v>
      </c>
      <c r="D446" s="36">
        <v>38169</v>
      </c>
      <c r="E446" s="35" t="s">
        <v>341</v>
      </c>
      <c r="F446" s="37"/>
      <c r="G446" s="38"/>
      <c r="H446" s="38" t="s">
        <v>1586</v>
      </c>
    </row>
    <row r="447" spans="1:8" ht="15.6">
      <c r="A447" s="35" t="s">
        <v>1027</v>
      </c>
      <c r="B447" s="35" t="s">
        <v>1045</v>
      </c>
      <c r="C447" s="35" t="s">
        <v>354</v>
      </c>
      <c r="D447" s="36">
        <v>35478</v>
      </c>
      <c r="E447" s="35" t="s">
        <v>373</v>
      </c>
      <c r="F447" s="37" t="s">
        <v>16</v>
      </c>
      <c r="G447" s="38" t="s">
        <v>599</v>
      </c>
      <c r="H447" s="38" t="s">
        <v>1586</v>
      </c>
    </row>
    <row r="448" spans="1:8" ht="15.6">
      <c r="A448" s="39" t="s">
        <v>1027</v>
      </c>
      <c r="B448" s="39" t="s">
        <v>521</v>
      </c>
      <c r="C448" s="39" t="s">
        <v>354</v>
      </c>
      <c r="D448" s="40">
        <v>36586</v>
      </c>
      <c r="E448" s="39" t="s">
        <v>366</v>
      </c>
      <c r="F448" s="41"/>
      <c r="G448" s="42"/>
      <c r="H448" s="42" t="s">
        <v>1587</v>
      </c>
    </row>
    <row r="449" spans="1:8" ht="15.6">
      <c r="A449" s="31" t="s">
        <v>1027</v>
      </c>
      <c r="B449" s="31" t="s">
        <v>1046</v>
      </c>
      <c r="C449" s="31" t="s">
        <v>358</v>
      </c>
      <c r="D449" s="32">
        <v>36008</v>
      </c>
      <c r="E449" s="31" t="s">
        <v>360</v>
      </c>
      <c r="F449" s="33" t="s">
        <v>21</v>
      </c>
      <c r="G449" s="34" t="s">
        <v>362</v>
      </c>
      <c r="H449" s="34" t="s">
        <v>1586</v>
      </c>
    </row>
    <row r="450" spans="1:8" ht="15.6">
      <c r="A450" s="35" t="s">
        <v>1027</v>
      </c>
      <c r="B450" s="35" t="s">
        <v>1047</v>
      </c>
      <c r="C450" s="35" t="s">
        <v>358</v>
      </c>
      <c r="D450" s="35" t="s">
        <v>1048</v>
      </c>
      <c r="E450" s="35" t="s">
        <v>373</v>
      </c>
      <c r="F450" s="37" t="s">
        <v>21</v>
      </c>
      <c r="G450" s="38" t="s">
        <v>370</v>
      </c>
      <c r="H450" s="38" t="s">
        <v>1586</v>
      </c>
    </row>
    <row r="451" spans="1:8" ht="15.6">
      <c r="A451" s="35" t="s">
        <v>1027</v>
      </c>
      <c r="B451" s="35" t="s">
        <v>1049</v>
      </c>
      <c r="C451" s="35" t="s">
        <v>368</v>
      </c>
      <c r="D451" s="35" t="s">
        <v>1050</v>
      </c>
      <c r="E451" s="35" t="s">
        <v>572</v>
      </c>
      <c r="F451" s="37" t="s">
        <v>21</v>
      </c>
      <c r="G451" s="38" t="s">
        <v>21</v>
      </c>
      <c r="H451" s="38" t="s">
        <v>1586</v>
      </c>
    </row>
    <row r="452" spans="1:8" ht="15.6">
      <c r="A452" s="31" t="s">
        <v>1027</v>
      </c>
      <c r="B452" s="31" t="s">
        <v>1051</v>
      </c>
      <c r="C452" s="31" t="s">
        <v>368</v>
      </c>
      <c r="D452" s="31" t="s">
        <v>1052</v>
      </c>
      <c r="E452" s="31" t="s">
        <v>327</v>
      </c>
      <c r="F452" s="33" t="s">
        <v>21</v>
      </c>
      <c r="G452" s="34" t="s">
        <v>21</v>
      </c>
      <c r="H452" s="34" t="s">
        <v>1586</v>
      </c>
    </row>
    <row r="453" spans="1:8" ht="15.6">
      <c r="A453" s="31" t="s">
        <v>1027</v>
      </c>
      <c r="B453" s="31" t="s">
        <v>1053</v>
      </c>
      <c r="C453" s="31" t="s">
        <v>368</v>
      </c>
      <c r="D453" s="32">
        <v>37513</v>
      </c>
      <c r="E453" s="31" t="s">
        <v>327</v>
      </c>
      <c r="F453" s="33" t="s">
        <v>21</v>
      </c>
      <c r="G453" s="34" t="s">
        <v>362</v>
      </c>
      <c r="H453" s="34" t="s">
        <v>1586</v>
      </c>
    </row>
    <row r="454" spans="1:8" ht="15.6">
      <c r="A454" s="35" t="s">
        <v>1027</v>
      </c>
      <c r="B454" s="35" t="s">
        <v>227</v>
      </c>
      <c r="C454" s="35" t="s">
        <v>368</v>
      </c>
      <c r="D454" s="36">
        <v>36043</v>
      </c>
      <c r="E454" s="35" t="s">
        <v>369</v>
      </c>
      <c r="F454" s="37" t="s">
        <v>21</v>
      </c>
      <c r="G454" s="38" t="s">
        <v>21</v>
      </c>
      <c r="H454" s="38" t="s">
        <v>1586</v>
      </c>
    </row>
    <row r="455" spans="1:8" ht="15.6">
      <c r="A455" s="39" t="s">
        <v>1027</v>
      </c>
      <c r="B455" s="39" t="s">
        <v>1054</v>
      </c>
      <c r="C455" s="39" t="s">
        <v>368</v>
      </c>
      <c r="D455" s="40">
        <v>37688</v>
      </c>
      <c r="E455" s="39" t="s">
        <v>356</v>
      </c>
      <c r="F455" s="41" t="s">
        <v>21</v>
      </c>
      <c r="G455" s="42" t="s">
        <v>370</v>
      </c>
      <c r="H455" s="42" t="s">
        <v>1587</v>
      </c>
    </row>
    <row r="456" spans="1:8" ht="15.6">
      <c r="A456" s="39" t="s">
        <v>1027</v>
      </c>
      <c r="B456" s="39" t="s">
        <v>1055</v>
      </c>
      <c r="C456" s="39" t="s">
        <v>368</v>
      </c>
      <c r="D456" s="40">
        <v>35407</v>
      </c>
      <c r="E456" s="39" t="s">
        <v>452</v>
      </c>
      <c r="F456" s="41"/>
      <c r="G456" s="42"/>
      <c r="H456" s="42" t="s">
        <v>1587</v>
      </c>
    </row>
    <row r="457" spans="1:8" ht="15.6">
      <c r="A457" s="39" t="s">
        <v>1027</v>
      </c>
      <c r="B457" s="39" t="s">
        <v>1056</v>
      </c>
      <c r="C457" s="39" t="s">
        <v>393</v>
      </c>
      <c r="D457" s="40">
        <v>39056</v>
      </c>
      <c r="E457" s="39" t="s">
        <v>366</v>
      </c>
      <c r="F457" s="41"/>
      <c r="G457" s="42"/>
      <c r="H457" s="42" t="s">
        <v>1587</v>
      </c>
    </row>
    <row r="458" spans="1:8" ht="15.6">
      <c r="A458" s="35" t="s">
        <v>1027</v>
      </c>
      <c r="B458" s="35" t="s">
        <v>1057</v>
      </c>
      <c r="C458" s="35" t="s">
        <v>397</v>
      </c>
      <c r="D458" s="36">
        <v>38447</v>
      </c>
      <c r="E458" s="35" t="s">
        <v>1058</v>
      </c>
      <c r="F458" s="37" t="s">
        <v>27</v>
      </c>
      <c r="G458" s="38" t="s">
        <v>27</v>
      </c>
      <c r="H458" s="38" t="s">
        <v>1586</v>
      </c>
    </row>
    <row r="459" spans="1:8" ht="15.6">
      <c r="A459" s="31" t="s">
        <v>1027</v>
      </c>
      <c r="B459" s="31" t="s">
        <v>1059</v>
      </c>
      <c r="C459" s="31" t="s">
        <v>397</v>
      </c>
      <c r="D459" s="32">
        <v>39346</v>
      </c>
      <c r="E459" s="31" t="s">
        <v>559</v>
      </c>
      <c r="F459" s="33" t="s">
        <v>21</v>
      </c>
      <c r="G459" s="34" t="s">
        <v>544</v>
      </c>
      <c r="H459" s="34" t="s">
        <v>1586</v>
      </c>
    </row>
    <row r="460" spans="1:8" ht="15.6">
      <c r="A460" s="35" t="s">
        <v>1027</v>
      </c>
      <c r="B460" s="35" t="s">
        <v>1060</v>
      </c>
      <c r="C460" s="35" t="s">
        <v>397</v>
      </c>
      <c r="D460" s="36">
        <v>35950</v>
      </c>
      <c r="E460" s="35" t="s">
        <v>348</v>
      </c>
      <c r="F460" s="37"/>
      <c r="G460" s="38"/>
      <c r="H460" s="38" t="s">
        <v>1586</v>
      </c>
    </row>
    <row r="461" spans="1:8" ht="15.6">
      <c r="A461" s="35" t="s">
        <v>1027</v>
      </c>
      <c r="B461" s="35" t="s">
        <v>1061</v>
      </c>
      <c r="C461" s="35" t="s">
        <v>397</v>
      </c>
      <c r="D461" s="36">
        <v>35490</v>
      </c>
      <c r="E461" s="35" t="s">
        <v>366</v>
      </c>
      <c r="F461" s="37" t="s">
        <v>27</v>
      </c>
      <c r="G461" s="38" t="s">
        <v>404</v>
      </c>
      <c r="H461" s="38" t="s">
        <v>1586</v>
      </c>
    </row>
    <row r="462" spans="1:8" ht="15.6">
      <c r="A462" s="31" t="s">
        <v>1027</v>
      </c>
      <c r="B462" s="31" t="s">
        <v>1062</v>
      </c>
      <c r="C462" s="31" t="s">
        <v>400</v>
      </c>
      <c r="D462" s="31" t="s">
        <v>1063</v>
      </c>
      <c r="E462" s="31" t="s">
        <v>327</v>
      </c>
      <c r="F462" s="33" t="s">
        <v>21</v>
      </c>
      <c r="G462" s="34" t="s">
        <v>404</v>
      </c>
      <c r="H462" s="34" t="s">
        <v>1586</v>
      </c>
    </row>
    <row r="463" spans="1:8" ht="15.6">
      <c r="A463" s="35" t="s">
        <v>1027</v>
      </c>
      <c r="B463" s="35" t="s">
        <v>1064</v>
      </c>
      <c r="C463" s="35" t="s">
        <v>400</v>
      </c>
      <c r="D463" s="35" t="s">
        <v>726</v>
      </c>
      <c r="E463" s="35" t="s">
        <v>513</v>
      </c>
      <c r="F463" s="37" t="s">
        <v>21</v>
      </c>
      <c r="G463" s="38" t="s">
        <v>391</v>
      </c>
      <c r="H463" s="38" t="s">
        <v>1586</v>
      </c>
    </row>
    <row r="464" spans="1:8" ht="15.6">
      <c r="A464" s="31" t="s">
        <v>1027</v>
      </c>
      <c r="B464" s="31" t="s">
        <v>1065</v>
      </c>
      <c r="C464" s="31" t="s">
        <v>408</v>
      </c>
      <c r="D464" s="32">
        <v>37301</v>
      </c>
      <c r="E464" s="31" t="s">
        <v>398</v>
      </c>
      <c r="F464" s="33" t="s">
        <v>27</v>
      </c>
      <c r="G464" s="34" t="s">
        <v>27</v>
      </c>
      <c r="H464" s="34" t="s">
        <v>1586</v>
      </c>
    </row>
    <row r="465" spans="1:8" ht="15.6">
      <c r="A465" s="39" t="s">
        <v>1027</v>
      </c>
      <c r="B465" s="39" t="s">
        <v>1067</v>
      </c>
      <c r="C465" s="39" t="s">
        <v>408</v>
      </c>
      <c r="D465" s="39" t="s">
        <v>1068</v>
      </c>
      <c r="E465" s="39" t="s">
        <v>327</v>
      </c>
      <c r="F465" s="41" t="s">
        <v>27</v>
      </c>
      <c r="G465" s="42" t="s">
        <v>410</v>
      </c>
      <c r="H465" s="42" t="s">
        <v>1587</v>
      </c>
    </row>
    <row r="466" spans="1:8" ht="15.6">
      <c r="A466" s="35" t="s">
        <v>1027</v>
      </c>
      <c r="B466" s="35" t="s">
        <v>1069</v>
      </c>
      <c r="C466" s="35" t="s">
        <v>408</v>
      </c>
      <c r="D466" s="35">
        <v>36134</v>
      </c>
      <c r="E466" s="35" t="s">
        <v>327</v>
      </c>
      <c r="F466" s="37" t="s">
        <v>27</v>
      </c>
      <c r="G466" s="38" t="s">
        <v>410</v>
      </c>
      <c r="H466" s="38" t="s">
        <v>1586</v>
      </c>
    </row>
    <row r="467" spans="1:8" ht="15.6">
      <c r="A467" s="39" t="s">
        <v>1027</v>
      </c>
      <c r="B467" s="39" t="s">
        <v>1070</v>
      </c>
      <c r="C467" s="39" t="s">
        <v>408</v>
      </c>
      <c r="D467" s="39" t="s">
        <v>1071</v>
      </c>
      <c r="E467" s="39" t="s">
        <v>360</v>
      </c>
      <c r="F467" s="41"/>
      <c r="G467" s="42"/>
      <c r="H467" s="42" t="s">
        <v>1586</v>
      </c>
    </row>
    <row r="468" spans="1:8" ht="15.6">
      <c r="A468" s="35" t="s">
        <v>1027</v>
      </c>
      <c r="B468" s="35" t="s">
        <v>1072</v>
      </c>
      <c r="C468" s="35" t="s">
        <v>408</v>
      </c>
      <c r="D468" s="36">
        <v>39032</v>
      </c>
      <c r="E468" s="35" t="s">
        <v>369</v>
      </c>
      <c r="F468" s="37" t="s">
        <v>27</v>
      </c>
      <c r="G468" s="38" t="s">
        <v>27</v>
      </c>
      <c r="H468" s="38" t="s">
        <v>1586</v>
      </c>
    </row>
    <row r="469" spans="1:8" ht="15.6">
      <c r="A469" s="35" t="s">
        <v>1027</v>
      </c>
      <c r="B469" s="35" t="s">
        <v>1073</v>
      </c>
      <c r="C469" s="35" t="s">
        <v>408</v>
      </c>
      <c r="D469" s="35" t="s">
        <v>1074</v>
      </c>
      <c r="E469" s="35" t="s">
        <v>436</v>
      </c>
      <c r="F469" s="37"/>
      <c r="G469" s="38"/>
      <c r="H469" s="38" t="s">
        <v>1586</v>
      </c>
    </row>
    <row r="470" spans="1:8" ht="15.6">
      <c r="A470" s="39" t="s">
        <v>1075</v>
      </c>
      <c r="B470" s="39" t="s">
        <v>1076</v>
      </c>
      <c r="C470" s="39" t="s">
        <v>312</v>
      </c>
      <c r="D470" s="39" t="s">
        <v>1077</v>
      </c>
      <c r="E470" s="39" t="s">
        <v>313</v>
      </c>
      <c r="F470" s="41" t="s">
        <v>13</v>
      </c>
      <c r="G470" s="42" t="s">
        <v>314</v>
      </c>
      <c r="H470" s="42" t="s">
        <v>1587</v>
      </c>
    </row>
    <row r="471" spans="1:8" ht="15.6">
      <c r="A471" s="31" t="s">
        <v>1075</v>
      </c>
      <c r="B471" s="31" t="s">
        <v>1078</v>
      </c>
      <c r="C471" s="31" t="s">
        <v>312</v>
      </c>
      <c r="D471" s="32">
        <v>38119</v>
      </c>
      <c r="E471" s="31" t="s">
        <v>384</v>
      </c>
      <c r="F471" s="33" t="s">
        <v>13</v>
      </c>
      <c r="G471" s="34" t="s">
        <v>314</v>
      </c>
      <c r="H471" s="34" t="s">
        <v>1586</v>
      </c>
    </row>
    <row r="472" spans="1:8" ht="15.6">
      <c r="A472" s="35" t="s">
        <v>1075</v>
      </c>
      <c r="B472" s="35" t="s">
        <v>1079</v>
      </c>
      <c r="C472" s="35" t="s">
        <v>312</v>
      </c>
      <c r="D472" s="35" t="s">
        <v>1080</v>
      </c>
      <c r="E472" s="35" t="s">
        <v>430</v>
      </c>
      <c r="F472" s="37" t="s">
        <v>13</v>
      </c>
      <c r="G472" s="38" t="s">
        <v>314</v>
      </c>
      <c r="H472" s="38" t="s">
        <v>1586</v>
      </c>
    </row>
    <row r="473" spans="1:8" ht="15.6">
      <c r="A473" s="35" t="s">
        <v>1075</v>
      </c>
      <c r="B473" s="35" t="s">
        <v>1081</v>
      </c>
      <c r="C473" s="35" t="s">
        <v>312</v>
      </c>
      <c r="D473" s="36">
        <v>36604</v>
      </c>
      <c r="E473" s="35" t="s">
        <v>441</v>
      </c>
      <c r="F473" s="37" t="s">
        <v>13</v>
      </c>
      <c r="G473" s="38" t="s">
        <v>314</v>
      </c>
      <c r="H473" s="38" t="s">
        <v>1586</v>
      </c>
    </row>
    <row r="474" spans="1:8" ht="15.6">
      <c r="A474" s="39" t="s">
        <v>1075</v>
      </c>
      <c r="B474" s="39" t="s">
        <v>1082</v>
      </c>
      <c r="C474" s="39" t="s">
        <v>312</v>
      </c>
      <c r="D474" s="40">
        <v>37358</v>
      </c>
      <c r="E474" s="39" t="s">
        <v>420</v>
      </c>
      <c r="F474" s="41"/>
      <c r="G474" s="42"/>
      <c r="H474" s="42" t="s">
        <v>1586</v>
      </c>
    </row>
    <row r="475" spans="1:8" ht="15.6">
      <c r="A475" s="39" t="s">
        <v>1075</v>
      </c>
      <c r="B475" s="39" t="s">
        <v>1083</v>
      </c>
      <c r="C475" s="39" t="s">
        <v>321</v>
      </c>
      <c r="D475" s="40">
        <v>37904</v>
      </c>
      <c r="E475" s="39" t="s">
        <v>369</v>
      </c>
      <c r="F475" s="41" t="s">
        <v>16</v>
      </c>
      <c r="G475" s="42" t="s">
        <v>324</v>
      </c>
      <c r="H475" s="42" t="s">
        <v>1587</v>
      </c>
    </row>
    <row r="476" spans="1:8" ht="15.6">
      <c r="A476" s="31" t="s">
        <v>1075</v>
      </c>
      <c r="B476" s="31" t="s">
        <v>1084</v>
      </c>
      <c r="C476" s="31" t="s">
        <v>321</v>
      </c>
      <c r="D476" s="31" t="s">
        <v>1085</v>
      </c>
      <c r="E476" s="31" t="s">
        <v>513</v>
      </c>
      <c r="F476" s="33" t="s">
        <v>16</v>
      </c>
      <c r="G476" s="34" t="s">
        <v>324</v>
      </c>
      <c r="H476" s="34" t="s">
        <v>1586</v>
      </c>
    </row>
    <row r="477" spans="1:8" ht="15.6">
      <c r="A477" s="35" t="s">
        <v>1075</v>
      </c>
      <c r="B477" s="35" t="s">
        <v>1086</v>
      </c>
      <c r="C477" s="35" t="s">
        <v>321</v>
      </c>
      <c r="D477" s="36">
        <v>37533</v>
      </c>
      <c r="E477" s="35" t="s">
        <v>380</v>
      </c>
      <c r="F477" s="37" t="s">
        <v>16</v>
      </c>
      <c r="G477" s="38" t="s">
        <v>324</v>
      </c>
      <c r="H477" s="38" t="s">
        <v>1586</v>
      </c>
    </row>
    <row r="478" spans="1:8" ht="15.6">
      <c r="A478" s="31" t="s">
        <v>1075</v>
      </c>
      <c r="B478" s="31" t="s">
        <v>1087</v>
      </c>
      <c r="C478" s="31" t="s">
        <v>321</v>
      </c>
      <c r="D478" s="32">
        <v>34043</v>
      </c>
      <c r="E478" s="31" t="s">
        <v>430</v>
      </c>
      <c r="F478" s="33" t="s">
        <v>16</v>
      </c>
      <c r="G478" s="34" t="s">
        <v>324</v>
      </c>
      <c r="H478" s="34" t="s">
        <v>1586</v>
      </c>
    </row>
    <row r="479" spans="1:8" ht="15.6">
      <c r="A479" s="39" t="s">
        <v>1075</v>
      </c>
      <c r="B479" s="39" t="s">
        <v>1088</v>
      </c>
      <c r="C479" s="39" t="s">
        <v>321</v>
      </c>
      <c r="D479" s="40">
        <v>37413</v>
      </c>
      <c r="E479" s="39" t="s">
        <v>432</v>
      </c>
      <c r="F479" s="41"/>
      <c r="G479" s="42"/>
      <c r="H479" s="42" t="s">
        <v>1587</v>
      </c>
    </row>
    <row r="480" spans="1:8" ht="15.6">
      <c r="A480" s="35" t="s">
        <v>1075</v>
      </c>
      <c r="B480" s="35" t="s">
        <v>1089</v>
      </c>
      <c r="C480" s="35" t="s">
        <v>321</v>
      </c>
      <c r="D480" s="35" t="s">
        <v>1090</v>
      </c>
      <c r="E480" s="35" t="s">
        <v>341</v>
      </c>
      <c r="F480" s="37" t="s">
        <v>16</v>
      </c>
      <c r="G480" s="38" t="s">
        <v>324</v>
      </c>
      <c r="H480" s="38" t="s">
        <v>1586</v>
      </c>
    </row>
    <row r="481" spans="1:8" ht="15.6">
      <c r="A481" s="35" t="s">
        <v>1075</v>
      </c>
      <c r="B481" s="35" t="s">
        <v>1091</v>
      </c>
      <c r="C481" s="35" t="s">
        <v>321</v>
      </c>
      <c r="D481" s="36">
        <v>39206</v>
      </c>
      <c r="E481" s="35" t="s">
        <v>434</v>
      </c>
      <c r="F481" s="37"/>
      <c r="G481" s="38"/>
      <c r="H481" s="38" t="s">
        <v>1586</v>
      </c>
    </row>
    <row r="482" spans="1:8" ht="15.6">
      <c r="A482" s="39" t="s">
        <v>1075</v>
      </c>
      <c r="B482" s="39" t="s">
        <v>1092</v>
      </c>
      <c r="C482" s="39" t="s">
        <v>321</v>
      </c>
      <c r="D482" s="39" t="s">
        <v>1093</v>
      </c>
      <c r="E482" s="39" t="s">
        <v>441</v>
      </c>
      <c r="F482" s="41"/>
      <c r="G482" s="42"/>
      <c r="H482" s="42" t="s">
        <v>1587</v>
      </c>
    </row>
    <row r="483" spans="1:8" ht="15.6">
      <c r="A483" s="39" t="s">
        <v>1075</v>
      </c>
      <c r="B483" s="39" t="s">
        <v>1094</v>
      </c>
      <c r="C483" s="39" t="s">
        <v>321</v>
      </c>
      <c r="D483" s="39" t="s">
        <v>1095</v>
      </c>
      <c r="E483" s="39" t="s">
        <v>490</v>
      </c>
      <c r="F483" s="41"/>
      <c r="G483" s="42"/>
      <c r="H483" s="42" t="s">
        <v>1587</v>
      </c>
    </row>
    <row r="484" spans="1:8" ht="15.6">
      <c r="A484" s="31" t="s">
        <v>1075</v>
      </c>
      <c r="B484" s="31" t="s">
        <v>1096</v>
      </c>
      <c r="C484" s="31" t="s">
        <v>346</v>
      </c>
      <c r="D484" s="32">
        <v>35988</v>
      </c>
      <c r="E484" s="31" t="s">
        <v>430</v>
      </c>
      <c r="F484" s="33" t="s">
        <v>16</v>
      </c>
      <c r="G484" s="34" t="s">
        <v>349</v>
      </c>
      <c r="H484" s="34" t="s">
        <v>1586</v>
      </c>
    </row>
    <row r="485" spans="1:8" ht="15.6">
      <c r="A485" s="35" t="s">
        <v>1075</v>
      </c>
      <c r="B485" s="35" t="s">
        <v>1097</v>
      </c>
      <c r="C485" s="35" t="s">
        <v>346</v>
      </c>
      <c r="D485" s="36">
        <v>37715</v>
      </c>
      <c r="E485" s="35" t="s">
        <v>436</v>
      </c>
      <c r="F485" s="37" t="s">
        <v>16</v>
      </c>
      <c r="G485" s="38" t="s">
        <v>349</v>
      </c>
      <c r="H485" s="38" t="s">
        <v>1586</v>
      </c>
    </row>
    <row r="486" spans="1:8" ht="15.6">
      <c r="A486" s="31" t="s">
        <v>1075</v>
      </c>
      <c r="B486" s="31" t="s">
        <v>1098</v>
      </c>
      <c r="C486" s="31" t="s">
        <v>354</v>
      </c>
      <c r="D486" s="31" t="s">
        <v>1099</v>
      </c>
      <c r="E486" s="31" t="s">
        <v>513</v>
      </c>
      <c r="F486" s="33" t="s">
        <v>16</v>
      </c>
      <c r="G486" s="34" t="s">
        <v>447</v>
      </c>
      <c r="H486" s="34" t="s">
        <v>1586</v>
      </c>
    </row>
    <row r="487" spans="1:8" ht="15.6">
      <c r="A487" s="31" t="s">
        <v>1075</v>
      </c>
      <c r="B487" s="31" t="s">
        <v>1100</v>
      </c>
      <c r="C487" s="31" t="s">
        <v>354</v>
      </c>
      <c r="D487" s="32">
        <v>36444</v>
      </c>
      <c r="E487" s="31" t="s">
        <v>380</v>
      </c>
      <c r="F487" s="33" t="s">
        <v>16</v>
      </c>
      <c r="G487" s="34" t="s">
        <v>599</v>
      </c>
      <c r="H487" s="34" t="s">
        <v>1586</v>
      </c>
    </row>
    <row r="488" spans="1:8" ht="15.6">
      <c r="A488" s="31" t="s">
        <v>1075</v>
      </c>
      <c r="B488" s="31" t="s">
        <v>1101</v>
      </c>
      <c r="C488" s="31" t="s">
        <v>358</v>
      </c>
      <c r="D488" s="32">
        <v>37534</v>
      </c>
      <c r="E488" s="31" t="s">
        <v>313</v>
      </c>
      <c r="F488" s="33" t="s">
        <v>21</v>
      </c>
      <c r="G488" s="34" t="s">
        <v>362</v>
      </c>
      <c r="H488" s="34" t="s">
        <v>1586</v>
      </c>
    </row>
    <row r="489" spans="1:8" ht="15.6">
      <c r="A489" s="35" t="s">
        <v>1075</v>
      </c>
      <c r="B489" s="35" t="s">
        <v>1102</v>
      </c>
      <c r="C489" s="35" t="s">
        <v>358</v>
      </c>
      <c r="D489" s="35" t="s">
        <v>1103</v>
      </c>
      <c r="E489" s="35" t="s">
        <v>380</v>
      </c>
      <c r="F489" s="37" t="s">
        <v>21</v>
      </c>
      <c r="G489" s="38" t="s">
        <v>362</v>
      </c>
      <c r="H489" s="38" t="s">
        <v>1586</v>
      </c>
    </row>
    <row r="490" spans="1:8" ht="15.6">
      <c r="A490" s="31" t="s">
        <v>1075</v>
      </c>
      <c r="B490" s="31" t="s">
        <v>1104</v>
      </c>
      <c r="C490" s="31" t="s">
        <v>368</v>
      </c>
      <c r="D490" s="31" t="s">
        <v>1105</v>
      </c>
      <c r="E490" s="31" t="s">
        <v>356</v>
      </c>
      <c r="F490" s="33" t="s">
        <v>21</v>
      </c>
      <c r="G490" s="34" t="s">
        <v>21</v>
      </c>
      <c r="H490" s="34" t="s">
        <v>1586</v>
      </c>
    </row>
    <row r="491" spans="1:8" ht="15.6">
      <c r="A491" s="39" t="s">
        <v>1075</v>
      </c>
      <c r="B491" s="39" t="s">
        <v>1106</v>
      </c>
      <c r="C491" s="39" t="s">
        <v>368</v>
      </c>
      <c r="D491" s="40">
        <v>37532</v>
      </c>
      <c r="E491" s="39" t="s">
        <v>502</v>
      </c>
      <c r="F491" s="41" t="s">
        <v>21</v>
      </c>
      <c r="G491" s="42" t="s">
        <v>21</v>
      </c>
      <c r="H491" s="42" t="s">
        <v>1587</v>
      </c>
    </row>
    <row r="492" spans="1:8" ht="15.6">
      <c r="A492" s="31" t="s">
        <v>1075</v>
      </c>
      <c r="B492" s="31" t="s">
        <v>1107</v>
      </c>
      <c r="C492" s="31" t="s">
        <v>368</v>
      </c>
      <c r="D492" s="31" t="s">
        <v>1108</v>
      </c>
      <c r="E492" s="31" t="s">
        <v>502</v>
      </c>
      <c r="F492" s="33" t="s">
        <v>21</v>
      </c>
      <c r="G492" s="34" t="s">
        <v>362</v>
      </c>
      <c r="H492" s="34" t="s">
        <v>1586</v>
      </c>
    </row>
    <row r="493" spans="1:8" ht="15.6">
      <c r="A493" s="35" t="s">
        <v>1075</v>
      </c>
      <c r="B493" s="35" t="s">
        <v>1109</v>
      </c>
      <c r="C493" s="35" t="s">
        <v>368</v>
      </c>
      <c r="D493" s="36">
        <v>38386</v>
      </c>
      <c r="E493" s="35" t="s">
        <v>452</v>
      </c>
      <c r="F493" s="37" t="s">
        <v>21</v>
      </c>
      <c r="G493" s="38" t="s">
        <v>960</v>
      </c>
      <c r="H493" s="38" t="s">
        <v>1586</v>
      </c>
    </row>
    <row r="494" spans="1:8" ht="15.6">
      <c r="A494" s="35" t="s">
        <v>1075</v>
      </c>
      <c r="B494" s="35" t="s">
        <v>1110</v>
      </c>
      <c r="C494" s="35" t="s">
        <v>368</v>
      </c>
      <c r="D494" s="36">
        <v>34980</v>
      </c>
      <c r="E494" s="35" t="s">
        <v>432</v>
      </c>
      <c r="F494" s="37" t="s">
        <v>21</v>
      </c>
      <c r="G494" s="38" t="s">
        <v>362</v>
      </c>
      <c r="H494" s="38" t="s">
        <v>1586</v>
      </c>
    </row>
    <row r="495" spans="1:8" ht="15.6">
      <c r="A495" s="39" t="s">
        <v>1075</v>
      </c>
      <c r="B495" s="39" t="s">
        <v>1111</v>
      </c>
      <c r="C495" s="39" t="s">
        <v>368</v>
      </c>
      <c r="D495" s="39" t="s">
        <v>1112</v>
      </c>
      <c r="E495" s="39" t="s">
        <v>981</v>
      </c>
      <c r="F495" s="41"/>
      <c r="G495" s="42"/>
      <c r="H495" s="42" t="s">
        <v>1587</v>
      </c>
    </row>
    <row r="496" spans="1:8" ht="15.6">
      <c r="A496" s="35" t="s">
        <v>1075</v>
      </c>
      <c r="B496" s="35" t="s">
        <v>1113</v>
      </c>
      <c r="C496" s="35" t="s">
        <v>368</v>
      </c>
      <c r="D496" s="35" t="s">
        <v>1114</v>
      </c>
      <c r="E496" s="35" t="s">
        <v>436</v>
      </c>
      <c r="F496" s="37"/>
      <c r="G496" s="38"/>
      <c r="H496" s="38" t="s">
        <v>1586</v>
      </c>
    </row>
    <row r="497" spans="1:8" ht="15.6">
      <c r="A497" s="31" t="s">
        <v>1075</v>
      </c>
      <c r="B497" s="31" t="s">
        <v>541</v>
      </c>
      <c r="C497" s="31" t="s">
        <v>393</v>
      </c>
      <c r="D497" s="31" t="s">
        <v>529</v>
      </c>
      <c r="E497" s="31" t="s">
        <v>513</v>
      </c>
      <c r="F497" s="33" t="s">
        <v>21</v>
      </c>
      <c r="G497" s="34" t="s">
        <v>370</v>
      </c>
      <c r="H497" s="34" t="s">
        <v>1586</v>
      </c>
    </row>
    <row r="498" spans="1:8" ht="15.6">
      <c r="A498" s="31" t="s">
        <v>1075</v>
      </c>
      <c r="B498" s="31" t="s">
        <v>680</v>
      </c>
      <c r="C498" s="31" t="s">
        <v>397</v>
      </c>
      <c r="D498" s="31">
        <v>36960</v>
      </c>
      <c r="E498" s="31" t="s">
        <v>674</v>
      </c>
      <c r="F498" s="33" t="s">
        <v>27</v>
      </c>
      <c r="G498" s="34" t="s">
        <v>410</v>
      </c>
      <c r="H498" s="38" t="s">
        <v>1586</v>
      </c>
    </row>
    <row r="499" spans="1:8" ht="15.6">
      <c r="A499" s="39" t="s">
        <v>1075</v>
      </c>
      <c r="B499" s="39" t="s">
        <v>1115</v>
      </c>
      <c r="C499" s="39" t="s">
        <v>397</v>
      </c>
      <c r="D499" s="40">
        <v>37296</v>
      </c>
      <c r="E499" s="39" t="s">
        <v>752</v>
      </c>
      <c r="F499" s="41" t="s">
        <v>21</v>
      </c>
      <c r="G499" s="42"/>
      <c r="H499" s="42" t="s">
        <v>1587</v>
      </c>
    </row>
    <row r="500" spans="1:8" ht="15.6">
      <c r="A500" s="39" t="s">
        <v>1075</v>
      </c>
      <c r="B500" s="39" t="s">
        <v>1116</v>
      </c>
      <c r="C500" s="39" t="s">
        <v>397</v>
      </c>
      <c r="D500" s="40">
        <v>37958</v>
      </c>
      <c r="E500" s="39" t="s">
        <v>341</v>
      </c>
      <c r="F500" s="41"/>
      <c r="G500" s="42"/>
      <c r="H500" s="42" t="s">
        <v>1587</v>
      </c>
    </row>
    <row r="501" spans="1:8" ht="15.6">
      <c r="A501" s="35" t="s">
        <v>1075</v>
      </c>
      <c r="B501" s="35" t="s">
        <v>1117</v>
      </c>
      <c r="C501" s="35" t="s">
        <v>397</v>
      </c>
      <c r="D501" s="36">
        <v>39245</v>
      </c>
      <c r="E501" s="35" t="s">
        <v>436</v>
      </c>
      <c r="F501" s="37" t="s">
        <v>21</v>
      </c>
      <c r="G501" s="38" t="s">
        <v>404</v>
      </c>
      <c r="H501" s="38" t="s">
        <v>1586</v>
      </c>
    </row>
    <row r="502" spans="1:8" ht="15.6">
      <c r="A502" s="35" t="s">
        <v>1075</v>
      </c>
      <c r="B502" s="35" t="s">
        <v>1118</v>
      </c>
      <c r="C502" s="35" t="s">
        <v>400</v>
      </c>
      <c r="D502" s="36">
        <v>36440</v>
      </c>
      <c r="E502" s="35" t="s">
        <v>434</v>
      </c>
      <c r="F502" s="37" t="s">
        <v>21</v>
      </c>
      <c r="G502" s="38" t="s">
        <v>404</v>
      </c>
      <c r="H502" s="38" t="s">
        <v>1586</v>
      </c>
    </row>
    <row r="503" spans="1:8" ht="15.6">
      <c r="A503" s="39" t="s">
        <v>1075</v>
      </c>
      <c r="B503" s="39" t="s">
        <v>1119</v>
      </c>
      <c r="C503" s="39" t="s">
        <v>400</v>
      </c>
      <c r="D503" s="39" t="s">
        <v>1120</v>
      </c>
      <c r="E503" s="39" t="s">
        <v>443</v>
      </c>
      <c r="F503" s="41"/>
      <c r="G503" s="42"/>
      <c r="H503" s="42" t="s">
        <v>1586</v>
      </c>
    </row>
    <row r="504" spans="1:8" ht="15.6">
      <c r="A504" s="39" t="s">
        <v>1075</v>
      </c>
      <c r="B504" s="39" t="s">
        <v>561</v>
      </c>
      <c r="C504" s="39" t="s">
        <v>408</v>
      </c>
      <c r="D504" s="39" t="s">
        <v>562</v>
      </c>
      <c r="E504" s="39" t="s">
        <v>356</v>
      </c>
      <c r="F504" s="41" t="s">
        <v>27</v>
      </c>
      <c r="G504" s="42"/>
      <c r="H504" s="42" t="s">
        <v>1587</v>
      </c>
    </row>
    <row r="505" spans="1:8" ht="15.6">
      <c r="A505" s="31" t="s">
        <v>1075</v>
      </c>
      <c r="B505" s="31" t="s">
        <v>1121</v>
      </c>
      <c r="C505" s="31" t="s">
        <v>408</v>
      </c>
      <c r="D505" s="32">
        <v>37927</v>
      </c>
      <c r="E505" s="31" t="s">
        <v>395</v>
      </c>
      <c r="F505" s="33" t="s">
        <v>27</v>
      </c>
      <c r="G505" s="34" t="s">
        <v>27</v>
      </c>
      <c r="H505" s="34" t="s">
        <v>1586</v>
      </c>
    </row>
    <row r="506" spans="1:8" ht="15.6">
      <c r="A506" s="35" t="s">
        <v>1075</v>
      </c>
      <c r="B506" s="35" t="s">
        <v>1122</v>
      </c>
      <c r="C506" s="35" t="s">
        <v>408</v>
      </c>
      <c r="D506" s="36">
        <v>37705</v>
      </c>
      <c r="E506" s="35" t="s">
        <v>395</v>
      </c>
      <c r="F506" s="37" t="s">
        <v>27</v>
      </c>
      <c r="G506" s="38" t="s">
        <v>410</v>
      </c>
      <c r="H506" s="38" t="s">
        <v>1586</v>
      </c>
    </row>
    <row r="507" spans="1:8" ht="15.6">
      <c r="A507" s="39" t="s">
        <v>1075</v>
      </c>
      <c r="B507" s="39" t="s">
        <v>1123</v>
      </c>
      <c r="C507" s="39" t="s">
        <v>408</v>
      </c>
      <c r="D507" s="39" t="s">
        <v>1124</v>
      </c>
      <c r="E507" s="39" t="s">
        <v>337</v>
      </c>
      <c r="F507" s="41"/>
      <c r="G507" s="42"/>
      <c r="H507" s="42" t="s">
        <v>1586</v>
      </c>
    </row>
    <row r="508" spans="1:8" ht="15.6">
      <c r="A508" s="35" t="s">
        <v>1075</v>
      </c>
      <c r="B508" s="35" t="s">
        <v>1125</v>
      </c>
      <c r="C508" s="35" t="s">
        <v>408</v>
      </c>
      <c r="D508" s="36">
        <v>37135</v>
      </c>
      <c r="E508" s="35" t="s">
        <v>452</v>
      </c>
      <c r="F508" s="37" t="s">
        <v>27</v>
      </c>
      <c r="G508" s="38" t="s">
        <v>410</v>
      </c>
      <c r="H508" s="38" t="s">
        <v>1586</v>
      </c>
    </row>
    <row r="509" spans="1:8" ht="15.6">
      <c r="A509" s="39" t="s">
        <v>1075</v>
      </c>
      <c r="B509" s="39" t="s">
        <v>1126</v>
      </c>
      <c r="C509" s="39" t="s">
        <v>408</v>
      </c>
      <c r="D509" s="39" t="s">
        <v>1127</v>
      </c>
      <c r="E509" s="39" t="s">
        <v>341</v>
      </c>
      <c r="F509" s="41"/>
      <c r="G509" s="42"/>
      <c r="H509" s="42" t="s">
        <v>1587</v>
      </c>
    </row>
    <row r="510" spans="1:8" ht="15.6">
      <c r="A510" s="35" t="s">
        <v>1075</v>
      </c>
      <c r="B510" s="35" t="s">
        <v>1128</v>
      </c>
      <c r="C510" s="35" t="s">
        <v>408</v>
      </c>
      <c r="D510" s="36">
        <v>39465</v>
      </c>
      <c r="E510" s="35" t="s">
        <v>380</v>
      </c>
      <c r="F510" s="37" t="s">
        <v>27</v>
      </c>
      <c r="G510" s="38" t="s">
        <v>27</v>
      </c>
      <c r="H510" s="38" t="s">
        <v>1586</v>
      </c>
    </row>
    <row r="511" spans="1:8" ht="15.6">
      <c r="A511" s="35" t="s">
        <v>1075</v>
      </c>
      <c r="B511" s="35" t="s">
        <v>1129</v>
      </c>
      <c r="C511" s="35" t="s">
        <v>408</v>
      </c>
      <c r="D511" s="36">
        <v>39625</v>
      </c>
      <c r="E511" s="35" t="s">
        <v>1130</v>
      </c>
      <c r="F511" s="37"/>
      <c r="G511" s="38"/>
      <c r="H511" s="38" t="s">
        <v>1586</v>
      </c>
    </row>
    <row r="512" spans="1:8" ht="15.6">
      <c r="A512" s="35" t="s">
        <v>1131</v>
      </c>
      <c r="B512" s="35" t="s">
        <v>1132</v>
      </c>
      <c r="C512" s="35" t="s">
        <v>312</v>
      </c>
      <c r="D512" s="35" t="s">
        <v>1133</v>
      </c>
      <c r="E512" s="35" t="s">
        <v>513</v>
      </c>
      <c r="F512" s="37" t="s">
        <v>13</v>
      </c>
      <c r="G512" s="38" t="s">
        <v>314</v>
      </c>
      <c r="H512" s="38" t="s">
        <v>1586</v>
      </c>
    </row>
    <row r="513" spans="1:8" ht="15.6">
      <c r="A513" s="31" t="s">
        <v>1131</v>
      </c>
      <c r="B513" s="31" t="s">
        <v>1134</v>
      </c>
      <c r="C513" s="31" t="s">
        <v>312</v>
      </c>
      <c r="D513" s="31" t="s">
        <v>1135</v>
      </c>
      <c r="E513" s="31" t="s">
        <v>366</v>
      </c>
      <c r="F513" s="33" t="s">
        <v>13</v>
      </c>
      <c r="G513" s="34" t="s">
        <v>314</v>
      </c>
      <c r="H513" s="34" t="s">
        <v>1586</v>
      </c>
    </row>
    <row r="514" spans="1:8" ht="15.6">
      <c r="A514" s="35" t="s">
        <v>1131</v>
      </c>
      <c r="B514" s="35" t="s">
        <v>1136</v>
      </c>
      <c r="C514" s="35" t="s">
        <v>312</v>
      </c>
      <c r="D514" s="36">
        <v>37439</v>
      </c>
      <c r="E514" s="35" t="s">
        <v>461</v>
      </c>
      <c r="F514" s="37"/>
      <c r="G514" s="38"/>
      <c r="H514" s="38" t="s">
        <v>1586</v>
      </c>
    </row>
    <row r="515" spans="1:8" ht="15.6">
      <c r="A515" s="35" t="s">
        <v>1131</v>
      </c>
      <c r="B515" s="35" t="s">
        <v>1137</v>
      </c>
      <c r="C515" s="35" t="s">
        <v>312</v>
      </c>
      <c r="D515" s="36">
        <v>38966</v>
      </c>
      <c r="E515" s="35" t="s">
        <v>344</v>
      </c>
      <c r="F515" s="37" t="s">
        <v>13</v>
      </c>
      <c r="G515" s="38" t="s">
        <v>314</v>
      </c>
      <c r="H515" s="38" t="s">
        <v>1586</v>
      </c>
    </row>
    <row r="516" spans="1:8" ht="15.6">
      <c r="A516" s="35" t="s">
        <v>1131</v>
      </c>
      <c r="B516" s="35" t="s">
        <v>1138</v>
      </c>
      <c r="C516" s="35" t="s">
        <v>321</v>
      </c>
      <c r="D516" s="36">
        <v>37717</v>
      </c>
      <c r="E516" s="35" t="s">
        <v>313</v>
      </c>
      <c r="F516" s="37" t="s">
        <v>16</v>
      </c>
      <c r="G516" s="38" t="s">
        <v>324</v>
      </c>
      <c r="H516" s="38" t="s">
        <v>1586</v>
      </c>
    </row>
    <row r="517" spans="1:8" ht="15.6">
      <c r="A517" s="31" t="s">
        <v>1131</v>
      </c>
      <c r="B517" s="31" t="s">
        <v>1139</v>
      </c>
      <c r="C517" s="31" t="s">
        <v>321</v>
      </c>
      <c r="D517" s="32">
        <v>35976</v>
      </c>
      <c r="E517" s="31" t="s">
        <v>674</v>
      </c>
      <c r="F517" s="33" t="s">
        <v>16</v>
      </c>
      <c r="G517" s="34" t="s">
        <v>324</v>
      </c>
      <c r="H517" s="34" t="s">
        <v>1586</v>
      </c>
    </row>
    <row r="518" spans="1:8" ht="15.6">
      <c r="A518" s="35" t="s">
        <v>1131</v>
      </c>
      <c r="B518" s="35" t="s">
        <v>2010</v>
      </c>
      <c r="C518" s="35" t="s">
        <v>321</v>
      </c>
      <c r="D518" s="36">
        <v>35453</v>
      </c>
      <c r="E518" s="35" t="s">
        <v>352</v>
      </c>
      <c r="F518" s="37" t="s">
        <v>16</v>
      </c>
      <c r="G518" s="38" t="s">
        <v>324</v>
      </c>
      <c r="H518" s="38" t="s">
        <v>1586</v>
      </c>
    </row>
    <row r="519" spans="1:8" ht="15.6">
      <c r="A519" s="31" t="s">
        <v>1131</v>
      </c>
      <c r="B519" s="31" t="s">
        <v>1140</v>
      </c>
      <c r="C519" s="31" t="s">
        <v>321</v>
      </c>
      <c r="D519" s="32">
        <v>36584</v>
      </c>
      <c r="E519" s="31" t="s">
        <v>352</v>
      </c>
      <c r="F519" s="33" t="s">
        <v>16</v>
      </c>
      <c r="G519" s="34" t="s">
        <v>324</v>
      </c>
      <c r="H519" s="34" t="s">
        <v>1586</v>
      </c>
    </row>
    <row r="520" spans="1:8" ht="15.6">
      <c r="A520" s="39" t="s">
        <v>1131</v>
      </c>
      <c r="B520" s="39" t="s">
        <v>1141</v>
      </c>
      <c r="C520" s="39" t="s">
        <v>321</v>
      </c>
      <c r="D520" s="40">
        <v>35034</v>
      </c>
      <c r="E520" s="39" t="s">
        <v>380</v>
      </c>
      <c r="F520" s="41" t="s">
        <v>16</v>
      </c>
      <c r="G520" s="42" t="s">
        <v>324</v>
      </c>
      <c r="H520" s="42" t="s">
        <v>1587</v>
      </c>
    </row>
    <row r="521" spans="1:8" ht="15.6">
      <c r="A521" s="35" t="s">
        <v>1131</v>
      </c>
      <c r="B521" s="35" t="s">
        <v>1142</v>
      </c>
      <c r="C521" s="35" t="s">
        <v>321</v>
      </c>
      <c r="D521" s="35" t="s">
        <v>1143</v>
      </c>
      <c r="E521" s="35" t="s">
        <v>436</v>
      </c>
      <c r="F521" s="37" t="s">
        <v>16</v>
      </c>
      <c r="G521" s="38" t="s">
        <v>330</v>
      </c>
      <c r="H521" s="38" t="s">
        <v>1586</v>
      </c>
    </row>
    <row r="522" spans="1:8" ht="15.6">
      <c r="A522" s="39" t="s">
        <v>1131</v>
      </c>
      <c r="B522" s="39" t="s">
        <v>1144</v>
      </c>
      <c r="C522" s="39" t="s">
        <v>321</v>
      </c>
      <c r="D522" s="40">
        <v>34313</v>
      </c>
      <c r="E522" s="39" t="s">
        <v>449</v>
      </c>
      <c r="F522" s="41"/>
      <c r="G522" s="42"/>
      <c r="H522" s="42" t="s">
        <v>1587</v>
      </c>
    </row>
    <row r="523" spans="1:8" ht="15.6">
      <c r="A523" s="35" t="s">
        <v>1131</v>
      </c>
      <c r="B523" s="35" t="s">
        <v>1145</v>
      </c>
      <c r="C523" s="35" t="s">
        <v>321</v>
      </c>
      <c r="D523" s="35" t="s">
        <v>1146</v>
      </c>
      <c r="E523" s="35" t="s">
        <v>471</v>
      </c>
      <c r="F523" s="37"/>
      <c r="G523" s="38"/>
      <c r="H523" s="38" t="s">
        <v>1586</v>
      </c>
    </row>
    <row r="524" spans="1:8" ht="15.6">
      <c r="A524" s="31" t="s">
        <v>1131</v>
      </c>
      <c r="B524" s="31" t="s">
        <v>1147</v>
      </c>
      <c r="C524" s="31" t="s">
        <v>346</v>
      </c>
      <c r="D524" s="31" t="s">
        <v>1148</v>
      </c>
      <c r="E524" s="31" t="s">
        <v>352</v>
      </c>
      <c r="F524" s="33" t="s">
        <v>16</v>
      </c>
      <c r="G524" s="34" t="s">
        <v>349</v>
      </c>
      <c r="H524" s="34" t="s">
        <v>1586</v>
      </c>
    </row>
    <row r="525" spans="1:8" ht="15.6">
      <c r="A525" s="35" t="s">
        <v>1131</v>
      </c>
      <c r="B525" s="35" t="s">
        <v>1149</v>
      </c>
      <c r="C525" s="35" t="s">
        <v>346</v>
      </c>
      <c r="D525" s="36">
        <v>36344</v>
      </c>
      <c r="E525" s="35" t="s">
        <v>430</v>
      </c>
      <c r="F525" s="37" t="s">
        <v>16</v>
      </c>
      <c r="G525" s="38" t="s">
        <v>349</v>
      </c>
      <c r="H525" s="38" t="s">
        <v>1586</v>
      </c>
    </row>
    <row r="526" spans="1:8" ht="15.6">
      <c r="A526" s="35" t="s">
        <v>1131</v>
      </c>
      <c r="B526" s="35" t="s">
        <v>1150</v>
      </c>
      <c r="C526" s="35" t="s">
        <v>346</v>
      </c>
      <c r="D526" s="36">
        <v>35312</v>
      </c>
      <c r="E526" s="35" t="s">
        <v>432</v>
      </c>
      <c r="F526" s="37" t="s">
        <v>16</v>
      </c>
      <c r="G526" s="38" t="s">
        <v>349</v>
      </c>
      <c r="H526" s="38" t="s">
        <v>1586</v>
      </c>
    </row>
    <row r="527" spans="1:8" ht="15.6">
      <c r="A527" s="39" t="s">
        <v>1131</v>
      </c>
      <c r="B527" s="39" t="s">
        <v>1151</v>
      </c>
      <c r="C527" s="39" t="s">
        <v>346</v>
      </c>
      <c r="D527" s="39" t="s">
        <v>1152</v>
      </c>
      <c r="E527" s="39" t="s">
        <v>1153</v>
      </c>
      <c r="F527" s="41"/>
      <c r="G527" s="42"/>
      <c r="H527" s="42" t="s">
        <v>1587</v>
      </c>
    </row>
    <row r="528" spans="1:8" ht="15.6">
      <c r="A528" s="35" t="s">
        <v>1131</v>
      </c>
      <c r="B528" s="35" t="s">
        <v>1154</v>
      </c>
      <c r="C528" s="35" t="s">
        <v>346</v>
      </c>
      <c r="D528" s="35" t="s">
        <v>1155</v>
      </c>
      <c r="E528" s="35" t="s">
        <v>439</v>
      </c>
      <c r="F528" s="37"/>
      <c r="G528" s="38"/>
      <c r="H528" s="38" t="s">
        <v>1586</v>
      </c>
    </row>
    <row r="529" spans="1:8" ht="15.6">
      <c r="A529" s="35" t="s">
        <v>1131</v>
      </c>
      <c r="B529" s="35" t="s">
        <v>1156</v>
      </c>
      <c r="C529" s="35" t="s">
        <v>354</v>
      </c>
      <c r="D529" s="35" t="s">
        <v>1157</v>
      </c>
      <c r="E529" s="35" t="s">
        <v>337</v>
      </c>
      <c r="F529" s="37" t="s">
        <v>16</v>
      </c>
      <c r="G529" s="38" t="s">
        <v>450</v>
      </c>
      <c r="H529" s="38" t="s">
        <v>1586</v>
      </c>
    </row>
    <row r="530" spans="1:8" ht="15.6">
      <c r="A530" s="31" t="s">
        <v>1131</v>
      </c>
      <c r="B530" s="31" t="s">
        <v>1158</v>
      </c>
      <c r="C530" s="31" t="s">
        <v>354</v>
      </c>
      <c r="D530" s="31" t="s">
        <v>1159</v>
      </c>
      <c r="E530" s="31" t="s">
        <v>432</v>
      </c>
      <c r="F530" s="33" t="s">
        <v>16</v>
      </c>
      <c r="G530" s="34" t="s">
        <v>447</v>
      </c>
      <c r="H530" s="34" t="s">
        <v>1586</v>
      </c>
    </row>
    <row r="531" spans="1:8" ht="15.6">
      <c r="A531" s="35" t="s">
        <v>1131</v>
      </c>
      <c r="B531" s="35" t="s">
        <v>1160</v>
      </c>
      <c r="C531" s="35" t="s">
        <v>354</v>
      </c>
      <c r="D531" s="35" t="s">
        <v>1161</v>
      </c>
      <c r="E531" s="35" t="s">
        <v>341</v>
      </c>
      <c r="F531" s="37" t="s">
        <v>16</v>
      </c>
      <c r="G531" s="38" t="s">
        <v>450</v>
      </c>
      <c r="H531" s="38" t="s">
        <v>1586</v>
      </c>
    </row>
    <row r="532" spans="1:8" ht="15.6">
      <c r="A532" s="31" t="s">
        <v>1131</v>
      </c>
      <c r="B532" s="31" t="s">
        <v>1162</v>
      </c>
      <c r="C532" s="31" t="s">
        <v>358</v>
      </c>
      <c r="D532" s="32">
        <v>36993</v>
      </c>
      <c r="E532" s="31" t="s">
        <v>329</v>
      </c>
      <c r="F532" s="33" t="s">
        <v>21</v>
      </c>
      <c r="G532" s="34" t="s">
        <v>362</v>
      </c>
      <c r="H532" s="34" t="s">
        <v>1586</v>
      </c>
    </row>
    <row r="533" spans="1:8" ht="15.6">
      <c r="A533" s="35" t="s">
        <v>1131</v>
      </c>
      <c r="B533" s="35" t="s">
        <v>1163</v>
      </c>
      <c r="C533" s="35" t="s">
        <v>358</v>
      </c>
      <c r="D533" s="36">
        <v>37992</v>
      </c>
      <c r="E533" s="35" t="s">
        <v>912</v>
      </c>
      <c r="F533" s="37" t="s">
        <v>21</v>
      </c>
      <c r="G533" s="38" t="s">
        <v>362</v>
      </c>
      <c r="H533" s="38" t="s">
        <v>1586</v>
      </c>
    </row>
    <row r="534" spans="1:8" ht="15.6">
      <c r="A534" s="31" t="s">
        <v>1131</v>
      </c>
      <c r="B534" s="31" t="s">
        <v>1164</v>
      </c>
      <c r="C534" s="31" t="s">
        <v>358</v>
      </c>
      <c r="D534" s="32">
        <v>34493</v>
      </c>
      <c r="E534" s="31" t="s">
        <v>384</v>
      </c>
      <c r="F534" s="33" t="s">
        <v>21</v>
      </c>
      <c r="G534" s="34" t="s">
        <v>362</v>
      </c>
      <c r="H534" s="34" t="s">
        <v>1586</v>
      </c>
    </row>
    <row r="535" spans="1:8" ht="15.6">
      <c r="A535" s="31" t="s">
        <v>1131</v>
      </c>
      <c r="B535" s="31" t="s">
        <v>1165</v>
      </c>
      <c r="C535" s="31" t="s">
        <v>368</v>
      </c>
      <c r="D535" s="31" t="s">
        <v>1166</v>
      </c>
      <c r="E535" s="31" t="s">
        <v>360</v>
      </c>
      <c r="F535" s="33" t="s">
        <v>21</v>
      </c>
      <c r="G535" s="34" t="s">
        <v>370</v>
      </c>
      <c r="H535" s="34" t="s">
        <v>1586</v>
      </c>
    </row>
    <row r="536" spans="1:8" ht="15.6">
      <c r="A536" s="31" t="s">
        <v>1131</v>
      </c>
      <c r="B536" s="31" t="s">
        <v>1010</v>
      </c>
      <c r="C536" s="31" t="s">
        <v>368</v>
      </c>
      <c r="D536" s="31" t="s">
        <v>1011</v>
      </c>
      <c r="E536" s="31" t="s">
        <v>348</v>
      </c>
      <c r="F536" s="33" t="s">
        <v>21</v>
      </c>
      <c r="G536" s="34" t="s">
        <v>370</v>
      </c>
      <c r="H536" s="34" t="s">
        <v>1586</v>
      </c>
    </row>
    <row r="537" spans="1:8" ht="15.6">
      <c r="A537" s="35" t="s">
        <v>1131</v>
      </c>
      <c r="B537" s="35" t="s">
        <v>1167</v>
      </c>
      <c r="C537" s="35" t="s">
        <v>368</v>
      </c>
      <c r="D537" s="36">
        <v>37044</v>
      </c>
      <c r="E537" s="35" t="s">
        <v>380</v>
      </c>
      <c r="F537" s="37" t="s">
        <v>21</v>
      </c>
      <c r="G537" s="38" t="s">
        <v>370</v>
      </c>
      <c r="H537" s="38" t="s">
        <v>1586</v>
      </c>
    </row>
    <row r="538" spans="1:8" ht="15.6">
      <c r="A538" s="35" t="s">
        <v>1131</v>
      </c>
      <c r="B538" s="35" t="s">
        <v>1168</v>
      </c>
      <c r="C538" s="35" t="s">
        <v>368</v>
      </c>
      <c r="D538" s="36">
        <v>39120</v>
      </c>
      <c r="E538" s="35" t="s">
        <v>578</v>
      </c>
      <c r="F538" s="37"/>
      <c r="G538" s="38"/>
      <c r="H538" s="38" t="s">
        <v>1586</v>
      </c>
    </row>
    <row r="539" spans="1:8" ht="15.6">
      <c r="A539" s="35" t="s">
        <v>1131</v>
      </c>
      <c r="B539" s="35" t="s">
        <v>1169</v>
      </c>
      <c r="C539" s="35" t="s">
        <v>368</v>
      </c>
      <c r="D539" s="35" t="s">
        <v>1170</v>
      </c>
      <c r="E539" s="35" t="s">
        <v>578</v>
      </c>
      <c r="F539" s="37"/>
      <c r="G539" s="38"/>
      <c r="H539" s="38" t="s">
        <v>1586</v>
      </c>
    </row>
    <row r="540" spans="1:8" ht="15.6">
      <c r="A540" s="35" t="s">
        <v>1131</v>
      </c>
      <c r="B540" s="35" t="s">
        <v>1171</v>
      </c>
      <c r="C540" s="35" t="s">
        <v>393</v>
      </c>
      <c r="D540" s="36">
        <v>39083</v>
      </c>
      <c r="E540" s="35" t="s">
        <v>380</v>
      </c>
      <c r="F540" s="37" t="s">
        <v>21</v>
      </c>
      <c r="G540" s="38" t="s">
        <v>544</v>
      </c>
      <c r="H540" s="38" t="s">
        <v>1586</v>
      </c>
    </row>
    <row r="541" spans="1:8" ht="15.6">
      <c r="A541" s="31" t="s">
        <v>1131</v>
      </c>
      <c r="B541" s="31" t="s">
        <v>1172</v>
      </c>
      <c r="C541" s="31" t="s">
        <v>397</v>
      </c>
      <c r="D541" s="31" t="s">
        <v>1173</v>
      </c>
      <c r="E541" s="31" t="s">
        <v>912</v>
      </c>
      <c r="F541" s="33" t="s">
        <v>21</v>
      </c>
      <c r="G541" s="34" t="s">
        <v>404</v>
      </c>
      <c r="H541" s="34" t="s">
        <v>1586</v>
      </c>
    </row>
    <row r="542" spans="1:8" ht="15.6">
      <c r="A542" s="35" t="s">
        <v>1131</v>
      </c>
      <c r="B542" s="35" t="s">
        <v>1174</v>
      </c>
      <c r="C542" s="35" t="s">
        <v>397</v>
      </c>
      <c r="D542" s="36">
        <v>38786</v>
      </c>
      <c r="E542" s="35" t="s">
        <v>439</v>
      </c>
      <c r="F542" s="37"/>
      <c r="G542" s="38"/>
      <c r="H542" s="38" t="s">
        <v>1586</v>
      </c>
    </row>
    <row r="543" spans="1:8" ht="15.6">
      <c r="A543" s="35" t="s">
        <v>1131</v>
      </c>
      <c r="B543" s="35" t="s">
        <v>1175</v>
      </c>
      <c r="C543" s="35" t="s">
        <v>400</v>
      </c>
      <c r="D543" s="35" t="s">
        <v>1176</v>
      </c>
      <c r="E543" s="35" t="s">
        <v>356</v>
      </c>
      <c r="F543" s="37" t="s">
        <v>21</v>
      </c>
      <c r="G543" s="38" t="s">
        <v>404</v>
      </c>
      <c r="H543" s="38" t="s">
        <v>1586</v>
      </c>
    </row>
    <row r="544" spans="1:8" ht="15.6">
      <c r="A544" s="35" t="s">
        <v>1131</v>
      </c>
      <c r="B544" s="35" t="s">
        <v>1177</v>
      </c>
      <c r="C544" s="35" t="s">
        <v>400</v>
      </c>
      <c r="D544" s="36">
        <v>36348</v>
      </c>
      <c r="E544" s="35" t="s">
        <v>366</v>
      </c>
      <c r="F544" s="37" t="s">
        <v>27</v>
      </c>
      <c r="G544" s="38" t="s">
        <v>27</v>
      </c>
      <c r="H544" s="38" t="s">
        <v>1586</v>
      </c>
    </row>
    <row r="545" spans="1:8" ht="15.6">
      <c r="A545" s="35" t="s">
        <v>1131</v>
      </c>
      <c r="B545" s="35" t="s">
        <v>1178</v>
      </c>
      <c r="C545" s="35" t="s">
        <v>400</v>
      </c>
      <c r="D545" s="36">
        <v>37592</v>
      </c>
      <c r="E545" s="35" t="s">
        <v>395</v>
      </c>
      <c r="F545" s="37" t="s">
        <v>21</v>
      </c>
      <c r="G545" s="38" t="s">
        <v>404</v>
      </c>
      <c r="H545" s="38" t="s">
        <v>1586</v>
      </c>
    </row>
    <row r="546" spans="1:8" ht="15.6">
      <c r="A546" s="31" t="s">
        <v>1131</v>
      </c>
      <c r="B546" s="31" t="s">
        <v>552</v>
      </c>
      <c r="C546" s="31" t="s">
        <v>553</v>
      </c>
      <c r="D546" s="31" t="s">
        <v>554</v>
      </c>
      <c r="E546" s="31" t="s">
        <v>352</v>
      </c>
      <c r="F546" s="33" t="s">
        <v>21</v>
      </c>
      <c r="G546" s="34" t="s">
        <v>402</v>
      </c>
      <c r="H546" s="34" t="s">
        <v>1586</v>
      </c>
    </row>
    <row r="547" spans="1:8" ht="15.6">
      <c r="A547" s="31" t="s">
        <v>1131</v>
      </c>
      <c r="B547" s="31" t="s">
        <v>1179</v>
      </c>
      <c r="C547" s="31" t="s">
        <v>408</v>
      </c>
      <c r="D547" s="31" t="s">
        <v>1180</v>
      </c>
      <c r="E547" s="31" t="s">
        <v>356</v>
      </c>
      <c r="F547" s="33" t="s">
        <v>27</v>
      </c>
      <c r="G547" s="34" t="s">
        <v>410</v>
      </c>
      <c r="H547" s="34" t="s">
        <v>1586</v>
      </c>
    </row>
    <row r="548" spans="1:8" ht="15.6">
      <c r="A548" s="39" t="s">
        <v>1131</v>
      </c>
      <c r="B548" s="39" t="s">
        <v>1181</v>
      </c>
      <c r="C548" s="39" t="s">
        <v>408</v>
      </c>
      <c r="D548" s="39" t="s">
        <v>1182</v>
      </c>
      <c r="E548" s="39" t="s">
        <v>524</v>
      </c>
      <c r="F548" s="41" t="s">
        <v>27</v>
      </c>
      <c r="G548" s="42" t="s">
        <v>410</v>
      </c>
      <c r="H548" s="42" t="s">
        <v>1587</v>
      </c>
    </row>
    <row r="549" spans="1:8" ht="15.6">
      <c r="A549" s="39" t="s">
        <v>1131</v>
      </c>
      <c r="B549" s="39" t="s">
        <v>1183</v>
      </c>
      <c r="C549" s="39" t="s">
        <v>408</v>
      </c>
      <c r="D549" s="39" t="s">
        <v>1184</v>
      </c>
      <c r="E549" s="39" t="s">
        <v>337</v>
      </c>
      <c r="F549" s="41" t="s">
        <v>27</v>
      </c>
      <c r="G549" s="42" t="s">
        <v>27</v>
      </c>
      <c r="H549" s="42" t="s">
        <v>1587</v>
      </c>
    </row>
    <row r="550" spans="1:8" ht="15.6">
      <c r="A550" s="39" t="s">
        <v>1131</v>
      </c>
      <c r="B550" s="39" t="s">
        <v>1185</v>
      </c>
      <c r="C550" s="39" t="s">
        <v>408</v>
      </c>
      <c r="D550" s="39" t="s">
        <v>1186</v>
      </c>
      <c r="E550" s="39" t="s">
        <v>341</v>
      </c>
      <c r="F550" s="41"/>
      <c r="G550" s="42"/>
      <c r="H550" s="42" t="s">
        <v>1587</v>
      </c>
    </row>
    <row r="551" spans="1:8" ht="15.6">
      <c r="A551" s="35" t="s">
        <v>1131</v>
      </c>
      <c r="B551" s="35" t="s">
        <v>1187</v>
      </c>
      <c r="C551" s="35" t="s">
        <v>408</v>
      </c>
      <c r="D551" s="36">
        <v>38720</v>
      </c>
      <c r="E551" s="35" t="s">
        <v>441</v>
      </c>
      <c r="F551" s="37"/>
      <c r="G551" s="38"/>
      <c r="H551" s="38" t="s">
        <v>1586</v>
      </c>
    </row>
    <row r="552" spans="1:8" ht="15.6">
      <c r="A552" s="35" t="s">
        <v>1188</v>
      </c>
      <c r="B552" s="35" t="s">
        <v>1189</v>
      </c>
      <c r="C552" s="35" t="s">
        <v>312</v>
      </c>
      <c r="D552" s="35" t="s">
        <v>1190</v>
      </c>
      <c r="E552" s="35" t="s">
        <v>356</v>
      </c>
      <c r="F552" s="37" t="s">
        <v>13</v>
      </c>
      <c r="G552" s="38" t="s">
        <v>314</v>
      </c>
      <c r="H552" s="38" t="s">
        <v>1586</v>
      </c>
    </row>
    <row r="553" spans="1:8" ht="15.6">
      <c r="A553" s="31" t="s">
        <v>1188</v>
      </c>
      <c r="B553" s="31" t="s">
        <v>1191</v>
      </c>
      <c r="C553" s="31" t="s">
        <v>312</v>
      </c>
      <c r="D553" s="31" t="s">
        <v>1192</v>
      </c>
      <c r="E553" s="31" t="s">
        <v>366</v>
      </c>
      <c r="F553" s="33" t="s">
        <v>13</v>
      </c>
      <c r="G553" s="34" t="s">
        <v>314</v>
      </c>
      <c r="H553" s="34" t="s">
        <v>1586</v>
      </c>
    </row>
    <row r="554" spans="1:8" ht="15.6">
      <c r="A554" s="35" t="s">
        <v>1188</v>
      </c>
      <c r="B554" s="35" t="s">
        <v>1193</v>
      </c>
      <c r="C554" s="35" t="s">
        <v>312</v>
      </c>
      <c r="D554" s="35" t="s">
        <v>1194</v>
      </c>
      <c r="E554" s="35" t="s">
        <v>441</v>
      </c>
      <c r="F554" s="37" t="s">
        <v>13</v>
      </c>
      <c r="G554" s="38" t="s">
        <v>314</v>
      </c>
      <c r="H554" s="38" t="s">
        <v>1586</v>
      </c>
    </row>
    <row r="555" spans="1:8" ht="15.6">
      <c r="A555" s="35" t="s">
        <v>1188</v>
      </c>
      <c r="B555" s="35" t="s">
        <v>1195</v>
      </c>
      <c r="C555" s="35" t="s">
        <v>312</v>
      </c>
      <c r="D555" s="36">
        <v>38726</v>
      </c>
      <c r="E555" s="35" t="s">
        <v>423</v>
      </c>
      <c r="F555" s="37"/>
      <c r="G555" s="38"/>
      <c r="H555" s="38" t="s">
        <v>1586</v>
      </c>
    </row>
    <row r="556" spans="1:8" ht="15.6">
      <c r="A556" s="31" t="s">
        <v>1188</v>
      </c>
      <c r="B556" s="31" t="s">
        <v>1196</v>
      </c>
      <c r="C556" s="31" t="s">
        <v>321</v>
      </c>
      <c r="D556" s="32">
        <v>36317</v>
      </c>
      <c r="E556" s="31" t="s">
        <v>360</v>
      </c>
      <c r="F556" s="33" t="s">
        <v>16</v>
      </c>
      <c r="G556" s="34" t="s">
        <v>324</v>
      </c>
      <c r="H556" s="34" t="s">
        <v>1586</v>
      </c>
    </row>
    <row r="557" spans="1:8" ht="15.6">
      <c r="A557" s="31" t="s">
        <v>1188</v>
      </c>
      <c r="B557" s="31" t="s">
        <v>1197</v>
      </c>
      <c r="C557" s="31" t="s">
        <v>321</v>
      </c>
      <c r="D557" s="31" t="s">
        <v>520</v>
      </c>
      <c r="E557" s="31" t="s">
        <v>369</v>
      </c>
      <c r="F557" s="33" t="s">
        <v>16</v>
      </c>
      <c r="G557" s="34" t="s">
        <v>324</v>
      </c>
      <c r="H557" s="34" t="s">
        <v>1586</v>
      </c>
    </row>
    <row r="558" spans="1:8" ht="15.6">
      <c r="A558" s="35" t="s">
        <v>1188</v>
      </c>
      <c r="B558" s="35" t="s">
        <v>1198</v>
      </c>
      <c r="C558" s="35" t="s">
        <v>321</v>
      </c>
      <c r="D558" s="36">
        <v>36976</v>
      </c>
      <c r="E558" s="35" t="s">
        <v>356</v>
      </c>
      <c r="F558" s="37" t="s">
        <v>16</v>
      </c>
      <c r="G558" s="38" t="s">
        <v>324</v>
      </c>
      <c r="H558" s="38" t="s">
        <v>1586</v>
      </c>
    </row>
    <row r="559" spans="1:8" ht="15.6">
      <c r="A559" s="35" t="s">
        <v>1188</v>
      </c>
      <c r="B559" s="35" t="s">
        <v>1199</v>
      </c>
      <c r="C559" s="35" t="s">
        <v>321</v>
      </c>
      <c r="D559" s="35" t="s">
        <v>1200</v>
      </c>
      <c r="E559" s="35" t="s">
        <v>500</v>
      </c>
      <c r="F559" s="37" t="s">
        <v>16</v>
      </c>
      <c r="G559" s="38" t="s">
        <v>324</v>
      </c>
      <c r="H559" s="38" t="s">
        <v>1586</v>
      </c>
    </row>
    <row r="560" spans="1:8" ht="15.6">
      <c r="A560" s="35" t="s">
        <v>1188</v>
      </c>
      <c r="B560" s="35" t="s">
        <v>1201</v>
      </c>
      <c r="C560" s="35" t="s">
        <v>321</v>
      </c>
      <c r="D560" s="35" t="s">
        <v>1202</v>
      </c>
      <c r="E560" s="35" t="s">
        <v>513</v>
      </c>
      <c r="F560" s="37" t="s">
        <v>16</v>
      </c>
      <c r="G560" s="38" t="s">
        <v>324</v>
      </c>
      <c r="H560" s="38" t="s">
        <v>1586</v>
      </c>
    </row>
    <row r="561" spans="1:8" ht="15.6">
      <c r="A561" s="35" t="s">
        <v>1188</v>
      </c>
      <c r="B561" s="35" t="s">
        <v>1203</v>
      </c>
      <c r="C561" s="35" t="s">
        <v>321</v>
      </c>
      <c r="D561" s="35" t="s">
        <v>1204</v>
      </c>
      <c r="E561" s="35" t="s">
        <v>395</v>
      </c>
      <c r="F561" s="37" t="s">
        <v>16</v>
      </c>
      <c r="G561" s="38" t="s">
        <v>324</v>
      </c>
      <c r="H561" s="38" t="s">
        <v>1586</v>
      </c>
    </row>
    <row r="562" spans="1:8" ht="15.6">
      <c r="A562" s="39" t="s">
        <v>1188</v>
      </c>
      <c r="B562" s="39" t="s">
        <v>1205</v>
      </c>
      <c r="C562" s="39" t="s">
        <v>321</v>
      </c>
      <c r="D562" s="39" t="s">
        <v>1206</v>
      </c>
      <c r="E562" s="39" t="s">
        <v>436</v>
      </c>
      <c r="F562" s="41"/>
      <c r="G562" s="42"/>
      <c r="H562" s="42" t="s">
        <v>1587</v>
      </c>
    </row>
    <row r="563" spans="1:8" ht="15.6">
      <c r="A563" s="39" t="s">
        <v>1188</v>
      </c>
      <c r="B563" s="39" t="s">
        <v>1207</v>
      </c>
      <c r="C563" s="39" t="s">
        <v>321</v>
      </c>
      <c r="D563" s="40">
        <v>39086</v>
      </c>
      <c r="E563" s="39" t="s">
        <v>443</v>
      </c>
      <c r="F563" s="41"/>
      <c r="G563" s="42"/>
      <c r="H563" s="42" t="s">
        <v>1587</v>
      </c>
    </row>
    <row r="564" spans="1:8" ht="15.6">
      <c r="A564" s="39" t="s">
        <v>1188</v>
      </c>
      <c r="B564" s="39" t="s">
        <v>1208</v>
      </c>
      <c r="C564" s="39" t="s">
        <v>321</v>
      </c>
      <c r="D564" s="40">
        <v>38576</v>
      </c>
      <c r="E564" s="39" t="s">
        <v>443</v>
      </c>
      <c r="F564" s="41"/>
      <c r="G564" s="42"/>
      <c r="H564" s="42" t="s">
        <v>1587</v>
      </c>
    </row>
    <row r="565" spans="1:8" ht="15.6">
      <c r="A565" s="39" t="s">
        <v>1188</v>
      </c>
      <c r="B565" s="39" t="s">
        <v>1209</v>
      </c>
      <c r="C565" s="39" t="s">
        <v>346</v>
      </c>
      <c r="D565" s="39" t="s">
        <v>1210</v>
      </c>
      <c r="E565" s="39" t="s">
        <v>348</v>
      </c>
      <c r="F565" s="41" t="s">
        <v>16</v>
      </c>
      <c r="G565" s="42"/>
      <c r="H565" s="42" t="s">
        <v>1587</v>
      </c>
    </row>
    <row r="566" spans="1:8" ht="15.6">
      <c r="A566" s="35" t="s">
        <v>1188</v>
      </c>
      <c r="B566" s="35" t="s">
        <v>1211</v>
      </c>
      <c r="C566" s="35" t="s">
        <v>346</v>
      </c>
      <c r="D566" s="35" t="s">
        <v>1212</v>
      </c>
      <c r="E566" s="35" t="s">
        <v>356</v>
      </c>
      <c r="F566" s="37" t="s">
        <v>16</v>
      </c>
      <c r="G566" s="38" t="s">
        <v>640</v>
      </c>
      <c r="H566" s="38" t="s">
        <v>1586</v>
      </c>
    </row>
    <row r="567" spans="1:8" ht="15.6">
      <c r="A567" s="31" t="s">
        <v>1188</v>
      </c>
      <c r="B567" s="31" t="s">
        <v>1213</v>
      </c>
      <c r="C567" s="31" t="s">
        <v>346</v>
      </c>
      <c r="D567" s="31" t="s">
        <v>1214</v>
      </c>
      <c r="E567" s="31" t="s">
        <v>384</v>
      </c>
      <c r="F567" s="33" t="s">
        <v>16</v>
      </c>
      <c r="G567" s="34" t="s">
        <v>349</v>
      </c>
      <c r="H567" s="34" t="s">
        <v>1586</v>
      </c>
    </row>
    <row r="568" spans="1:8" ht="15.6">
      <c r="A568" s="31" t="s">
        <v>1188</v>
      </c>
      <c r="B568" s="31" t="s">
        <v>1215</v>
      </c>
      <c r="C568" s="31" t="s">
        <v>354</v>
      </c>
      <c r="D568" s="32">
        <v>34067</v>
      </c>
      <c r="E568" s="31" t="s">
        <v>912</v>
      </c>
      <c r="F568" s="33" t="s">
        <v>16</v>
      </c>
      <c r="G568" s="34" t="s">
        <v>450</v>
      </c>
      <c r="H568" s="34" t="s">
        <v>1586</v>
      </c>
    </row>
    <row r="569" spans="1:8" ht="15.6">
      <c r="A569" s="39" t="s">
        <v>1188</v>
      </c>
      <c r="B569" s="39" t="s">
        <v>1216</v>
      </c>
      <c r="C569" s="39" t="s">
        <v>354</v>
      </c>
      <c r="D569" s="39" t="s">
        <v>1217</v>
      </c>
      <c r="E569" s="39" t="s">
        <v>436</v>
      </c>
      <c r="F569" s="41" t="s">
        <v>16</v>
      </c>
      <c r="G569" s="42" t="s">
        <v>447</v>
      </c>
      <c r="H569" s="42" t="s">
        <v>1587</v>
      </c>
    </row>
    <row r="570" spans="1:8" ht="15.6">
      <c r="A570" s="35" t="s">
        <v>1188</v>
      </c>
      <c r="B570" s="35" t="s">
        <v>1218</v>
      </c>
      <c r="C570" s="35" t="s">
        <v>358</v>
      </c>
      <c r="D570" s="36">
        <v>37201</v>
      </c>
      <c r="E570" s="35" t="s">
        <v>313</v>
      </c>
      <c r="F570" s="37" t="s">
        <v>21</v>
      </c>
      <c r="G570" s="38" t="s">
        <v>362</v>
      </c>
      <c r="H570" s="38" t="s">
        <v>1586</v>
      </c>
    </row>
    <row r="571" spans="1:8" ht="15.6">
      <c r="A571" s="31" t="s">
        <v>1188</v>
      </c>
      <c r="B571" s="31" t="s">
        <v>1219</v>
      </c>
      <c r="C571" s="31" t="s">
        <v>358</v>
      </c>
      <c r="D571" s="31" t="s">
        <v>1220</v>
      </c>
      <c r="E571" s="31" t="s">
        <v>513</v>
      </c>
      <c r="F571" s="33" t="s">
        <v>21</v>
      </c>
      <c r="G571" s="34" t="s">
        <v>362</v>
      </c>
      <c r="H571" s="34" t="s">
        <v>1586</v>
      </c>
    </row>
    <row r="572" spans="1:8" ht="15.6">
      <c r="A572" s="39" t="s">
        <v>1188</v>
      </c>
      <c r="B572" s="39" t="s">
        <v>1221</v>
      </c>
      <c r="C572" s="39" t="s">
        <v>358</v>
      </c>
      <c r="D572" s="40">
        <v>36441</v>
      </c>
      <c r="E572" s="39" t="s">
        <v>395</v>
      </c>
      <c r="F572" s="41"/>
      <c r="G572" s="42"/>
      <c r="H572" s="42" t="s">
        <v>1587</v>
      </c>
    </row>
    <row r="573" spans="1:8" ht="15.6">
      <c r="A573" s="31" t="s">
        <v>1188</v>
      </c>
      <c r="B573" s="31" t="s">
        <v>1222</v>
      </c>
      <c r="C573" s="31" t="s">
        <v>368</v>
      </c>
      <c r="D573" s="32">
        <v>35289</v>
      </c>
      <c r="E573" s="31" t="s">
        <v>323</v>
      </c>
      <c r="F573" s="33" t="s">
        <v>21</v>
      </c>
      <c r="G573" s="34" t="s">
        <v>370</v>
      </c>
      <c r="H573" s="34" t="s">
        <v>1586</v>
      </c>
    </row>
    <row r="574" spans="1:8" ht="15.6">
      <c r="A574" s="31" t="s">
        <v>1188</v>
      </c>
      <c r="B574" s="31" t="s">
        <v>1223</v>
      </c>
      <c r="C574" s="31" t="s">
        <v>368</v>
      </c>
      <c r="D574" s="31" t="s">
        <v>1224</v>
      </c>
      <c r="E574" s="31" t="s">
        <v>356</v>
      </c>
      <c r="F574" s="33" t="s">
        <v>21</v>
      </c>
      <c r="G574" s="34" t="s">
        <v>21</v>
      </c>
      <c r="H574" s="34" t="s">
        <v>1586</v>
      </c>
    </row>
    <row r="575" spans="1:8" ht="15.6">
      <c r="A575" s="39" t="s">
        <v>1188</v>
      </c>
      <c r="B575" s="39" t="s">
        <v>455</v>
      </c>
      <c r="C575" s="39" t="s">
        <v>368</v>
      </c>
      <c r="D575" s="40">
        <v>35978</v>
      </c>
      <c r="E575" s="39" t="s">
        <v>337</v>
      </c>
      <c r="F575" s="41" t="s">
        <v>21</v>
      </c>
      <c r="G575" s="42" t="s">
        <v>370</v>
      </c>
      <c r="H575" s="42" t="s">
        <v>1587</v>
      </c>
    </row>
    <row r="576" spans="1:8" ht="15.6">
      <c r="A576" s="35" t="s">
        <v>1188</v>
      </c>
      <c r="B576" s="35" t="s">
        <v>1225</v>
      </c>
      <c r="C576" s="35" t="s">
        <v>386</v>
      </c>
      <c r="D576" s="36">
        <v>38103</v>
      </c>
      <c r="E576" s="35" t="s">
        <v>366</v>
      </c>
      <c r="F576" s="37" t="s">
        <v>16</v>
      </c>
      <c r="G576" s="38" t="s">
        <v>447</v>
      </c>
      <c r="H576" s="38" t="s">
        <v>1586</v>
      </c>
    </row>
    <row r="577" spans="1:8" ht="15.6">
      <c r="A577" s="35" t="s">
        <v>1188</v>
      </c>
      <c r="B577" s="35" t="s">
        <v>1226</v>
      </c>
      <c r="C577" s="35" t="s">
        <v>368</v>
      </c>
      <c r="D577" s="36">
        <v>37803</v>
      </c>
      <c r="E577" s="35" t="s">
        <v>423</v>
      </c>
      <c r="F577" s="37"/>
      <c r="G577" s="38"/>
      <c r="H577" s="38" t="s">
        <v>1586</v>
      </c>
    </row>
    <row r="578" spans="1:8" ht="15.6">
      <c r="A578" s="39" t="s">
        <v>1188</v>
      </c>
      <c r="B578" s="39" t="s">
        <v>897</v>
      </c>
      <c r="C578" s="39" t="s">
        <v>368</v>
      </c>
      <c r="D578" s="40">
        <v>38139</v>
      </c>
      <c r="E578" s="39" t="s">
        <v>339</v>
      </c>
      <c r="F578" s="41"/>
      <c r="G578" s="42"/>
      <c r="H578" s="42" t="s">
        <v>1587</v>
      </c>
    </row>
    <row r="579" spans="1:8" ht="15.6">
      <c r="A579" s="35" t="s">
        <v>1188</v>
      </c>
      <c r="B579" s="35" t="s">
        <v>1227</v>
      </c>
      <c r="C579" s="35" t="s">
        <v>368</v>
      </c>
      <c r="D579" s="35" t="s">
        <v>1228</v>
      </c>
      <c r="E579" s="35" t="s">
        <v>423</v>
      </c>
      <c r="F579" s="37"/>
      <c r="G579" s="38"/>
      <c r="H579" s="38" t="s">
        <v>1586</v>
      </c>
    </row>
    <row r="580" spans="1:8" ht="15.6">
      <c r="A580" s="39" t="s">
        <v>1188</v>
      </c>
      <c r="B580" s="39" t="s">
        <v>905</v>
      </c>
      <c r="C580" s="39" t="s">
        <v>386</v>
      </c>
      <c r="D580" s="40">
        <v>36222</v>
      </c>
      <c r="E580" s="39" t="s">
        <v>341</v>
      </c>
      <c r="F580" s="41"/>
      <c r="G580" s="42"/>
      <c r="H580" s="42" t="s">
        <v>1587</v>
      </c>
    </row>
    <row r="581" spans="1:8" ht="15.6">
      <c r="A581" s="35" t="s">
        <v>1188</v>
      </c>
      <c r="B581" s="35" t="s">
        <v>1229</v>
      </c>
      <c r="C581" s="35" t="s">
        <v>393</v>
      </c>
      <c r="D581" s="35" t="s">
        <v>1230</v>
      </c>
      <c r="E581" s="35" t="s">
        <v>313</v>
      </c>
      <c r="F581" s="37" t="s">
        <v>21</v>
      </c>
      <c r="G581" s="38" t="s">
        <v>544</v>
      </c>
      <c r="H581" s="38" t="s">
        <v>1586</v>
      </c>
    </row>
    <row r="582" spans="1:8" ht="15.6">
      <c r="A582" s="35" t="s">
        <v>1188</v>
      </c>
      <c r="B582" s="35" t="s">
        <v>1231</v>
      </c>
      <c r="C582" s="35" t="s">
        <v>393</v>
      </c>
      <c r="D582" s="35" t="s">
        <v>1232</v>
      </c>
      <c r="E582" s="35" t="s">
        <v>366</v>
      </c>
      <c r="F582" s="37" t="s">
        <v>21</v>
      </c>
      <c r="G582" s="38" t="s">
        <v>469</v>
      </c>
      <c r="H582" s="38" t="s">
        <v>1586</v>
      </c>
    </row>
    <row r="583" spans="1:8" ht="15.6">
      <c r="A583" s="31" t="s">
        <v>1188</v>
      </c>
      <c r="B583" s="31" t="s">
        <v>1233</v>
      </c>
      <c r="C583" s="31" t="s">
        <v>397</v>
      </c>
      <c r="D583" s="31" t="s">
        <v>1234</v>
      </c>
      <c r="E583" s="31" t="s">
        <v>527</v>
      </c>
      <c r="F583" s="33" t="s">
        <v>27</v>
      </c>
      <c r="G583" s="34" t="s">
        <v>404</v>
      </c>
      <c r="H583" s="34" t="s">
        <v>1586</v>
      </c>
    </row>
    <row r="584" spans="1:8" ht="15.6">
      <c r="A584" s="35" t="s">
        <v>1188</v>
      </c>
      <c r="B584" s="35" t="s">
        <v>1235</v>
      </c>
      <c r="C584" s="35" t="s">
        <v>397</v>
      </c>
      <c r="D584" s="35" t="s">
        <v>1236</v>
      </c>
      <c r="E584" s="35" t="s">
        <v>313</v>
      </c>
      <c r="F584" s="37" t="s">
        <v>27</v>
      </c>
      <c r="G584" s="38" t="s">
        <v>27</v>
      </c>
      <c r="H584" s="38" t="s">
        <v>1586</v>
      </c>
    </row>
    <row r="585" spans="1:8" ht="15.6">
      <c r="A585" s="39" t="s">
        <v>1188</v>
      </c>
      <c r="B585" s="39" t="s">
        <v>1237</v>
      </c>
      <c r="C585" s="39" t="s">
        <v>397</v>
      </c>
      <c r="D585" s="39" t="s">
        <v>517</v>
      </c>
      <c r="E585" s="39" t="s">
        <v>380</v>
      </c>
      <c r="F585" s="41"/>
      <c r="G585" s="42"/>
      <c r="H585" s="42" t="s">
        <v>1586</v>
      </c>
    </row>
    <row r="586" spans="1:8" ht="15.6">
      <c r="A586" s="35" t="s">
        <v>1188</v>
      </c>
      <c r="B586" s="35" t="s">
        <v>1238</v>
      </c>
      <c r="C586" s="35" t="s">
        <v>400</v>
      </c>
      <c r="D586" s="36">
        <v>35492</v>
      </c>
      <c r="E586" s="35" t="s">
        <v>369</v>
      </c>
      <c r="F586" s="37" t="s">
        <v>27</v>
      </c>
      <c r="G586" s="38" t="s">
        <v>404</v>
      </c>
      <c r="H586" s="38" t="s">
        <v>1586</v>
      </c>
    </row>
    <row r="587" spans="1:8" ht="15.6">
      <c r="A587" s="39" t="s">
        <v>1188</v>
      </c>
      <c r="B587" s="39" t="s">
        <v>477</v>
      </c>
      <c r="C587" s="39" t="s">
        <v>400</v>
      </c>
      <c r="D587" s="39" t="s">
        <v>478</v>
      </c>
      <c r="E587" s="39" t="s">
        <v>395</v>
      </c>
      <c r="F587" s="41"/>
      <c r="G587" s="42"/>
      <c r="H587" s="42" t="s">
        <v>1587</v>
      </c>
    </row>
    <row r="588" spans="1:8" ht="15.6">
      <c r="A588" s="31" t="s">
        <v>1188</v>
      </c>
      <c r="B588" s="31" t="s">
        <v>1239</v>
      </c>
      <c r="C588" s="31" t="s">
        <v>400</v>
      </c>
      <c r="D588" s="32">
        <v>34036</v>
      </c>
      <c r="E588" s="31" t="s">
        <v>337</v>
      </c>
      <c r="F588" s="33" t="s">
        <v>21</v>
      </c>
      <c r="G588" s="34" t="s">
        <v>391</v>
      </c>
      <c r="H588" s="34" t="s">
        <v>1586</v>
      </c>
    </row>
    <row r="589" spans="1:8" ht="15.6">
      <c r="A589" s="39" t="s">
        <v>1188</v>
      </c>
      <c r="B589" s="39" t="s">
        <v>1240</v>
      </c>
      <c r="C589" s="39" t="s">
        <v>400</v>
      </c>
      <c r="D589" s="39" t="s">
        <v>1241</v>
      </c>
      <c r="E589" s="39" t="s">
        <v>452</v>
      </c>
      <c r="F589" s="41"/>
      <c r="G589" s="42"/>
      <c r="H589" s="42" t="s">
        <v>1587</v>
      </c>
    </row>
    <row r="590" spans="1:8" ht="15.6">
      <c r="A590" s="39" t="s">
        <v>1188</v>
      </c>
      <c r="B590" s="39" t="s">
        <v>1242</v>
      </c>
      <c r="C590" s="39" t="s">
        <v>553</v>
      </c>
      <c r="D590" s="39">
        <v>39609</v>
      </c>
      <c r="E590" s="39" t="s">
        <v>439</v>
      </c>
      <c r="F590" s="41"/>
      <c r="G590" s="42"/>
      <c r="H590" s="42" t="s">
        <v>1587</v>
      </c>
    </row>
    <row r="591" spans="1:8" ht="15.6">
      <c r="A591" s="35" t="s">
        <v>1188</v>
      </c>
      <c r="B591" s="35" t="s">
        <v>1243</v>
      </c>
      <c r="C591" s="35" t="s">
        <v>553</v>
      </c>
      <c r="D591" s="35" t="s">
        <v>1244</v>
      </c>
      <c r="E591" s="35" t="s">
        <v>461</v>
      </c>
      <c r="F591" s="37"/>
      <c r="G591" s="38"/>
      <c r="H591" s="38" t="s">
        <v>1586</v>
      </c>
    </row>
    <row r="592" spans="1:8" ht="15.6">
      <c r="A592" s="31" t="s">
        <v>1188</v>
      </c>
      <c r="B592" s="31" t="s">
        <v>1245</v>
      </c>
      <c r="C592" s="31" t="s">
        <v>408</v>
      </c>
      <c r="D592" s="32">
        <v>37713</v>
      </c>
      <c r="E592" s="31" t="s">
        <v>1246</v>
      </c>
      <c r="F592" s="33" t="s">
        <v>27</v>
      </c>
      <c r="G592" s="34" t="s">
        <v>410</v>
      </c>
      <c r="H592" s="34" t="s">
        <v>1586</v>
      </c>
    </row>
    <row r="593" spans="1:8" ht="15.6">
      <c r="A593" s="35" t="s">
        <v>1188</v>
      </c>
      <c r="B593" s="35" t="s">
        <v>1247</v>
      </c>
      <c r="C593" s="35" t="s">
        <v>408</v>
      </c>
      <c r="D593" s="36">
        <v>36808</v>
      </c>
      <c r="E593" s="35" t="s">
        <v>313</v>
      </c>
      <c r="F593" s="37" t="s">
        <v>27</v>
      </c>
      <c r="G593" s="38" t="s">
        <v>410</v>
      </c>
      <c r="H593" s="38" t="s">
        <v>1586</v>
      </c>
    </row>
    <row r="594" spans="1:8" ht="15.6">
      <c r="A594" s="35" t="s">
        <v>1188</v>
      </c>
      <c r="B594" s="35" t="s">
        <v>1248</v>
      </c>
      <c r="C594" s="35" t="s">
        <v>408</v>
      </c>
      <c r="D594" s="35" t="s">
        <v>1249</v>
      </c>
      <c r="E594" s="35" t="s">
        <v>352</v>
      </c>
      <c r="F594" s="37" t="s">
        <v>27</v>
      </c>
      <c r="G594" s="38" t="s">
        <v>27</v>
      </c>
      <c r="H594" s="38" t="s">
        <v>1586</v>
      </c>
    </row>
    <row r="595" spans="1:8" ht="15.6">
      <c r="A595" s="39" t="s">
        <v>1188</v>
      </c>
      <c r="B595" s="39" t="s">
        <v>1250</v>
      </c>
      <c r="C595" s="39" t="s">
        <v>408</v>
      </c>
      <c r="D595" s="39">
        <v>38547</v>
      </c>
      <c r="E595" s="39" t="s">
        <v>1251</v>
      </c>
      <c r="F595" s="41"/>
      <c r="G595" s="42"/>
      <c r="H595" s="42" t="s">
        <v>1587</v>
      </c>
    </row>
    <row r="596" spans="1:8" ht="15.6">
      <c r="A596" s="39" t="s">
        <v>1188</v>
      </c>
      <c r="B596" s="39" t="s">
        <v>1252</v>
      </c>
      <c r="C596" s="39" t="s">
        <v>408</v>
      </c>
      <c r="D596" s="39" t="s">
        <v>1253</v>
      </c>
      <c r="E596" s="39" t="s">
        <v>380</v>
      </c>
      <c r="F596" s="41" t="s">
        <v>27</v>
      </c>
      <c r="G596" s="42"/>
      <c r="H596" s="42" t="s">
        <v>1587</v>
      </c>
    </row>
    <row r="597" spans="1:8" ht="15.6">
      <c r="A597" s="39" t="s">
        <v>1188</v>
      </c>
      <c r="B597" s="39" t="s">
        <v>1254</v>
      </c>
      <c r="C597" s="39" t="s">
        <v>408</v>
      </c>
      <c r="D597" s="40">
        <v>37903</v>
      </c>
      <c r="E597" s="39" t="s">
        <v>981</v>
      </c>
      <c r="F597" s="41"/>
      <c r="G597" s="42"/>
      <c r="H597" s="42" t="s">
        <v>1586</v>
      </c>
    </row>
    <row r="598" spans="1:8" ht="15.6">
      <c r="A598" s="39" t="s">
        <v>1188</v>
      </c>
      <c r="B598" s="39" t="s">
        <v>1255</v>
      </c>
      <c r="C598" s="39" t="s">
        <v>408</v>
      </c>
      <c r="D598" s="39" t="s">
        <v>924</v>
      </c>
      <c r="E598" s="39" t="s">
        <v>341</v>
      </c>
      <c r="F598" s="41"/>
      <c r="G598" s="42"/>
      <c r="H598" s="42" t="s">
        <v>1587</v>
      </c>
    </row>
    <row r="599" spans="1:8" ht="15.6">
      <c r="A599" s="31" t="s">
        <v>1256</v>
      </c>
      <c r="B599" s="31" t="s">
        <v>1257</v>
      </c>
      <c r="C599" s="31" t="s">
        <v>312</v>
      </c>
      <c r="D599" s="32">
        <v>35774</v>
      </c>
      <c r="E599" s="31" t="s">
        <v>513</v>
      </c>
      <c r="F599" s="33" t="s">
        <v>13</v>
      </c>
      <c r="G599" s="34" t="s">
        <v>314</v>
      </c>
      <c r="H599" s="34" t="s">
        <v>1586</v>
      </c>
    </row>
    <row r="600" spans="1:8" ht="15.6">
      <c r="A600" s="35" t="s">
        <v>1256</v>
      </c>
      <c r="B600" s="35" t="s">
        <v>1258</v>
      </c>
      <c r="C600" s="35" t="s">
        <v>312</v>
      </c>
      <c r="D600" s="35" t="s">
        <v>1259</v>
      </c>
      <c r="E600" s="35" t="s">
        <v>432</v>
      </c>
      <c r="F600" s="37"/>
      <c r="G600" s="38"/>
      <c r="H600" s="38" t="s">
        <v>1586</v>
      </c>
    </row>
    <row r="601" spans="1:8" ht="15.6">
      <c r="A601" s="35" t="s">
        <v>1256</v>
      </c>
      <c r="B601" s="35" t="s">
        <v>1260</v>
      </c>
      <c r="C601" s="35" t="s">
        <v>312</v>
      </c>
      <c r="D601" s="36">
        <v>38986</v>
      </c>
      <c r="E601" s="35" t="s">
        <v>724</v>
      </c>
      <c r="F601" s="37" t="s">
        <v>13</v>
      </c>
      <c r="G601" s="38" t="s">
        <v>314</v>
      </c>
      <c r="H601" s="38" t="s">
        <v>1586</v>
      </c>
    </row>
    <row r="602" spans="1:8" ht="15.6">
      <c r="A602" s="39" t="s">
        <v>1256</v>
      </c>
      <c r="B602" s="39" t="s">
        <v>1261</v>
      </c>
      <c r="C602" s="39" t="s">
        <v>312</v>
      </c>
      <c r="D602" s="39" t="s">
        <v>1262</v>
      </c>
      <c r="E602" s="39" t="s">
        <v>449</v>
      </c>
      <c r="F602" s="41" t="s">
        <v>13</v>
      </c>
      <c r="G602" s="42" t="s">
        <v>314</v>
      </c>
      <c r="H602" s="42" t="s">
        <v>1587</v>
      </c>
    </row>
    <row r="603" spans="1:8" ht="15.6">
      <c r="A603" s="35" t="s">
        <v>1256</v>
      </c>
      <c r="B603" s="35" t="s">
        <v>1263</v>
      </c>
      <c r="C603" s="35" t="s">
        <v>312</v>
      </c>
      <c r="D603" s="35" t="s">
        <v>1264</v>
      </c>
      <c r="E603" s="35" t="s">
        <v>439</v>
      </c>
      <c r="F603" s="37" t="s">
        <v>13</v>
      </c>
      <c r="G603" s="38" t="s">
        <v>314</v>
      </c>
      <c r="H603" s="38" t="s">
        <v>1586</v>
      </c>
    </row>
    <row r="604" spans="1:8" ht="15.6">
      <c r="A604" s="35" t="s">
        <v>1256</v>
      </c>
      <c r="B604" s="35" t="s">
        <v>1265</v>
      </c>
      <c r="C604" s="35" t="s">
        <v>312</v>
      </c>
      <c r="D604" s="36">
        <v>38516</v>
      </c>
      <c r="E604" s="35" t="s">
        <v>1266</v>
      </c>
      <c r="F604" s="37"/>
      <c r="G604" s="38"/>
      <c r="H604" s="38" t="s">
        <v>1586</v>
      </c>
    </row>
    <row r="605" spans="1:8" ht="15.6">
      <c r="A605" s="31" t="s">
        <v>1256</v>
      </c>
      <c r="B605" s="31" t="s">
        <v>1267</v>
      </c>
      <c r="C605" s="31" t="s">
        <v>321</v>
      </c>
      <c r="D605" s="31" t="s">
        <v>1268</v>
      </c>
      <c r="E605" s="31" t="s">
        <v>369</v>
      </c>
      <c r="F605" s="33" t="s">
        <v>16</v>
      </c>
      <c r="G605" s="34" t="s">
        <v>324</v>
      </c>
      <c r="H605" s="34" t="s">
        <v>1586</v>
      </c>
    </row>
    <row r="606" spans="1:8" ht="15.6">
      <c r="A606" s="31" t="s">
        <v>1256</v>
      </c>
      <c r="B606" s="31" t="s">
        <v>1269</v>
      </c>
      <c r="C606" s="31" t="s">
        <v>321</v>
      </c>
      <c r="D606" s="32">
        <v>36405</v>
      </c>
      <c r="E606" s="31" t="s">
        <v>912</v>
      </c>
      <c r="F606" s="33" t="s">
        <v>16</v>
      </c>
      <c r="G606" s="34" t="s">
        <v>324</v>
      </c>
      <c r="H606" s="34" t="s">
        <v>1586</v>
      </c>
    </row>
    <row r="607" spans="1:8" ht="15.6">
      <c r="A607" s="31" t="s">
        <v>1256</v>
      </c>
      <c r="B607" s="31" t="s">
        <v>1270</v>
      </c>
      <c r="C607" s="31" t="s">
        <v>321</v>
      </c>
      <c r="D607" s="31" t="s">
        <v>1271</v>
      </c>
      <c r="E607" s="31" t="s">
        <v>337</v>
      </c>
      <c r="F607" s="33" t="s">
        <v>16</v>
      </c>
      <c r="G607" s="34" t="s">
        <v>324</v>
      </c>
      <c r="H607" s="34" t="s">
        <v>1586</v>
      </c>
    </row>
    <row r="608" spans="1:8" ht="15.6">
      <c r="A608" s="39" t="s">
        <v>1256</v>
      </c>
      <c r="B608" s="39" t="s">
        <v>1272</v>
      </c>
      <c r="C608" s="39" t="s">
        <v>321</v>
      </c>
      <c r="D608" s="40">
        <v>38296</v>
      </c>
      <c r="E608" s="39" t="s">
        <v>432</v>
      </c>
      <c r="F608" s="41"/>
      <c r="G608" s="42"/>
      <c r="H608" s="42" t="s">
        <v>1587</v>
      </c>
    </row>
    <row r="609" spans="1:8" ht="15.6">
      <c r="A609" s="35" t="s">
        <v>1256</v>
      </c>
      <c r="B609" s="35" t="s">
        <v>1273</v>
      </c>
      <c r="C609" s="35" t="s">
        <v>321</v>
      </c>
      <c r="D609" s="36">
        <v>35830</v>
      </c>
      <c r="E609" s="35" t="s">
        <v>432</v>
      </c>
      <c r="F609" s="37" t="s">
        <v>16</v>
      </c>
      <c r="G609" s="38" t="s">
        <v>324</v>
      </c>
      <c r="H609" s="38" t="s">
        <v>1586</v>
      </c>
    </row>
    <row r="610" spans="1:8" ht="15.6">
      <c r="A610" s="31" t="s">
        <v>1256</v>
      </c>
      <c r="B610" s="31" t="s">
        <v>511</v>
      </c>
      <c r="C610" s="31" t="s">
        <v>346</v>
      </c>
      <c r="D610" s="31" t="s">
        <v>512</v>
      </c>
      <c r="E610" s="31" t="s">
        <v>513</v>
      </c>
      <c r="F610" s="33" t="s">
        <v>16</v>
      </c>
      <c r="G610" s="34" t="s">
        <v>595</v>
      </c>
      <c r="H610" s="34" t="s">
        <v>1586</v>
      </c>
    </row>
    <row r="611" spans="1:8" ht="15.6">
      <c r="A611" s="35" t="s">
        <v>1256</v>
      </c>
      <c r="B611" s="35" t="s">
        <v>1274</v>
      </c>
      <c r="C611" s="35" t="s">
        <v>346</v>
      </c>
      <c r="D611" s="36">
        <v>33841</v>
      </c>
      <c r="E611" s="35" t="s">
        <v>495</v>
      </c>
      <c r="F611" s="37" t="s">
        <v>16</v>
      </c>
      <c r="G611" s="38" t="s">
        <v>640</v>
      </c>
      <c r="H611" s="38" t="s">
        <v>1586</v>
      </c>
    </row>
    <row r="612" spans="1:8" ht="15.6">
      <c r="A612" s="35" t="s">
        <v>1256</v>
      </c>
      <c r="B612" s="35" t="s">
        <v>1275</v>
      </c>
      <c r="C612" s="35" t="s">
        <v>346</v>
      </c>
      <c r="D612" s="36">
        <v>33612</v>
      </c>
      <c r="E612" s="35" t="s">
        <v>316</v>
      </c>
      <c r="F612" s="37" t="s">
        <v>16</v>
      </c>
      <c r="G612" s="38" t="s">
        <v>640</v>
      </c>
      <c r="H612" s="38" t="s">
        <v>1586</v>
      </c>
    </row>
    <row r="613" spans="1:8" ht="15.6">
      <c r="A613" s="31" t="s">
        <v>1256</v>
      </c>
      <c r="B613" s="31" t="s">
        <v>1276</v>
      </c>
      <c r="C613" s="31" t="s">
        <v>354</v>
      </c>
      <c r="D613" s="32">
        <v>37414</v>
      </c>
      <c r="E613" s="31" t="s">
        <v>366</v>
      </c>
      <c r="F613" s="33" t="s">
        <v>16</v>
      </c>
      <c r="G613" s="34" t="s">
        <v>450</v>
      </c>
      <c r="H613" s="34" t="s">
        <v>1586</v>
      </c>
    </row>
    <row r="614" spans="1:8" ht="15.6">
      <c r="A614" s="35" t="s">
        <v>1256</v>
      </c>
      <c r="B614" s="35" t="s">
        <v>1277</v>
      </c>
      <c r="C614" s="35" t="s">
        <v>354</v>
      </c>
      <c r="D614" s="36">
        <v>37180</v>
      </c>
      <c r="E614" s="35" t="s">
        <v>337</v>
      </c>
      <c r="F614" s="37" t="s">
        <v>16</v>
      </c>
      <c r="G614" s="38" t="s">
        <v>450</v>
      </c>
      <c r="H614" s="38" t="s">
        <v>1586</v>
      </c>
    </row>
    <row r="615" spans="1:8" ht="15.6">
      <c r="A615" s="39" t="s">
        <v>1256</v>
      </c>
      <c r="B615" s="39" t="s">
        <v>1278</v>
      </c>
      <c r="C615" s="39" t="s">
        <v>354</v>
      </c>
      <c r="D615" s="39" t="s">
        <v>1279</v>
      </c>
      <c r="E615" s="39" t="s">
        <v>384</v>
      </c>
      <c r="F615" s="41" t="s">
        <v>16</v>
      </c>
      <c r="G615" s="42" t="s">
        <v>450</v>
      </c>
      <c r="H615" s="42" t="s">
        <v>1587</v>
      </c>
    </row>
    <row r="616" spans="1:8" ht="15.6">
      <c r="A616" s="39" t="s">
        <v>1256</v>
      </c>
      <c r="B616" s="39" t="s">
        <v>1280</v>
      </c>
      <c r="C616" s="39" t="s">
        <v>354</v>
      </c>
      <c r="D616" s="40">
        <v>38108</v>
      </c>
      <c r="E616" s="39" t="s">
        <v>724</v>
      </c>
      <c r="F616" s="41"/>
      <c r="G616" s="42"/>
      <c r="H616" s="42" t="s">
        <v>1587</v>
      </c>
    </row>
    <row r="617" spans="1:8" ht="15.6">
      <c r="A617" s="39" t="s">
        <v>1256</v>
      </c>
      <c r="B617" s="39" t="s">
        <v>1281</v>
      </c>
      <c r="C617" s="39" t="s">
        <v>354</v>
      </c>
      <c r="D617" s="39" t="s">
        <v>1282</v>
      </c>
      <c r="E617" s="39" t="s">
        <v>423</v>
      </c>
      <c r="F617" s="41"/>
      <c r="G617" s="42"/>
      <c r="H617" s="42" t="s">
        <v>1587</v>
      </c>
    </row>
    <row r="618" spans="1:8" ht="15.6">
      <c r="A618" s="31" t="s">
        <v>1256</v>
      </c>
      <c r="B618" s="31" t="s">
        <v>522</v>
      </c>
      <c r="C618" s="31" t="s">
        <v>358</v>
      </c>
      <c r="D618" s="31" t="s">
        <v>523</v>
      </c>
      <c r="E618" s="31" t="s">
        <v>912</v>
      </c>
      <c r="F618" s="33" t="s">
        <v>21</v>
      </c>
      <c r="G618" s="34" t="s">
        <v>21</v>
      </c>
      <c r="H618" s="34" t="s">
        <v>1586</v>
      </c>
    </row>
    <row r="619" spans="1:8" ht="15.6">
      <c r="A619" s="39" t="s">
        <v>1256</v>
      </c>
      <c r="B619" s="39" t="s">
        <v>1283</v>
      </c>
      <c r="C619" s="39" t="s">
        <v>358</v>
      </c>
      <c r="D619" s="40">
        <v>39120</v>
      </c>
      <c r="E619" s="39" t="s">
        <v>441</v>
      </c>
      <c r="F619" s="41"/>
      <c r="G619" s="42"/>
      <c r="H619" s="42" t="s">
        <v>1587</v>
      </c>
    </row>
    <row r="620" spans="1:8" ht="15.6">
      <c r="A620" s="31" t="s">
        <v>1256</v>
      </c>
      <c r="B620" s="31" t="s">
        <v>1284</v>
      </c>
      <c r="C620" s="31" t="s">
        <v>368</v>
      </c>
      <c r="D620" s="32">
        <v>37895</v>
      </c>
      <c r="E620" s="31" t="s">
        <v>356</v>
      </c>
      <c r="F620" s="33" t="s">
        <v>21</v>
      </c>
      <c r="G620" s="34" t="s">
        <v>370</v>
      </c>
      <c r="H620" s="34" t="s">
        <v>1586</v>
      </c>
    </row>
    <row r="621" spans="1:8" ht="15.6">
      <c r="A621" s="31" t="s">
        <v>1256</v>
      </c>
      <c r="B621" s="31" t="s">
        <v>1285</v>
      </c>
      <c r="C621" s="31" t="s">
        <v>368</v>
      </c>
      <c r="D621" s="32">
        <v>36307</v>
      </c>
      <c r="E621" s="31" t="s">
        <v>395</v>
      </c>
      <c r="F621" s="33" t="s">
        <v>21</v>
      </c>
      <c r="G621" s="34" t="s">
        <v>21</v>
      </c>
      <c r="H621" s="34" t="s">
        <v>1586</v>
      </c>
    </row>
    <row r="622" spans="1:8" ht="15.6">
      <c r="A622" s="39" t="s">
        <v>1256</v>
      </c>
      <c r="B622" s="39" t="s">
        <v>1286</v>
      </c>
      <c r="C622" s="39" t="s">
        <v>368</v>
      </c>
      <c r="D622" s="39" t="s">
        <v>1287</v>
      </c>
      <c r="E622" s="39" t="s">
        <v>395</v>
      </c>
      <c r="F622" s="41" t="s">
        <v>21</v>
      </c>
      <c r="G622" s="42" t="s">
        <v>21</v>
      </c>
      <c r="H622" s="42" t="s">
        <v>1587</v>
      </c>
    </row>
    <row r="623" spans="1:8" ht="15.6">
      <c r="A623" s="35" t="s">
        <v>1256</v>
      </c>
      <c r="B623" s="35" t="s">
        <v>1288</v>
      </c>
      <c r="C623" s="35" t="s">
        <v>368</v>
      </c>
      <c r="D623" s="36">
        <v>37992</v>
      </c>
      <c r="E623" s="35" t="s">
        <v>380</v>
      </c>
      <c r="F623" s="37" t="s">
        <v>21</v>
      </c>
      <c r="G623" s="38" t="s">
        <v>362</v>
      </c>
      <c r="H623" s="38" t="s">
        <v>1586</v>
      </c>
    </row>
    <row r="624" spans="1:8" ht="15.6">
      <c r="A624" s="35" t="s">
        <v>1256</v>
      </c>
      <c r="B624" s="35" t="s">
        <v>1289</v>
      </c>
      <c r="C624" s="35" t="s">
        <v>368</v>
      </c>
      <c r="D624" s="35" t="s">
        <v>1290</v>
      </c>
      <c r="E624" s="35" t="s">
        <v>366</v>
      </c>
      <c r="F624" s="37" t="s">
        <v>21</v>
      </c>
      <c r="G624" s="38" t="s">
        <v>362</v>
      </c>
      <c r="H624" s="38" t="s">
        <v>1586</v>
      </c>
    </row>
    <row r="625" spans="1:8" ht="15.6">
      <c r="A625" s="39" t="s">
        <v>1256</v>
      </c>
      <c r="B625" s="39" t="s">
        <v>1291</v>
      </c>
      <c r="C625" s="39" t="s">
        <v>368</v>
      </c>
      <c r="D625" s="39" t="s">
        <v>1292</v>
      </c>
      <c r="E625" s="39" t="s">
        <v>452</v>
      </c>
      <c r="F625" s="41" t="s">
        <v>21</v>
      </c>
      <c r="G625" s="42" t="s">
        <v>370</v>
      </c>
      <c r="H625" s="42" t="s">
        <v>1587</v>
      </c>
    </row>
    <row r="626" spans="1:8" ht="15.6">
      <c r="A626" s="35" t="s">
        <v>1256</v>
      </c>
      <c r="B626" s="35" t="s">
        <v>1293</v>
      </c>
      <c r="C626" s="35" t="s">
        <v>368</v>
      </c>
      <c r="D626" s="35">
        <v>37807</v>
      </c>
      <c r="E626" s="35" t="s">
        <v>384</v>
      </c>
      <c r="F626" s="37" t="s">
        <v>21</v>
      </c>
      <c r="G626" s="38" t="s">
        <v>362</v>
      </c>
      <c r="H626" s="38" t="s">
        <v>1586</v>
      </c>
    </row>
    <row r="627" spans="1:8" ht="15.6">
      <c r="A627" s="39" t="s">
        <v>1256</v>
      </c>
      <c r="B627" s="39" t="s">
        <v>1294</v>
      </c>
      <c r="C627" s="39" t="s">
        <v>368</v>
      </c>
      <c r="D627" s="39" t="s">
        <v>945</v>
      </c>
      <c r="E627" s="39" t="s">
        <v>439</v>
      </c>
      <c r="F627" s="41"/>
      <c r="G627" s="42"/>
      <c r="H627" s="42" t="s">
        <v>1587</v>
      </c>
    </row>
    <row r="628" spans="1:8" ht="15.6">
      <c r="A628" s="39" t="s">
        <v>1256</v>
      </c>
      <c r="B628" s="39" t="s">
        <v>1295</v>
      </c>
      <c r="C628" s="39" t="s">
        <v>368</v>
      </c>
      <c r="D628" s="39" t="s">
        <v>1296</v>
      </c>
      <c r="E628" s="39" t="s">
        <v>439</v>
      </c>
      <c r="F628" s="41"/>
      <c r="G628" s="42"/>
      <c r="H628" s="42" t="s">
        <v>1587</v>
      </c>
    </row>
    <row r="629" spans="1:8" ht="15.6">
      <c r="A629" s="31" t="s">
        <v>1256</v>
      </c>
      <c r="B629" s="31" t="s">
        <v>1297</v>
      </c>
      <c r="C629" s="31" t="s">
        <v>393</v>
      </c>
      <c r="D629" s="32">
        <v>35530</v>
      </c>
      <c r="E629" s="31" t="s">
        <v>513</v>
      </c>
      <c r="F629" s="33" t="s">
        <v>21</v>
      </c>
      <c r="G629" s="34" t="s">
        <v>469</v>
      </c>
      <c r="H629" s="34" t="s">
        <v>1586</v>
      </c>
    </row>
    <row r="630" spans="1:8" ht="15.6">
      <c r="A630" s="35" t="s">
        <v>1256</v>
      </c>
      <c r="B630" s="35" t="s">
        <v>1298</v>
      </c>
      <c r="C630" s="35" t="s">
        <v>393</v>
      </c>
      <c r="D630" s="35" t="s">
        <v>1299</v>
      </c>
      <c r="E630" s="35" t="s">
        <v>337</v>
      </c>
      <c r="F630" s="37" t="s">
        <v>21</v>
      </c>
      <c r="G630" s="38" t="s">
        <v>544</v>
      </c>
      <c r="H630" s="38" t="s">
        <v>1586</v>
      </c>
    </row>
    <row r="631" spans="1:8" ht="15.6">
      <c r="A631" s="35" t="s">
        <v>1256</v>
      </c>
      <c r="B631" s="35" t="s">
        <v>1300</v>
      </c>
      <c r="C631" s="35" t="s">
        <v>397</v>
      </c>
      <c r="D631" s="35" t="s">
        <v>1301</v>
      </c>
      <c r="E631" s="35" t="s">
        <v>352</v>
      </c>
      <c r="F631" s="37" t="s">
        <v>21</v>
      </c>
      <c r="G631" s="38" t="s">
        <v>388</v>
      </c>
      <c r="H631" s="38" t="s">
        <v>1586</v>
      </c>
    </row>
    <row r="632" spans="1:8" ht="15.6">
      <c r="A632" s="39" t="s">
        <v>1256</v>
      </c>
      <c r="B632" s="39" t="s">
        <v>546</v>
      </c>
      <c r="C632" s="39" t="s">
        <v>397</v>
      </c>
      <c r="D632" s="39" t="s">
        <v>547</v>
      </c>
      <c r="E632" s="39" t="s">
        <v>430</v>
      </c>
      <c r="F632" s="41" t="s">
        <v>21</v>
      </c>
      <c r="G632" s="42" t="s">
        <v>404</v>
      </c>
      <c r="H632" s="42" t="s">
        <v>1587</v>
      </c>
    </row>
    <row r="633" spans="1:8" ht="15.6">
      <c r="A633" s="35" t="s">
        <v>1256</v>
      </c>
      <c r="B633" s="35" t="s">
        <v>1302</v>
      </c>
      <c r="C633" s="35" t="s">
        <v>400</v>
      </c>
      <c r="D633" s="35" t="s">
        <v>682</v>
      </c>
      <c r="E633" s="35" t="s">
        <v>337</v>
      </c>
      <c r="F633" s="37" t="s">
        <v>21</v>
      </c>
      <c r="G633" s="38" t="s">
        <v>404</v>
      </c>
      <c r="H633" s="38" t="s">
        <v>1586</v>
      </c>
    </row>
    <row r="634" spans="1:8" ht="15.6">
      <c r="A634" s="31" t="s">
        <v>1256</v>
      </c>
      <c r="B634" s="31" t="s">
        <v>1303</v>
      </c>
      <c r="C634" s="31" t="s">
        <v>408</v>
      </c>
      <c r="D634" s="32">
        <v>34826</v>
      </c>
      <c r="E634" s="31" t="s">
        <v>395</v>
      </c>
      <c r="F634" s="33" t="s">
        <v>27</v>
      </c>
      <c r="G634" s="34" t="s">
        <v>410</v>
      </c>
      <c r="H634" s="34" t="s">
        <v>1586</v>
      </c>
    </row>
    <row r="635" spans="1:8" ht="15.6">
      <c r="A635" s="35" t="s">
        <v>1256</v>
      </c>
      <c r="B635" s="35" t="s">
        <v>1304</v>
      </c>
      <c r="C635" s="35" t="s">
        <v>408</v>
      </c>
      <c r="D635" s="35" t="s">
        <v>1305</v>
      </c>
      <c r="E635" s="35" t="s">
        <v>337</v>
      </c>
      <c r="F635" s="37" t="s">
        <v>27</v>
      </c>
      <c r="G635" s="38" t="s">
        <v>27</v>
      </c>
      <c r="H635" s="38" t="s">
        <v>1586</v>
      </c>
    </row>
    <row r="636" spans="1:8" ht="15.6">
      <c r="A636" s="35" t="s">
        <v>1256</v>
      </c>
      <c r="B636" s="35" t="s">
        <v>1306</v>
      </c>
      <c r="C636" s="35" t="s">
        <v>408</v>
      </c>
      <c r="D636" s="36">
        <v>36262</v>
      </c>
      <c r="E636" s="35" t="s">
        <v>384</v>
      </c>
      <c r="F636" s="37" t="s">
        <v>27</v>
      </c>
      <c r="G636" s="38" t="s">
        <v>410</v>
      </c>
      <c r="H636" s="38" t="s">
        <v>1586</v>
      </c>
    </row>
    <row r="637" spans="1:8" ht="15.6">
      <c r="A637" s="35" t="s">
        <v>1256</v>
      </c>
      <c r="B637" s="35" t="s">
        <v>1307</v>
      </c>
      <c r="C637" s="35" t="s">
        <v>408</v>
      </c>
      <c r="D637" s="36">
        <v>33242</v>
      </c>
      <c r="E637" s="35" t="s">
        <v>432</v>
      </c>
      <c r="F637" s="37" t="s">
        <v>27</v>
      </c>
      <c r="G637" s="38" t="s">
        <v>410</v>
      </c>
      <c r="H637" s="38" t="s">
        <v>1586</v>
      </c>
    </row>
    <row r="638" spans="1:8" ht="15.6">
      <c r="A638" s="39" t="s">
        <v>1256</v>
      </c>
      <c r="B638" s="39" t="s">
        <v>1308</v>
      </c>
      <c r="C638" s="39" t="s">
        <v>408</v>
      </c>
      <c r="D638" s="40">
        <v>39011</v>
      </c>
      <c r="E638" s="39" t="s">
        <v>319</v>
      </c>
      <c r="F638" s="41"/>
      <c r="G638" s="42"/>
      <c r="H638" s="42" t="s">
        <v>1587</v>
      </c>
    </row>
    <row r="639" spans="1:8" ht="15.6">
      <c r="A639" s="35" t="s">
        <v>1256</v>
      </c>
      <c r="B639" s="35" t="s">
        <v>1309</v>
      </c>
      <c r="C639" s="35" t="s">
        <v>408</v>
      </c>
      <c r="D639" s="35" t="s">
        <v>1287</v>
      </c>
      <c r="E639" s="35" t="s">
        <v>439</v>
      </c>
      <c r="F639" s="37"/>
      <c r="G639" s="38"/>
      <c r="H639" s="38" t="s">
        <v>1586</v>
      </c>
    </row>
    <row r="640" spans="1:8" ht="15.6">
      <c r="A640" s="31" t="s">
        <v>1310</v>
      </c>
      <c r="B640" s="31" t="s">
        <v>1311</v>
      </c>
      <c r="C640" s="31" t="s">
        <v>312</v>
      </c>
      <c r="D640" s="31" t="s">
        <v>1312</v>
      </c>
      <c r="E640" s="31" t="s">
        <v>513</v>
      </c>
      <c r="F640" s="33" t="s">
        <v>13</v>
      </c>
      <c r="G640" s="34" t="s">
        <v>314</v>
      </c>
      <c r="H640" s="34" t="s">
        <v>1586</v>
      </c>
    </row>
    <row r="641" spans="1:8" ht="15.6">
      <c r="A641" s="35" t="s">
        <v>1310</v>
      </c>
      <c r="B641" s="35" t="s">
        <v>1313</v>
      </c>
      <c r="C641" s="35" t="s">
        <v>312</v>
      </c>
      <c r="D641" s="36">
        <v>36579</v>
      </c>
      <c r="E641" s="35" t="s">
        <v>341</v>
      </c>
      <c r="F641" s="37" t="s">
        <v>13</v>
      </c>
      <c r="G641" s="38" t="s">
        <v>314</v>
      </c>
      <c r="H641" s="38" t="s">
        <v>1586</v>
      </c>
    </row>
    <row r="642" spans="1:8" ht="15.6">
      <c r="A642" s="39" t="s">
        <v>1310</v>
      </c>
      <c r="B642" s="39" t="s">
        <v>1314</v>
      </c>
      <c r="C642" s="39" t="s">
        <v>312</v>
      </c>
      <c r="D642" s="39" t="s">
        <v>1315</v>
      </c>
      <c r="E642" s="39" t="s">
        <v>1316</v>
      </c>
      <c r="F642" s="41" t="s">
        <v>13</v>
      </c>
      <c r="G642" s="42" t="s">
        <v>314</v>
      </c>
      <c r="H642" s="42" t="s">
        <v>1587</v>
      </c>
    </row>
    <row r="643" spans="1:8" ht="15.6">
      <c r="A643" s="35" t="s">
        <v>1310</v>
      </c>
      <c r="B643" s="35" t="s">
        <v>1317</v>
      </c>
      <c r="C643" s="35" t="s">
        <v>312</v>
      </c>
      <c r="D643" s="35" t="s">
        <v>1318</v>
      </c>
      <c r="E643" s="35" t="s">
        <v>344</v>
      </c>
      <c r="F643" s="37" t="s">
        <v>13</v>
      </c>
      <c r="G643" s="38" t="s">
        <v>314</v>
      </c>
      <c r="H643" s="38" t="s">
        <v>1586</v>
      </c>
    </row>
    <row r="644" spans="1:8" ht="15.6">
      <c r="A644" s="31" t="s">
        <v>1310</v>
      </c>
      <c r="B644" s="31" t="s">
        <v>1319</v>
      </c>
      <c r="C644" s="31" t="s">
        <v>321</v>
      </c>
      <c r="D644" s="32">
        <v>36709</v>
      </c>
      <c r="E644" s="31" t="s">
        <v>313</v>
      </c>
      <c r="F644" s="33" t="s">
        <v>16</v>
      </c>
      <c r="G644" s="34" t="s">
        <v>324</v>
      </c>
      <c r="H644" s="34" t="s">
        <v>1586</v>
      </c>
    </row>
    <row r="645" spans="1:8" ht="15.6">
      <c r="A645" s="39" t="s">
        <v>1310</v>
      </c>
      <c r="B645" s="39" t="s">
        <v>644</v>
      </c>
      <c r="C645" s="39" t="s">
        <v>321</v>
      </c>
      <c r="D645" s="39" t="s">
        <v>645</v>
      </c>
      <c r="E645" s="39" t="s">
        <v>352</v>
      </c>
      <c r="F645" s="41" t="s">
        <v>16</v>
      </c>
      <c r="G645" s="42"/>
      <c r="H645" s="42" t="s">
        <v>1587</v>
      </c>
    </row>
    <row r="646" spans="1:8" ht="15.6">
      <c r="A646" s="31" t="s">
        <v>1310</v>
      </c>
      <c r="B646" s="31" t="s">
        <v>1320</v>
      </c>
      <c r="C646" s="31" t="s">
        <v>321</v>
      </c>
      <c r="D646" s="31" t="s">
        <v>966</v>
      </c>
      <c r="E646" s="31" t="s">
        <v>395</v>
      </c>
      <c r="F646" s="33" t="s">
        <v>16</v>
      </c>
      <c r="G646" s="34" t="s">
        <v>1321</v>
      </c>
      <c r="H646" s="34" t="s">
        <v>1586</v>
      </c>
    </row>
    <row r="647" spans="1:8" ht="15.6">
      <c r="A647" s="35" t="s">
        <v>1310</v>
      </c>
      <c r="B647" s="35" t="s">
        <v>1322</v>
      </c>
      <c r="C647" s="35" t="s">
        <v>321</v>
      </c>
      <c r="D647" s="35" t="s">
        <v>1323</v>
      </c>
      <c r="E647" s="35" t="s">
        <v>366</v>
      </c>
      <c r="F647" s="37" t="s">
        <v>16</v>
      </c>
      <c r="G647" s="38" t="s">
        <v>324</v>
      </c>
      <c r="H647" s="38" t="s">
        <v>1586</v>
      </c>
    </row>
    <row r="648" spans="1:8" ht="15.6">
      <c r="A648" s="39" t="s">
        <v>1310</v>
      </c>
      <c r="B648" s="39" t="s">
        <v>1324</v>
      </c>
      <c r="C648" s="39" t="s">
        <v>321</v>
      </c>
      <c r="D648" s="40">
        <v>39419</v>
      </c>
      <c r="E648" s="39" t="s">
        <v>337</v>
      </c>
      <c r="F648" s="41" t="s">
        <v>16</v>
      </c>
      <c r="G648" s="42" t="s">
        <v>324</v>
      </c>
      <c r="H648" s="42" t="s">
        <v>1587</v>
      </c>
    </row>
    <row r="649" spans="1:8" ht="15.6">
      <c r="A649" s="35" t="s">
        <v>1310</v>
      </c>
      <c r="B649" s="35" t="s">
        <v>1325</v>
      </c>
      <c r="C649" s="35" t="s">
        <v>321</v>
      </c>
      <c r="D649" s="35" t="s">
        <v>1326</v>
      </c>
      <c r="E649" s="35" t="s">
        <v>366</v>
      </c>
      <c r="F649" s="37" t="s">
        <v>16</v>
      </c>
      <c r="G649" s="38" t="s">
        <v>330</v>
      </c>
      <c r="H649" s="38" t="s">
        <v>1586</v>
      </c>
    </row>
    <row r="650" spans="1:8" ht="15.6">
      <c r="A650" s="39" t="s">
        <v>1310</v>
      </c>
      <c r="B650" s="39" t="s">
        <v>425</v>
      </c>
      <c r="C650" s="39" t="s">
        <v>321</v>
      </c>
      <c r="D650" s="39" t="s">
        <v>426</v>
      </c>
      <c r="E650" s="39" t="s">
        <v>384</v>
      </c>
      <c r="F650" s="41"/>
      <c r="G650" s="42"/>
      <c r="H650" s="42" t="s">
        <v>1587</v>
      </c>
    </row>
    <row r="651" spans="1:8" ht="15.6">
      <c r="A651" s="35" t="s">
        <v>1310</v>
      </c>
      <c r="B651" s="35" t="s">
        <v>1327</v>
      </c>
      <c r="C651" s="35" t="s">
        <v>321</v>
      </c>
      <c r="D651" s="36">
        <v>36467</v>
      </c>
      <c r="E651" s="35" t="s">
        <v>485</v>
      </c>
      <c r="F651" s="37" t="s">
        <v>16</v>
      </c>
      <c r="G651" s="38" t="s">
        <v>342</v>
      </c>
      <c r="H651" s="38" t="s">
        <v>1586</v>
      </c>
    </row>
    <row r="652" spans="1:8" ht="15.6">
      <c r="A652" s="31" t="s">
        <v>1310</v>
      </c>
      <c r="B652" s="31" t="s">
        <v>1328</v>
      </c>
      <c r="C652" s="31" t="s">
        <v>321</v>
      </c>
      <c r="D652" s="31" t="s">
        <v>1329</v>
      </c>
      <c r="E652" s="31" t="s">
        <v>471</v>
      </c>
      <c r="F652" s="33" t="s">
        <v>16</v>
      </c>
      <c r="G652" s="34" t="s">
        <v>324</v>
      </c>
      <c r="H652" s="34" t="s">
        <v>1586</v>
      </c>
    </row>
    <row r="653" spans="1:8" ht="15.6">
      <c r="A653" s="39" t="s">
        <v>1310</v>
      </c>
      <c r="B653" s="39" t="s">
        <v>1330</v>
      </c>
      <c r="C653" s="39" t="s">
        <v>346</v>
      </c>
      <c r="D653" s="39" t="s">
        <v>1331</v>
      </c>
      <c r="E653" s="39" t="s">
        <v>337</v>
      </c>
      <c r="F653" s="41"/>
      <c r="G653" s="42"/>
      <c r="H653" s="42" t="s">
        <v>1587</v>
      </c>
    </row>
    <row r="654" spans="1:8" ht="15.6">
      <c r="A654" s="31" t="s">
        <v>1310</v>
      </c>
      <c r="B654" s="31" t="s">
        <v>1332</v>
      </c>
      <c r="C654" s="31" t="s">
        <v>346</v>
      </c>
      <c r="D654" s="32">
        <v>34457</v>
      </c>
      <c r="E654" s="31" t="s">
        <v>430</v>
      </c>
      <c r="F654" s="33" t="s">
        <v>16</v>
      </c>
      <c r="G654" s="34" t="s">
        <v>349</v>
      </c>
      <c r="H654" s="34" t="s">
        <v>1586</v>
      </c>
    </row>
    <row r="655" spans="1:8" ht="15.6">
      <c r="A655" s="39" t="s">
        <v>1310</v>
      </c>
      <c r="B655" s="39" t="s">
        <v>1333</v>
      </c>
      <c r="C655" s="39" t="s">
        <v>346</v>
      </c>
      <c r="D655" s="40">
        <v>37382</v>
      </c>
      <c r="E655" s="39" t="s">
        <v>465</v>
      </c>
      <c r="F655" s="41"/>
      <c r="G655" s="42"/>
      <c r="H655" s="42" t="s">
        <v>1587</v>
      </c>
    </row>
    <row r="656" spans="1:8" ht="15.6">
      <c r="A656" s="35" t="s">
        <v>1310</v>
      </c>
      <c r="B656" s="35" t="s">
        <v>1334</v>
      </c>
      <c r="C656" s="35" t="s">
        <v>354</v>
      </c>
      <c r="D656" s="36">
        <v>36595</v>
      </c>
      <c r="E656" s="35" t="s">
        <v>339</v>
      </c>
      <c r="F656" s="37" t="s">
        <v>16</v>
      </c>
      <c r="G656" s="38" t="s">
        <v>450</v>
      </c>
      <c r="H656" s="38" t="s">
        <v>1586</v>
      </c>
    </row>
    <row r="657" spans="1:8" ht="15.6">
      <c r="A657" s="31" t="s">
        <v>1310</v>
      </c>
      <c r="B657" s="31" t="s">
        <v>1335</v>
      </c>
      <c r="C657" s="31" t="s">
        <v>354</v>
      </c>
      <c r="D657" s="32">
        <v>34701</v>
      </c>
      <c r="E657" s="31" t="s">
        <v>432</v>
      </c>
      <c r="F657" s="33" t="s">
        <v>16</v>
      </c>
      <c r="G657" s="34" t="s">
        <v>450</v>
      </c>
      <c r="H657" s="34" t="s">
        <v>1586</v>
      </c>
    </row>
    <row r="658" spans="1:8" ht="15.6">
      <c r="A658" s="39" t="s">
        <v>1310</v>
      </c>
      <c r="B658" s="39" t="s">
        <v>1336</v>
      </c>
      <c r="C658" s="39" t="s">
        <v>354</v>
      </c>
      <c r="D658" s="40">
        <v>35887</v>
      </c>
      <c r="E658" s="39" t="s">
        <v>341</v>
      </c>
      <c r="F658" s="41"/>
      <c r="G658" s="42"/>
      <c r="H658" s="42" t="s">
        <v>1587</v>
      </c>
    </row>
    <row r="659" spans="1:8" ht="15.6">
      <c r="A659" s="31" t="s">
        <v>1310</v>
      </c>
      <c r="B659" s="31" t="s">
        <v>1337</v>
      </c>
      <c r="C659" s="31" t="s">
        <v>358</v>
      </c>
      <c r="D659" s="31" t="s">
        <v>1338</v>
      </c>
      <c r="E659" s="31" t="s">
        <v>452</v>
      </c>
      <c r="F659" s="33" t="s">
        <v>21</v>
      </c>
      <c r="G659" s="34" t="s">
        <v>362</v>
      </c>
      <c r="H659" s="34" t="s">
        <v>1586</v>
      </c>
    </row>
    <row r="660" spans="1:8" ht="15.6">
      <c r="A660" s="39" t="s">
        <v>1310</v>
      </c>
      <c r="B660" s="39" t="s">
        <v>1339</v>
      </c>
      <c r="C660" s="39" t="s">
        <v>358</v>
      </c>
      <c r="D660" s="39" t="s">
        <v>1340</v>
      </c>
      <c r="E660" s="39" t="s">
        <v>436</v>
      </c>
      <c r="F660" s="41" t="s">
        <v>21</v>
      </c>
      <c r="G660" s="42" t="s">
        <v>362</v>
      </c>
      <c r="H660" s="42" t="s">
        <v>1587</v>
      </c>
    </row>
    <row r="661" spans="1:8" ht="15.6">
      <c r="A661" s="31" t="s">
        <v>1310</v>
      </c>
      <c r="B661" s="31" t="s">
        <v>1341</v>
      </c>
      <c r="C661" s="31" t="s">
        <v>368</v>
      </c>
      <c r="D661" s="32">
        <v>36650</v>
      </c>
      <c r="E661" s="31" t="s">
        <v>674</v>
      </c>
      <c r="F661" s="33" t="s">
        <v>21</v>
      </c>
      <c r="G661" s="34" t="s">
        <v>370</v>
      </c>
      <c r="H661" s="34" t="s">
        <v>1586</v>
      </c>
    </row>
    <row r="662" spans="1:8" ht="15.6">
      <c r="A662" s="31" t="s">
        <v>1310</v>
      </c>
      <c r="B662" s="31" t="s">
        <v>1342</v>
      </c>
      <c r="C662" s="31" t="s">
        <v>368</v>
      </c>
      <c r="D662" s="31" t="s">
        <v>1343</v>
      </c>
      <c r="E662" s="31" t="s">
        <v>513</v>
      </c>
      <c r="F662" s="33" t="s">
        <v>21</v>
      </c>
      <c r="G662" s="34" t="s">
        <v>362</v>
      </c>
      <c r="H662" s="34" t="s">
        <v>1586</v>
      </c>
    </row>
    <row r="663" spans="1:8" ht="15.6">
      <c r="A663" s="39" t="s">
        <v>1310</v>
      </c>
      <c r="B663" s="39" t="s">
        <v>1344</v>
      </c>
      <c r="C663" s="39" t="s">
        <v>368</v>
      </c>
      <c r="D663" s="40">
        <v>36108</v>
      </c>
      <c r="E663" s="39" t="s">
        <v>337</v>
      </c>
      <c r="F663" s="41"/>
      <c r="G663" s="42"/>
      <c r="H663" s="42" t="s">
        <v>1586</v>
      </c>
    </row>
    <row r="664" spans="1:8" ht="15.6">
      <c r="A664" s="31" t="s">
        <v>1310</v>
      </c>
      <c r="B664" s="31" t="s">
        <v>1345</v>
      </c>
      <c r="C664" s="31" t="s">
        <v>368</v>
      </c>
      <c r="D664" s="32">
        <v>35530</v>
      </c>
      <c r="E664" s="31" t="s">
        <v>339</v>
      </c>
      <c r="F664" s="33" t="s">
        <v>21</v>
      </c>
      <c r="G664" s="34" t="s">
        <v>362</v>
      </c>
      <c r="H664" s="34" t="s">
        <v>1586</v>
      </c>
    </row>
    <row r="665" spans="1:8" ht="15.6">
      <c r="A665" s="35" t="s">
        <v>1310</v>
      </c>
      <c r="B665" s="35" t="s">
        <v>1346</v>
      </c>
      <c r="C665" s="35" t="s">
        <v>368</v>
      </c>
      <c r="D665" s="35" t="s">
        <v>1347</v>
      </c>
      <c r="E665" s="35" t="s">
        <v>384</v>
      </c>
      <c r="F665" s="37"/>
      <c r="G665" s="38"/>
      <c r="H665" s="38" t="s">
        <v>1586</v>
      </c>
    </row>
    <row r="666" spans="1:8" ht="15.6">
      <c r="A666" s="35" t="s">
        <v>1310</v>
      </c>
      <c r="B666" s="35" t="s">
        <v>1348</v>
      </c>
      <c r="C666" s="35" t="s">
        <v>368</v>
      </c>
      <c r="D666" s="36">
        <v>36251</v>
      </c>
      <c r="E666" s="35" t="s">
        <v>436</v>
      </c>
      <c r="F666" s="37" t="s">
        <v>21</v>
      </c>
      <c r="G666" s="38" t="s">
        <v>362</v>
      </c>
      <c r="H666" s="38" t="s">
        <v>1586</v>
      </c>
    </row>
    <row r="667" spans="1:8" ht="15.6">
      <c r="A667" s="35" t="s">
        <v>1310</v>
      </c>
      <c r="B667" s="35" t="s">
        <v>1349</v>
      </c>
      <c r="C667" s="35" t="s">
        <v>390</v>
      </c>
      <c r="D667" s="36">
        <v>38635</v>
      </c>
      <c r="E667" s="35" t="s">
        <v>384</v>
      </c>
      <c r="F667" s="37" t="s">
        <v>16</v>
      </c>
      <c r="G667" s="38" t="s">
        <v>349</v>
      </c>
      <c r="H667" s="38" t="s">
        <v>1586</v>
      </c>
    </row>
    <row r="668" spans="1:8" ht="15.6">
      <c r="A668" s="35" t="s">
        <v>1310</v>
      </c>
      <c r="B668" s="35" t="s">
        <v>1350</v>
      </c>
      <c r="C668" s="35" t="s">
        <v>393</v>
      </c>
      <c r="D668" s="35" t="s">
        <v>1351</v>
      </c>
      <c r="E668" s="35" t="s">
        <v>337</v>
      </c>
      <c r="F668" s="37" t="s">
        <v>21</v>
      </c>
      <c r="G668" s="38" t="s">
        <v>469</v>
      </c>
      <c r="H668" s="38" t="s">
        <v>1586</v>
      </c>
    </row>
    <row r="669" spans="1:8" ht="15.6">
      <c r="A669" s="39" t="s">
        <v>1310</v>
      </c>
      <c r="B669" s="39" t="s">
        <v>1352</v>
      </c>
      <c r="C669" s="39" t="s">
        <v>393</v>
      </c>
      <c r="D669" s="39" t="s">
        <v>1353</v>
      </c>
      <c r="E669" s="39" t="s">
        <v>339</v>
      </c>
      <c r="F669" s="41"/>
      <c r="G669" s="42"/>
      <c r="H669" s="42" t="s">
        <v>1586</v>
      </c>
    </row>
    <row r="670" spans="1:8" ht="15.6">
      <c r="A670" s="35" t="s">
        <v>1310</v>
      </c>
      <c r="B670" s="35" t="s">
        <v>1354</v>
      </c>
      <c r="C670" s="35" t="s">
        <v>393</v>
      </c>
      <c r="D670" s="35" t="s">
        <v>1355</v>
      </c>
      <c r="E670" s="35" t="s">
        <v>384</v>
      </c>
      <c r="F670" s="37" t="s">
        <v>21</v>
      </c>
      <c r="G670" s="38" t="s">
        <v>544</v>
      </c>
      <c r="H670" s="38" t="s">
        <v>1586</v>
      </c>
    </row>
    <row r="671" spans="1:8" ht="15.6">
      <c r="A671" s="39" t="s">
        <v>1310</v>
      </c>
      <c r="B671" s="39" t="s">
        <v>1356</v>
      </c>
      <c r="C671" s="39" t="s">
        <v>393</v>
      </c>
      <c r="D671" s="39" t="s">
        <v>1357</v>
      </c>
      <c r="E671" s="39" t="s">
        <v>436</v>
      </c>
      <c r="F671" s="41"/>
      <c r="G671" s="42"/>
      <c r="H671" s="42" t="s">
        <v>1587</v>
      </c>
    </row>
    <row r="672" spans="1:8" ht="15.6">
      <c r="A672" s="35" t="s">
        <v>1310</v>
      </c>
      <c r="B672" s="35" t="s">
        <v>1358</v>
      </c>
      <c r="C672" s="35" t="s">
        <v>400</v>
      </c>
      <c r="D672" s="36" t="s">
        <v>1359</v>
      </c>
      <c r="E672" s="35" t="s">
        <v>380</v>
      </c>
      <c r="F672" s="37" t="s">
        <v>21</v>
      </c>
      <c r="G672" s="38" t="s">
        <v>544</v>
      </c>
      <c r="H672" s="38" t="s">
        <v>1586</v>
      </c>
    </row>
    <row r="673" spans="1:8" ht="15.6">
      <c r="A673" s="39" t="s">
        <v>1310</v>
      </c>
      <c r="B673" s="39" t="s">
        <v>1360</v>
      </c>
      <c r="C673" s="39" t="s">
        <v>400</v>
      </c>
      <c r="D673" s="40">
        <v>36351</v>
      </c>
      <c r="E673" s="39" t="s">
        <v>434</v>
      </c>
      <c r="F673" s="41"/>
      <c r="G673" s="42"/>
      <c r="H673" s="42" t="s">
        <v>1587</v>
      </c>
    </row>
    <row r="674" spans="1:8" ht="15.6">
      <c r="A674" s="31" t="s">
        <v>1310</v>
      </c>
      <c r="B674" s="31" t="s">
        <v>1361</v>
      </c>
      <c r="C674" s="31" t="s">
        <v>553</v>
      </c>
      <c r="D674" s="32">
        <v>36198</v>
      </c>
      <c r="E674" s="31" t="s">
        <v>356</v>
      </c>
      <c r="F674" s="33" t="s">
        <v>21</v>
      </c>
      <c r="G674" s="34" t="s">
        <v>402</v>
      </c>
      <c r="H674" s="34" t="s">
        <v>1586</v>
      </c>
    </row>
    <row r="675" spans="1:8" ht="15.6">
      <c r="A675" s="31" t="s">
        <v>1310</v>
      </c>
      <c r="B675" s="31" t="s">
        <v>1362</v>
      </c>
      <c r="C675" s="31" t="s">
        <v>408</v>
      </c>
      <c r="D675" s="31" t="s">
        <v>1363</v>
      </c>
      <c r="E675" s="31" t="s">
        <v>513</v>
      </c>
      <c r="F675" s="33" t="s">
        <v>27</v>
      </c>
      <c r="G675" s="34" t="s">
        <v>410</v>
      </c>
      <c r="H675" s="34" t="s">
        <v>1586</v>
      </c>
    </row>
    <row r="676" spans="1:8" ht="15.6">
      <c r="A676" s="39" t="s">
        <v>1310</v>
      </c>
      <c r="B676" s="39" t="s">
        <v>1364</v>
      </c>
      <c r="C676" s="39" t="s">
        <v>408</v>
      </c>
      <c r="D676" s="40">
        <v>37866</v>
      </c>
      <c r="E676" s="39" t="s">
        <v>366</v>
      </c>
      <c r="F676" s="41"/>
      <c r="G676" s="42"/>
      <c r="H676" s="42" t="s">
        <v>1586</v>
      </c>
    </row>
    <row r="677" spans="1:8" ht="15.6">
      <c r="A677" s="35" t="s">
        <v>1310</v>
      </c>
      <c r="B677" s="35" t="s">
        <v>1365</v>
      </c>
      <c r="C677" s="35" t="s">
        <v>408</v>
      </c>
      <c r="D677" s="35" t="s">
        <v>1366</v>
      </c>
      <c r="E677" s="35" t="s">
        <v>366</v>
      </c>
      <c r="F677" s="37" t="s">
        <v>27</v>
      </c>
      <c r="G677" s="38" t="s">
        <v>410</v>
      </c>
      <c r="H677" s="38" t="s">
        <v>1586</v>
      </c>
    </row>
    <row r="678" spans="1:8" ht="15.6">
      <c r="A678" s="39" t="s">
        <v>1310</v>
      </c>
      <c r="B678" s="39" t="s">
        <v>1367</v>
      </c>
      <c r="C678" s="39" t="s">
        <v>408</v>
      </c>
      <c r="D678" s="40">
        <v>35406</v>
      </c>
      <c r="E678" s="39" t="s">
        <v>384</v>
      </c>
      <c r="F678" s="41" t="s">
        <v>27</v>
      </c>
      <c r="G678" s="42" t="s">
        <v>410</v>
      </c>
      <c r="H678" s="42" t="s">
        <v>1587</v>
      </c>
    </row>
    <row r="679" spans="1:8" ht="15.6">
      <c r="A679" s="39" t="s">
        <v>1310</v>
      </c>
      <c r="B679" s="39" t="s">
        <v>1368</v>
      </c>
      <c r="C679" s="39" t="s">
        <v>408</v>
      </c>
      <c r="D679" s="39" t="s">
        <v>1135</v>
      </c>
      <c r="E679" s="39" t="s">
        <v>430</v>
      </c>
      <c r="F679" s="41"/>
      <c r="G679" s="42"/>
      <c r="H679" s="42" t="s">
        <v>1586</v>
      </c>
    </row>
    <row r="680" spans="1:8" ht="15.6">
      <c r="A680" s="35" t="s">
        <v>1310</v>
      </c>
      <c r="B680" s="35" t="s">
        <v>1369</v>
      </c>
      <c r="C680" s="35" t="s">
        <v>408</v>
      </c>
      <c r="D680" s="36">
        <v>35704</v>
      </c>
      <c r="E680" s="35" t="s">
        <v>432</v>
      </c>
      <c r="F680" s="37" t="s">
        <v>27</v>
      </c>
      <c r="G680" s="38" t="s">
        <v>410</v>
      </c>
      <c r="H680" s="38" t="s">
        <v>1586</v>
      </c>
    </row>
    <row r="681" spans="1:8" ht="15.6">
      <c r="A681" s="35" t="s">
        <v>1310</v>
      </c>
      <c r="B681" s="35" t="s">
        <v>1370</v>
      </c>
      <c r="C681" s="35" t="s">
        <v>408</v>
      </c>
      <c r="D681" s="36">
        <v>39323</v>
      </c>
      <c r="E681" s="35" t="s">
        <v>578</v>
      </c>
      <c r="F681" s="37"/>
      <c r="G681" s="38"/>
      <c r="H681" s="38" t="s">
        <v>1586</v>
      </c>
    </row>
    <row r="682" spans="1:8" ht="15.6">
      <c r="A682" s="31" t="s">
        <v>1371</v>
      </c>
      <c r="B682" s="31" t="s">
        <v>1372</v>
      </c>
      <c r="C682" s="31" t="s">
        <v>312</v>
      </c>
      <c r="D682" s="32">
        <v>35037</v>
      </c>
      <c r="E682" s="31" t="s">
        <v>384</v>
      </c>
      <c r="F682" s="33" t="s">
        <v>13</v>
      </c>
      <c r="G682" s="34" t="s">
        <v>314</v>
      </c>
      <c r="H682" s="34" t="s">
        <v>1586</v>
      </c>
    </row>
    <row r="683" spans="1:8" ht="15.6">
      <c r="A683" s="39" t="s">
        <v>1371</v>
      </c>
      <c r="B683" s="39" t="s">
        <v>1373</v>
      </c>
      <c r="C683" s="39" t="s">
        <v>312</v>
      </c>
      <c r="D683" s="39" t="s">
        <v>1374</v>
      </c>
      <c r="E683" s="39" t="s">
        <v>465</v>
      </c>
      <c r="F683" s="41" t="s">
        <v>13</v>
      </c>
      <c r="G683" s="42"/>
      <c r="H683" s="42" t="s">
        <v>1587</v>
      </c>
    </row>
    <row r="684" spans="1:8" ht="15.6">
      <c r="A684" s="35" t="s">
        <v>1371</v>
      </c>
      <c r="B684" s="35" t="s">
        <v>1375</v>
      </c>
      <c r="C684" s="35" t="s">
        <v>312</v>
      </c>
      <c r="D684" s="36">
        <v>34990</v>
      </c>
      <c r="E684" s="35" t="s">
        <v>490</v>
      </c>
      <c r="F684" s="37" t="s">
        <v>13</v>
      </c>
      <c r="G684" s="38" t="s">
        <v>314</v>
      </c>
      <c r="H684" s="38" t="s">
        <v>1586</v>
      </c>
    </row>
    <row r="685" spans="1:8" ht="15.6">
      <c r="A685" s="35" t="s">
        <v>1371</v>
      </c>
      <c r="B685" s="35" t="s">
        <v>1376</v>
      </c>
      <c r="C685" s="35" t="s">
        <v>312</v>
      </c>
      <c r="D685" s="35" t="s">
        <v>1377</v>
      </c>
      <c r="E685" s="35" t="s">
        <v>344</v>
      </c>
      <c r="F685" s="37"/>
      <c r="G685" s="38"/>
      <c r="H685" s="38" t="s">
        <v>1586</v>
      </c>
    </row>
    <row r="686" spans="1:8" ht="15.6">
      <c r="A686" s="35" t="s">
        <v>1371</v>
      </c>
      <c r="B686" s="35" t="s">
        <v>1378</v>
      </c>
      <c r="C686" s="35" t="s">
        <v>312</v>
      </c>
      <c r="D686" s="35" t="s">
        <v>1379</v>
      </c>
      <c r="E686" s="35" t="s">
        <v>1380</v>
      </c>
      <c r="F686" s="37" t="s">
        <v>13</v>
      </c>
      <c r="G686" s="38"/>
      <c r="H686" s="38" t="s">
        <v>1586</v>
      </c>
    </row>
    <row r="687" spans="1:8" ht="15.6">
      <c r="A687" s="31" t="s">
        <v>1371</v>
      </c>
      <c r="B687" s="31" t="s">
        <v>141</v>
      </c>
      <c r="C687" s="31" t="s">
        <v>321</v>
      </c>
      <c r="D687" s="31" t="s">
        <v>1381</v>
      </c>
      <c r="E687" s="31" t="s">
        <v>356</v>
      </c>
      <c r="F687" s="33" t="s">
        <v>16</v>
      </c>
      <c r="G687" s="34" t="s">
        <v>324</v>
      </c>
      <c r="H687" s="34" t="s">
        <v>1586</v>
      </c>
    </row>
    <row r="688" spans="1:8" ht="15.6">
      <c r="A688" s="31" t="s">
        <v>1371</v>
      </c>
      <c r="B688" s="31" t="s">
        <v>1382</v>
      </c>
      <c r="C688" s="31" t="s">
        <v>321</v>
      </c>
      <c r="D688" s="32">
        <v>37291</v>
      </c>
      <c r="E688" s="31" t="s">
        <v>339</v>
      </c>
      <c r="F688" s="33" t="s">
        <v>16</v>
      </c>
      <c r="G688" s="34" t="s">
        <v>324</v>
      </c>
      <c r="H688" s="34" t="s">
        <v>1586</v>
      </c>
    </row>
    <row r="689" spans="1:8" ht="15.6">
      <c r="A689" s="35" t="s">
        <v>1371</v>
      </c>
      <c r="B689" s="35" t="s">
        <v>1383</v>
      </c>
      <c r="C689" s="35" t="s">
        <v>321</v>
      </c>
      <c r="D689" s="35" t="s">
        <v>1384</v>
      </c>
      <c r="E689" s="35" t="s">
        <v>430</v>
      </c>
      <c r="F689" s="37" t="s">
        <v>16</v>
      </c>
      <c r="G689" s="38" t="s">
        <v>324</v>
      </c>
      <c r="H689" s="38" t="s">
        <v>1586</v>
      </c>
    </row>
    <row r="690" spans="1:8" ht="15.6">
      <c r="A690" s="35" t="s">
        <v>1371</v>
      </c>
      <c r="B690" s="35" t="s">
        <v>1385</v>
      </c>
      <c r="C690" s="35" t="s">
        <v>321</v>
      </c>
      <c r="D690" s="35" t="s">
        <v>1386</v>
      </c>
      <c r="E690" s="35" t="s">
        <v>436</v>
      </c>
      <c r="F690" s="37" t="s">
        <v>16</v>
      </c>
      <c r="G690" s="38" t="s">
        <v>324</v>
      </c>
      <c r="H690" s="38" t="s">
        <v>1586</v>
      </c>
    </row>
    <row r="691" spans="1:8" ht="15.6">
      <c r="A691" s="35" t="s">
        <v>1371</v>
      </c>
      <c r="B691" s="35" t="s">
        <v>1387</v>
      </c>
      <c r="C691" s="35" t="s">
        <v>321</v>
      </c>
      <c r="D691" s="35" t="s">
        <v>1388</v>
      </c>
      <c r="E691" s="35" t="s">
        <v>420</v>
      </c>
      <c r="F691" s="37"/>
      <c r="G691" s="38"/>
      <c r="H691" s="38" t="s">
        <v>1586</v>
      </c>
    </row>
    <row r="692" spans="1:8" ht="15.6">
      <c r="A692" s="39" t="s">
        <v>1371</v>
      </c>
      <c r="B692" s="39" t="s">
        <v>1389</v>
      </c>
      <c r="C692" s="39" t="s">
        <v>321</v>
      </c>
      <c r="D692" s="39" t="s">
        <v>1390</v>
      </c>
      <c r="E692" s="39" t="s">
        <v>439</v>
      </c>
      <c r="F692" s="41" t="s">
        <v>16</v>
      </c>
      <c r="G692" s="42"/>
      <c r="H692" s="42" t="s">
        <v>1587</v>
      </c>
    </row>
    <row r="693" spans="1:8" ht="15.6">
      <c r="A693" s="39" t="s">
        <v>1371</v>
      </c>
      <c r="B693" s="39" t="s">
        <v>1391</v>
      </c>
      <c r="C693" s="39" t="s">
        <v>321</v>
      </c>
      <c r="D693" s="40">
        <v>38778</v>
      </c>
      <c r="E693" s="39" t="s">
        <v>441</v>
      </c>
      <c r="F693" s="41"/>
      <c r="G693" s="42"/>
      <c r="H693" s="42" t="s">
        <v>1587</v>
      </c>
    </row>
    <row r="694" spans="1:8" ht="15.6">
      <c r="A694" s="39" t="s">
        <v>1371</v>
      </c>
      <c r="B694" s="39" t="s">
        <v>1392</v>
      </c>
      <c r="C694" s="39" t="s">
        <v>321</v>
      </c>
      <c r="D694" s="40">
        <v>38728</v>
      </c>
      <c r="E694" s="39" t="s">
        <v>443</v>
      </c>
      <c r="F694" s="41"/>
      <c r="G694" s="42"/>
      <c r="H694" s="42" t="s">
        <v>1587</v>
      </c>
    </row>
    <row r="695" spans="1:8" ht="15.6">
      <c r="A695" s="31" t="s">
        <v>1371</v>
      </c>
      <c r="B695" s="31" t="s">
        <v>1393</v>
      </c>
      <c r="C695" s="31" t="s">
        <v>346</v>
      </c>
      <c r="D695" s="32">
        <v>36647</v>
      </c>
      <c r="E695" s="31" t="s">
        <v>384</v>
      </c>
      <c r="F695" s="33" t="s">
        <v>16</v>
      </c>
      <c r="G695" s="34" t="s">
        <v>349</v>
      </c>
      <c r="H695" s="34" t="s">
        <v>1586</v>
      </c>
    </row>
    <row r="696" spans="1:8" ht="15.6">
      <c r="A696" s="35" t="s">
        <v>1371</v>
      </c>
      <c r="B696" s="35" t="s">
        <v>1394</v>
      </c>
      <c r="C696" s="35" t="s">
        <v>346</v>
      </c>
      <c r="D696" s="35" t="s">
        <v>1395</v>
      </c>
      <c r="E696" s="35" t="s">
        <v>316</v>
      </c>
      <c r="F696" s="37" t="s">
        <v>16</v>
      </c>
      <c r="G696" s="38" t="s">
        <v>349</v>
      </c>
      <c r="H696" s="38" t="s">
        <v>1586</v>
      </c>
    </row>
    <row r="697" spans="1:8" ht="15.6">
      <c r="A697" s="35" t="s">
        <v>1371</v>
      </c>
      <c r="B697" s="35" t="s">
        <v>1396</v>
      </c>
      <c r="C697" s="35" t="s">
        <v>346</v>
      </c>
      <c r="D697" s="35" t="s">
        <v>1397</v>
      </c>
      <c r="E697" s="35" t="s">
        <v>1251</v>
      </c>
      <c r="F697" s="37"/>
      <c r="G697" s="38"/>
      <c r="H697" s="38" t="s">
        <v>1586</v>
      </c>
    </row>
    <row r="698" spans="1:8" ht="15.6">
      <c r="A698" s="31" t="s">
        <v>1371</v>
      </c>
      <c r="B698" s="31" t="s">
        <v>1398</v>
      </c>
      <c r="C698" s="31" t="s">
        <v>354</v>
      </c>
      <c r="D698" s="31" t="s">
        <v>1399</v>
      </c>
      <c r="E698" s="31" t="s">
        <v>432</v>
      </c>
      <c r="F698" s="33" t="s">
        <v>16</v>
      </c>
      <c r="G698" s="34" t="s">
        <v>450</v>
      </c>
      <c r="H698" s="34" t="s">
        <v>1586</v>
      </c>
    </row>
    <row r="699" spans="1:8" ht="15.6">
      <c r="A699" s="35" t="s">
        <v>1371</v>
      </c>
      <c r="B699" s="35" t="s">
        <v>1280</v>
      </c>
      <c r="C699" s="35" t="s">
        <v>354</v>
      </c>
      <c r="D699" s="36">
        <v>38108</v>
      </c>
      <c r="E699" s="35" t="s">
        <v>724</v>
      </c>
      <c r="F699" s="37"/>
      <c r="G699" s="38"/>
      <c r="H699" s="38" t="s">
        <v>1586</v>
      </c>
    </row>
    <row r="700" spans="1:8" ht="15.6">
      <c r="A700" s="39" t="s">
        <v>1371</v>
      </c>
      <c r="B700" s="39" t="s">
        <v>1400</v>
      </c>
      <c r="C700" s="39" t="s">
        <v>354</v>
      </c>
      <c r="D700" s="39" t="s">
        <v>619</v>
      </c>
      <c r="E700" s="39" t="s">
        <v>449</v>
      </c>
      <c r="F700" s="41"/>
      <c r="G700" s="42"/>
      <c r="H700" s="42" t="s">
        <v>1587</v>
      </c>
    </row>
    <row r="701" spans="1:8" ht="15.6">
      <c r="A701" s="35" t="s">
        <v>1371</v>
      </c>
      <c r="B701" s="35" t="s">
        <v>1401</v>
      </c>
      <c r="C701" s="35" t="s">
        <v>354</v>
      </c>
      <c r="D701" s="35" t="s">
        <v>1402</v>
      </c>
      <c r="E701" s="35" t="s">
        <v>1251</v>
      </c>
      <c r="F701" s="37"/>
      <c r="G701" s="38"/>
      <c r="H701" s="38" t="s">
        <v>1586</v>
      </c>
    </row>
    <row r="702" spans="1:8" ht="15.6">
      <c r="A702" s="35" t="s">
        <v>1371</v>
      </c>
      <c r="B702" s="35" t="s">
        <v>1403</v>
      </c>
      <c r="C702" s="35" t="s">
        <v>358</v>
      </c>
      <c r="D702" s="36">
        <v>38233</v>
      </c>
      <c r="E702" s="35" t="s">
        <v>430</v>
      </c>
      <c r="F702" s="37" t="s">
        <v>21</v>
      </c>
      <c r="G702" s="38" t="s">
        <v>362</v>
      </c>
      <c r="H702" s="38" t="s">
        <v>1586</v>
      </c>
    </row>
    <row r="703" spans="1:8" ht="15.6">
      <c r="A703" s="35" t="s">
        <v>1371</v>
      </c>
      <c r="B703" s="35" t="s">
        <v>1404</v>
      </c>
      <c r="C703" s="35" t="s">
        <v>358</v>
      </c>
      <c r="D703" s="35" t="s">
        <v>1405</v>
      </c>
      <c r="E703" s="35" t="s">
        <v>319</v>
      </c>
      <c r="F703" s="37" t="s">
        <v>21</v>
      </c>
      <c r="G703" s="38" t="s">
        <v>362</v>
      </c>
      <c r="H703" s="38" t="s">
        <v>1586</v>
      </c>
    </row>
    <row r="704" spans="1:8" ht="15.6">
      <c r="A704" s="35" t="s">
        <v>1371</v>
      </c>
      <c r="B704" s="35" t="s">
        <v>1406</v>
      </c>
      <c r="C704" s="35" t="s">
        <v>358</v>
      </c>
      <c r="D704" s="36">
        <v>38568</v>
      </c>
      <c r="E704" s="35" t="s">
        <v>490</v>
      </c>
      <c r="F704" s="37"/>
      <c r="G704" s="38"/>
      <c r="H704" s="38" t="s">
        <v>1586</v>
      </c>
    </row>
    <row r="705" spans="1:8" ht="15.6">
      <c r="A705" s="35" t="s">
        <v>1371</v>
      </c>
      <c r="B705" s="35" t="s">
        <v>1407</v>
      </c>
      <c r="C705" s="35" t="s">
        <v>358</v>
      </c>
      <c r="D705" s="35" t="s">
        <v>318</v>
      </c>
      <c r="E705" s="35" t="s">
        <v>319</v>
      </c>
      <c r="F705" s="37" t="s">
        <v>21</v>
      </c>
      <c r="G705" s="38" t="s">
        <v>362</v>
      </c>
      <c r="H705" s="38" t="s">
        <v>1586</v>
      </c>
    </row>
    <row r="706" spans="1:8" ht="15.6">
      <c r="A706" s="31" t="s">
        <v>1371</v>
      </c>
      <c r="B706" s="31" t="s">
        <v>1286</v>
      </c>
      <c r="C706" s="31" t="s">
        <v>368</v>
      </c>
      <c r="D706" s="31" t="s">
        <v>1287</v>
      </c>
      <c r="E706" s="31" t="s">
        <v>395</v>
      </c>
      <c r="F706" s="33" t="s">
        <v>21</v>
      </c>
      <c r="G706" s="34" t="s">
        <v>21</v>
      </c>
      <c r="H706" s="34" t="s">
        <v>1586</v>
      </c>
    </row>
    <row r="707" spans="1:8" ht="15.6">
      <c r="A707" s="31" t="s">
        <v>1371</v>
      </c>
      <c r="B707" s="31" t="s">
        <v>1408</v>
      </c>
      <c r="C707" s="31" t="s">
        <v>368</v>
      </c>
      <c r="D707" s="31" t="s">
        <v>1409</v>
      </c>
      <c r="E707" s="31" t="s">
        <v>337</v>
      </c>
      <c r="F707" s="33" t="s">
        <v>21</v>
      </c>
      <c r="G707" s="34" t="s">
        <v>370</v>
      </c>
      <c r="H707" s="34" t="s">
        <v>1586</v>
      </c>
    </row>
    <row r="708" spans="1:8" ht="15.6">
      <c r="A708" s="35" t="s">
        <v>1371</v>
      </c>
      <c r="B708" s="35" t="s">
        <v>1410</v>
      </c>
      <c r="C708" s="35" t="s">
        <v>368</v>
      </c>
      <c r="D708" s="35" t="s">
        <v>1411</v>
      </c>
      <c r="E708" s="35" t="s">
        <v>432</v>
      </c>
      <c r="F708" s="37" t="s">
        <v>21</v>
      </c>
      <c r="G708" s="38" t="s">
        <v>362</v>
      </c>
      <c r="H708" s="38" t="s">
        <v>1586</v>
      </c>
    </row>
    <row r="709" spans="1:8" ht="15.6">
      <c r="A709" s="31" t="s">
        <v>1371</v>
      </c>
      <c r="B709" s="31" t="s">
        <v>1412</v>
      </c>
      <c r="C709" s="31" t="s">
        <v>368</v>
      </c>
      <c r="D709" s="32">
        <v>35342</v>
      </c>
      <c r="E709" s="31" t="s">
        <v>981</v>
      </c>
      <c r="F709" s="33" t="s">
        <v>21</v>
      </c>
      <c r="G709" s="34" t="s">
        <v>362</v>
      </c>
      <c r="H709" s="34" t="s">
        <v>1586</v>
      </c>
    </row>
    <row r="710" spans="1:8" ht="15.6">
      <c r="A710" s="35" t="s">
        <v>1371</v>
      </c>
      <c r="B710" s="35" t="s">
        <v>1413</v>
      </c>
      <c r="C710" s="35" t="s">
        <v>368</v>
      </c>
      <c r="D710" s="35" t="s">
        <v>1414</v>
      </c>
      <c r="E710" s="35" t="s">
        <v>436</v>
      </c>
      <c r="F710" s="37" t="s">
        <v>21</v>
      </c>
      <c r="G710" s="38" t="s">
        <v>362</v>
      </c>
      <c r="H710" s="38" t="s">
        <v>1586</v>
      </c>
    </row>
    <row r="711" spans="1:8" ht="15.6">
      <c r="A711" s="31" t="s">
        <v>1371</v>
      </c>
      <c r="B711" s="31" t="s">
        <v>1415</v>
      </c>
      <c r="C711" s="31" t="s">
        <v>390</v>
      </c>
      <c r="D711" s="32">
        <v>36377</v>
      </c>
      <c r="E711" s="31" t="s">
        <v>384</v>
      </c>
      <c r="F711" s="33" t="s">
        <v>21</v>
      </c>
      <c r="G711" s="34" t="s">
        <v>404</v>
      </c>
      <c r="H711" s="34" t="s">
        <v>1586</v>
      </c>
    </row>
    <row r="712" spans="1:8" ht="15.6">
      <c r="A712" s="39" t="s">
        <v>1371</v>
      </c>
      <c r="B712" s="39" t="s">
        <v>1416</v>
      </c>
      <c r="C712" s="39" t="s">
        <v>368</v>
      </c>
      <c r="D712" s="40">
        <v>37138</v>
      </c>
      <c r="E712" s="39" t="s">
        <v>465</v>
      </c>
      <c r="F712" s="41"/>
      <c r="G712" s="42"/>
      <c r="H712" s="42" t="s">
        <v>1586</v>
      </c>
    </row>
    <row r="713" spans="1:8" ht="15.6">
      <c r="A713" s="39" t="s">
        <v>1371</v>
      </c>
      <c r="B713" s="39" t="s">
        <v>1417</v>
      </c>
      <c r="C713" s="39" t="s">
        <v>368</v>
      </c>
      <c r="D713" s="39" t="s">
        <v>1418</v>
      </c>
      <c r="E713" s="39" t="s">
        <v>344</v>
      </c>
      <c r="F713" s="41"/>
      <c r="G713" s="42"/>
      <c r="H713" s="42" t="s">
        <v>1586</v>
      </c>
    </row>
    <row r="714" spans="1:8" ht="15.6">
      <c r="A714" s="35" t="s">
        <v>1371</v>
      </c>
      <c r="B714" s="35" t="s">
        <v>1419</v>
      </c>
      <c r="C714" s="35" t="s">
        <v>393</v>
      </c>
      <c r="D714" s="35" t="s">
        <v>1420</v>
      </c>
      <c r="E714" s="35" t="s">
        <v>430</v>
      </c>
      <c r="F714" s="37" t="s">
        <v>21</v>
      </c>
      <c r="G714" s="38" t="s">
        <v>370</v>
      </c>
      <c r="H714" s="38" t="s">
        <v>1586</v>
      </c>
    </row>
    <row r="715" spans="1:8" ht="15.6">
      <c r="A715" s="39" t="s">
        <v>1371</v>
      </c>
      <c r="B715" s="39" t="s">
        <v>1421</v>
      </c>
      <c r="C715" s="39" t="s">
        <v>393</v>
      </c>
      <c r="D715" s="40">
        <v>37530</v>
      </c>
      <c r="E715" s="39" t="s">
        <v>436</v>
      </c>
      <c r="F715" s="41"/>
      <c r="G715" s="42"/>
      <c r="H715" s="42" t="s">
        <v>1586</v>
      </c>
    </row>
    <row r="716" spans="1:8" ht="15.6">
      <c r="A716" s="39" t="s">
        <v>1371</v>
      </c>
      <c r="B716" s="39" t="s">
        <v>1422</v>
      </c>
      <c r="C716" s="39" t="s">
        <v>397</v>
      </c>
      <c r="D716" s="39" t="s">
        <v>1423</v>
      </c>
      <c r="E716" s="39" t="s">
        <v>384</v>
      </c>
      <c r="F716" s="41"/>
      <c r="G716" s="42"/>
      <c r="H716" s="42" t="s">
        <v>1587</v>
      </c>
    </row>
    <row r="717" spans="1:8" ht="15.6">
      <c r="A717" s="39" t="s">
        <v>1371</v>
      </c>
      <c r="B717" s="39" t="s">
        <v>1424</v>
      </c>
      <c r="C717" s="39" t="s">
        <v>397</v>
      </c>
      <c r="D717" s="40">
        <v>38413</v>
      </c>
      <c r="E717" s="39" t="s">
        <v>488</v>
      </c>
      <c r="F717" s="41"/>
      <c r="G717" s="42"/>
      <c r="H717" s="42" t="s">
        <v>1586</v>
      </c>
    </row>
    <row r="718" spans="1:8" ht="15.6">
      <c r="A718" s="35" t="s">
        <v>1371</v>
      </c>
      <c r="B718" s="35" t="s">
        <v>1425</v>
      </c>
      <c r="C718" s="35" t="s">
        <v>397</v>
      </c>
      <c r="D718" s="36">
        <v>38036</v>
      </c>
      <c r="E718" s="35" t="s">
        <v>319</v>
      </c>
      <c r="F718" s="37" t="s">
        <v>27</v>
      </c>
      <c r="G718" s="38" t="s">
        <v>404</v>
      </c>
      <c r="H718" s="38" t="s">
        <v>1586</v>
      </c>
    </row>
    <row r="719" spans="1:8" ht="15.6">
      <c r="A719" s="31" t="s">
        <v>1371</v>
      </c>
      <c r="B719" s="31" t="s">
        <v>1426</v>
      </c>
      <c r="C719" s="31" t="s">
        <v>400</v>
      </c>
      <c r="D719" s="32">
        <v>36954</v>
      </c>
      <c r="E719" s="31" t="s">
        <v>452</v>
      </c>
      <c r="F719" s="33" t="s">
        <v>21</v>
      </c>
      <c r="G719" s="34" t="s">
        <v>391</v>
      </c>
      <c r="H719" s="34" t="s">
        <v>1586</v>
      </c>
    </row>
    <row r="720" spans="1:8" ht="15.6">
      <c r="A720" s="35" t="s">
        <v>1371</v>
      </c>
      <c r="B720" s="35" t="s">
        <v>1427</v>
      </c>
      <c r="C720" s="35" t="s">
        <v>400</v>
      </c>
      <c r="D720" s="35" t="s">
        <v>1428</v>
      </c>
      <c r="E720" s="35" t="s">
        <v>436</v>
      </c>
      <c r="F720" s="37" t="s">
        <v>27</v>
      </c>
      <c r="G720" s="38" t="s">
        <v>404</v>
      </c>
      <c r="H720" s="38" t="s">
        <v>1586</v>
      </c>
    </row>
    <row r="721" spans="1:8" ht="15.6">
      <c r="A721" s="35" t="s">
        <v>1371</v>
      </c>
      <c r="B721" s="35" t="s">
        <v>1429</v>
      </c>
      <c r="C721" s="35" t="s">
        <v>400</v>
      </c>
      <c r="D721" s="35" t="s">
        <v>1430</v>
      </c>
      <c r="E721" s="35" t="s">
        <v>319</v>
      </c>
      <c r="F721" s="37"/>
      <c r="G721" s="38"/>
      <c r="H721" s="38" t="s">
        <v>1586</v>
      </c>
    </row>
    <row r="722" spans="1:8" ht="15.6">
      <c r="A722" s="31" t="s">
        <v>1371</v>
      </c>
      <c r="B722" s="31" t="s">
        <v>1431</v>
      </c>
      <c r="C722" s="31" t="s">
        <v>408</v>
      </c>
      <c r="D722" s="32">
        <v>37119</v>
      </c>
      <c r="E722" s="31" t="s">
        <v>337</v>
      </c>
      <c r="F722" s="33" t="s">
        <v>27</v>
      </c>
      <c r="G722" s="34" t="s">
        <v>410</v>
      </c>
      <c r="H722" s="34" t="s">
        <v>1586</v>
      </c>
    </row>
    <row r="723" spans="1:8" ht="15.6">
      <c r="A723" s="31" t="s">
        <v>1371</v>
      </c>
      <c r="B723" s="31" t="s">
        <v>1432</v>
      </c>
      <c r="C723" s="31" t="s">
        <v>408</v>
      </c>
      <c r="D723" s="32">
        <v>37112</v>
      </c>
      <c r="E723" s="31" t="s">
        <v>384</v>
      </c>
      <c r="F723" s="33" t="s">
        <v>27</v>
      </c>
      <c r="G723" s="34" t="s">
        <v>410</v>
      </c>
      <c r="H723" s="34" t="s">
        <v>1586</v>
      </c>
    </row>
    <row r="724" spans="1:8" ht="15.6">
      <c r="A724" s="39" t="s">
        <v>1371</v>
      </c>
      <c r="B724" s="39" t="s">
        <v>1433</v>
      </c>
      <c r="C724" s="39" t="s">
        <v>408</v>
      </c>
      <c r="D724" s="39" t="s">
        <v>1434</v>
      </c>
      <c r="E724" s="39" t="s">
        <v>488</v>
      </c>
      <c r="F724" s="41"/>
      <c r="G724" s="42"/>
      <c r="H724" s="42" t="s">
        <v>1587</v>
      </c>
    </row>
    <row r="725" spans="1:8" ht="15.6">
      <c r="A725" s="39" t="s">
        <v>1371</v>
      </c>
      <c r="B725" s="39" t="s">
        <v>1435</v>
      </c>
      <c r="C725" s="39" t="s">
        <v>408</v>
      </c>
      <c r="D725" s="39" t="s">
        <v>1436</v>
      </c>
      <c r="E725" s="39" t="s">
        <v>439</v>
      </c>
      <c r="F725" s="41"/>
      <c r="G725" s="42"/>
      <c r="H725" s="42" t="s">
        <v>1586</v>
      </c>
    </row>
    <row r="726" spans="1:8" ht="15.6">
      <c r="A726" s="35" t="s">
        <v>1371</v>
      </c>
      <c r="B726" s="35" t="s">
        <v>1437</v>
      </c>
      <c r="C726" s="35" t="s">
        <v>408</v>
      </c>
      <c r="D726" s="36">
        <v>38753</v>
      </c>
      <c r="E726" s="35" t="s">
        <v>439</v>
      </c>
      <c r="F726" s="37"/>
      <c r="G726" s="38"/>
      <c r="H726" s="38" t="s">
        <v>1586</v>
      </c>
    </row>
    <row r="727" spans="1:8" ht="15.6">
      <c r="A727" s="31" t="s">
        <v>1438</v>
      </c>
      <c r="B727" s="31" t="s">
        <v>1439</v>
      </c>
      <c r="C727" s="31" t="s">
        <v>312</v>
      </c>
      <c r="D727" s="32">
        <v>35987</v>
      </c>
      <c r="E727" s="31" t="s">
        <v>912</v>
      </c>
      <c r="F727" s="33" t="s">
        <v>13</v>
      </c>
      <c r="G727" s="34" t="s">
        <v>314</v>
      </c>
      <c r="H727" s="34" t="s">
        <v>1586</v>
      </c>
    </row>
    <row r="728" spans="1:8" ht="15.6">
      <c r="A728" s="35" t="s">
        <v>1438</v>
      </c>
      <c r="B728" s="35" t="s">
        <v>1440</v>
      </c>
      <c r="C728" s="35" t="s">
        <v>312</v>
      </c>
      <c r="D728" s="36">
        <v>37020</v>
      </c>
      <c r="E728" s="35" t="s">
        <v>430</v>
      </c>
      <c r="F728" s="37" t="s">
        <v>13</v>
      </c>
      <c r="G728" s="38" t="s">
        <v>314</v>
      </c>
      <c r="H728" s="38" t="s">
        <v>1586</v>
      </c>
    </row>
    <row r="729" spans="1:8" ht="15.6">
      <c r="A729" s="39" t="s">
        <v>1438</v>
      </c>
      <c r="B729" s="39" t="s">
        <v>1441</v>
      </c>
      <c r="C729" s="39" t="s">
        <v>312</v>
      </c>
      <c r="D729" s="40">
        <v>37901</v>
      </c>
      <c r="E729" s="39" t="s">
        <v>420</v>
      </c>
      <c r="F729" s="41"/>
      <c r="G729" s="42"/>
      <c r="H729" s="42" t="s">
        <v>1587</v>
      </c>
    </row>
    <row r="730" spans="1:8" ht="15.6">
      <c r="A730" s="39" t="s">
        <v>1438</v>
      </c>
      <c r="B730" s="39" t="s">
        <v>1442</v>
      </c>
      <c r="C730" s="39" t="s">
        <v>321</v>
      </c>
      <c r="D730" s="39" t="s">
        <v>1443</v>
      </c>
      <c r="E730" s="39" t="s">
        <v>360</v>
      </c>
      <c r="F730" s="41"/>
      <c r="G730" s="42"/>
      <c r="H730" s="42" t="s">
        <v>1587</v>
      </c>
    </row>
    <row r="731" spans="1:8" ht="15.6">
      <c r="A731" s="31" t="s">
        <v>1438</v>
      </c>
      <c r="B731" s="31" t="s">
        <v>1444</v>
      </c>
      <c r="C731" s="31" t="s">
        <v>321</v>
      </c>
      <c r="D731" s="32">
        <v>36562</v>
      </c>
      <c r="E731" s="31" t="s">
        <v>373</v>
      </c>
      <c r="F731" s="33" t="s">
        <v>16</v>
      </c>
      <c r="G731" s="34" t="s">
        <v>324</v>
      </c>
      <c r="H731" s="34" t="s">
        <v>1586</v>
      </c>
    </row>
    <row r="732" spans="1:8" ht="15.6">
      <c r="A732" s="31" t="s">
        <v>1438</v>
      </c>
      <c r="B732" s="31" t="s">
        <v>1445</v>
      </c>
      <c r="C732" s="31" t="s">
        <v>321</v>
      </c>
      <c r="D732" s="32">
        <v>37811</v>
      </c>
      <c r="E732" s="31" t="s">
        <v>395</v>
      </c>
      <c r="F732" s="33" t="s">
        <v>16</v>
      </c>
      <c r="G732" s="34" t="s">
        <v>342</v>
      </c>
      <c r="H732" s="34" t="s">
        <v>1586</v>
      </c>
    </row>
    <row r="733" spans="1:8" ht="15.6">
      <c r="A733" s="35" t="s">
        <v>1438</v>
      </c>
      <c r="B733" s="35" t="s">
        <v>1446</v>
      </c>
      <c r="C733" s="35" t="s">
        <v>321</v>
      </c>
      <c r="D733" s="35" t="s">
        <v>1447</v>
      </c>
      <c r="E733" s="35" t="s">
        <v>430</v>
      </c>
      <c r="F733" s="37" t="s">
        <v>16</v>
      </c>
      <c r="G733" s="38" t="s">
        <v>342</v>
      </c>
      <c r="H733" s="38" t="s">
        <v>1586</v>
      </c>
    </row>
    <row r="734" spans="1:8" ht="15.6">
      <c r="A734" s="35" t="s">
        <v>1438</v>
      </c>
      <c r="B734" s="35" t="s">
        <v>1448</v>
      </c>
      <c r="C734" s="35" t="s">
        <v>321</v>
      </c>
      <c r="D734" s="36">
        <v>35315</v>
      </c>
      <c r="E734" s="35" t="s">
        <v>485</v>
      </c>
      <c r="F734" s="37" t="s">
        <v>16</v>
      </c>
      <c r="G734" s="38" t="s">
        <v>324</v>
      </c>
      <c r="H734" s="38" t="s">
        <v>1586</v>
      </c>
    </row>
    <row r="735" spans="1:8" ht="15.6">
      <c r="A735" s="35" t="s">
        <v>1438</v>
      </c>
      <c r="B735" s="35" t="s">
        <v>1449</v>
      </c>
      <c r="C735" s="35" t="s">
        <v>321</v>
      </c>
      <c r="D735" s="35" t="s">
        <v>1450</v>
      </c>
      <c r="E735" s="35" t="s">
        <v>449</v>
      </c>
      <c r="F735" s="37"/>
      <c r="G735" s="38"/>
      <c r="H735" s="38" t="s">
        <v>1586</v>
      </c>
    </row>
    <row r="736" spans="1:8" ht="15.6">
      <c r="A736" s="39" t="s">
        <v>1438</v>
      </c>
      <c r="B736" s="39" t="s">
        <v>1451</v>
      </c>
      <c r="C736" s="39" t="s">
        <v>321</v>
      </c>
      <c r="D736" s="40">
        <v>38633</v>
      </c>
      <c r="E736" s="39" t="s">
        <v>490</v>
      </c>
      <c r="F736" s="41"/>
      <c r="G736" s="42"/>
      <c r="H736" s="42" t="s">
        <v>1587</v>
      </c>
    </row>
    <row r="737" spans="1:8" ht="15.6">
      <c r="A737" s="35" t="s">
        <v>1438</v>
      </c>
      <c r="B737" s="35" t="s">
        <v>1452</v>
      </c>
      <c r="C737" s="35" t="s">
        <v>321</v>
      </c>
      <c r="D737" s="36">
        <v>39096</v>
      </c>
      <c r="E737" s="35" t="s">
        <v>443</v>
      </c>
      <c r="F737" s="37"/>
      <c r="G737" s="38"/>
      <c r="H737" s="38" t="s">
        <v>1586</v>
      </c>
    </row>
    <row r="738" spans="1:8" ht="15.6">
      <c r="A738" s="35" t="s">
        <v>1438</v>
      </c>
      <c r="B738" s="35" t="s">
        <v>1453</v>
      </c>
      <c r="C738" s="35" t="s">
        <v>321</v>
      </c>
      <c r="D738" s="36">
        <v>38811</v>
      </c>
      <c r="E738" s="35" t="s">
        <v>344</v>
      </c>
      <c r="F738" s="37"/>
      <c r="G738" s="38"/>
      <c r="H738" s="38" t="s">
        <v>1586</v>
      </c>
    </row>
    <row r="739" spans="1:8" ht="15.6">
      <c r="A739" s="31" t="s">
        <v>1438</v>
      </c>
      <c r="B739" s="31" t="s">
        <v>1454</v>
      </c>
      <c r="C739" s="31" t="s">
        <v>346</v>
      </c>
      <c r="D739" s="32">
        <v>38041</v>
      </c>
      <c r="E739" s="31" t="s">
        <v>337</v>
      </c>
      <c r="F739" s="33" t="s">
        <v>16</v>
      </c>
      <c r="G739" s="34" t="s">
        <v>349</v>
      </c>
      <c r="H739" s="38" t="s">
        <v>1586</v>
      </c>
    </row>
    <row r="740" spans="1:8" ht="15.6">
      <c r="A740" s="31" t="s">
        <v>1438</v>
      </c>
      <c r="B740" s="31" t="s">
        <v>1455</v>
      </c>
      <c r="C740" s="31" t="s">
        <v>346</v>
      </c>
      <c r="D740" s="31" t="s">
        <v>1456</v>
      </c>
      <c r="E740" s="31" t="s">
        <v>339</v>
      </c>
      <c r="F740" s="33" t="s">
        <v>16</v>
      </c>
      <c r="G740" s="34" t="s">
        <v>349</v>
      </c>
      <c r="H740" s="34" t="s">
        <v>1586</v>
      </c>
    </row>
    <row r="741" spans="1:8" ht="15.6">
      <c r="A741" s="35" t="s">
        <v>1438</v>
      </c>
      <c r="B741" s="35" t="s">
        <v>1457</v>
      </c>
      <c r="C741" s="35" t="s">
        <v>346</v>
      </c>
      <c r="D741" s="36">
        <v>37681</v>
      </c>
      <c r="E741" s="35" t="s">
        <v>341</v>
      </c>
      <c r="F741" s="37" t="s">
        <v>16</v>
      </c>
      <c r="G741" s="38" t="s">
        <v>349</v>
      </c>
      <c r="H741" s="38" t="s">
        <v>1586</v>
      </c>
    </row>
    <row r="742" spans="1:8" ht="15.6">
      <c r="A742" s="31" t="s">
        <v>1438</v>
      </c>
      <c r="B742" s="31" t="s">
        <v>1458</v>
      </c>
      <c r="C742" s="31" t="s">
        <v>354</v>
      </c>
      <c r="D742" s="32">
        <v>36650</v>
      </c>
      <c r="E742" s="31" t="s">
        <v>337</v>
      </c>
      <c r="F742" s="33" t="s">
        <v>16</v>
      </c>
      <c r="G742" s="34" t="s">
        <v>330</v>
      </c>
      <c r="H742" s="34" t="s">
        <v>1586</v>
      </c>
    </row>
    <row r="743" spans="1:8" ht="15.6">
      <c r="A743" s="35" t="s">
        <v>1438</v>
      </c>
      <c r="B743" s="35" t="s">
        <v>832</v>
      </c>
      <c r="C743" s="35" t="s">
        <v>354</v>
      </c>
      <c r="D743" s="36">
        <v>37260</v>
      </c>
      <c r="E743" s="35" t="s">
        <v>337</v>
      </c>
      <c r="F743" s="37" t="s">
        <v>16</v>
      </c>
      <c r="G743" s="38" t="s">
        <v>450</v>
      </c>
      <c r="H743" s="38" t="s">
        <v>1586</v>
      </c>
    </row>
    <row r="744" spans="1:8" ht="15.6">
      <c r="A744" s="39" t="s">
        <v>1438</v>
      </c>
      <c r="B744" s="39" t="s">
        <v>1459</v>
      </c>
      <c r="C744" s="39" t="s">
        <v>354</v>
      </c>
      <c r="D744" s="39" t="s">
        <v>1460</v>
      </c>
      <c r="E744" s="39" t="s">
        <v>341</v>
      </c>
      <c r="F744" s="41" t="s">
        <v>16</v>
      </c>
      <c r="G744" s="42" t="s">
        <v>450</v>
      </c>
      <c r="H744" s="42" t="s">
        <v>1587</v>
      </c>
    </row>
    <row r="745" spans="1:8" ht="15.6">
      <c r="A745" s="35" t="s">
        <v>1438</v>
      </c>
      <c r="B745" s="35" t="s">
        <v>1461</v>
      </c>
      <c r="C745" s="35" t="s">
        <v>354</v>
      </c>
      <c r="D745" s="35" t="s">
        <v>1462</v>
      </c>
      <c r="E745" s="35" t="s">
        <v>441</v>
      </c>
      <c r="F745" s="37"/>
      <c r="G745" s="38"/>
      <c r="H745" s="38" t="s">
        <v>1586</v>
      </c>
    </row>
    <row r="746" spans="1:8" ht="15.6">
      <c r="A746" s="31" t="s">
        <v>1438</v>
      </c>
      <c r="B746" s="31" t="s">
        <v>1463</v>
      </c>
      <c r="C746" s="31" t="s">
        <v>358</v>
      </c>
      <c r="D746" s="31" t="s">
        <v>957</v>
      </c>
      <c r="E746" s="31" t="s">
        <v>912</v>
      </c>
      <c r="F746" s="33" t="s">
        <v>21</v>
      </c>
      <c r="G746" s="34" t="s">
        <v>362</v>
      </c>
      <c r="H746" s="34" t="s">
        <v>1586</v>
      </c>
    </row>
    <row r="747" spans="1:8" ht="15.6">
      <c r="A747" s="35" t="s">
        <v>1438</v>
      </c>
      <c r="B747" s="35" t="s">
        <v>656</v>
      </c>
      <c r="C747" s="35" t="s">
        <v>358</v>
      </c>
      <c r="D747" s="35" t="s">
        <v>657</v>
      </c>
      <c r="E747" s="35" t="s">
        <v>380</v>
      </c>
      <c r="F747" s="37" t="s">
        <v>21</v>
      </c>
      <c r="G747" s="38" t="s">
        <v>362</v>
      </c>
      <c r="H747" s="38" t="s">
        <v>1586</v>
      </c>
    </row>
    <row r="748" spans="1:8" ht="15.6">
      <c r="A748" s="35" t="s">
        <v>1438</v>
      </c>
      <c r="B748" s="35" t="s">
        <v>1464</v>
      </c>
      <c r="C748" s="35" t="s">
        <v>358</v>
      </c>
      <c r="D748" s="35" t="s">
        <v>1465</v>
      </c>
      <c r="E748" s="35" t="s">
        <v>452</v>
      </c>
      <c r="F748" s="37" t="s">
        <v>21</v>
      </c>
      <c r="G748" s="38" t="s">
        <v>362</v>
      </c>
      <c r="H748" s="38" t="s">
        <v>1586</v>
      </c>
    </row>
    <row r="749" spans="1:8" ht="15.6">
      <c r="A749" s="35" t="s">
        <v>1438</v>
      </c>
      <c r="B749" s="35" t="s">
        <v>1466</v>
      </c>
      <c r="C749" s="35" t="s">
        <v>358</v>
      </c>
      <c r="D749" s="36">
        <v>32150</v>
      </c>
      <c r="E749" s="35" t="s">
        <v>1467</v>
      </c>
      <c r="F749" s="37" t="s">
        <v>21</v>
      </c>
      <c r="G749" s="38" t="s">
        <v>362</v>
      </c>
      <c r="H749" s="38" t="s">
        <v>1586</v>
      </c>
    </row>
    <row r="750" spans="1:8" ht="15.6">
      <c r="A750" s="35" t="s">
        <v>1438</v>
      </c>
      <c r="B750" s="35" t="s">
        <v>1468</v>
      </c>
      <c r="C750" s="35" t="s">
        <v>358</v>
      </c>
      <c r="D750" s="35" t="s">
        <v>1469</v>
      </c>
      <c r="E750" s="35" t="s">
        <v>319</v>
      </c>
      <c r="F750" s="37"/>
      <c r="G750" s="38"/>
      <c r="H750" s="38" t="s">
        <v>1586</v>
      </c>
    </row>
    <row r="751" spans="1:8" ht="15.6">
      <c r="A751" s="35" t="s">
        <v>1438</v>
      </c>
      <c r="B751" s="35" t="s">
        <v>1470</v>
      </c>
      <c r="C751" s="35" t="s">
        <v>368</v>
      </c>
      <c r="D751" s="35" t="s">
        <v>1471</v>
      </c>
      <c r="E751" s="35" t="s">
        <v>360</v>
      </c>
      <c r="F751" s="37" t="s">
        <v>21</v>
      </c>
      <c r="G751" s="38" t="s">
        <v>21</v>
      </c>
      <c r="H751" s="38" t="s">
        <v>1586</v>
      </c>
    </row>
    <row r="752" spans="1:8" ht="15.6">
      <c r="A752" s="31" t="s">
        <v>1438</v>
      </c>
      <c r="B752" s="31" t="s">
        <v>1472</v>
      </c>
      <c r="C752" s="31" t="s">
        <v>368</v>
      </c>
      <c r="D752" s="31" t="s">
        <v>1473</v>
      </c>
      <c r="E752" s="31" t="s">
        <v>513</v>
      </c>
      <c r="F752" s="33" t="s">
        <v>21</v>
      </c>
      <c r="G752" s="34" t="s">
        <v>370</v>
      </c>
      <c r="H752" s="34" t="s">
        <v>1586</v>
      </c>
    </row>
    <row r="753" spans="1:8" ht="15.6">
      <c r="A753" s="39" t="s">
        <v>1438</v>
      </c>
      <c r="B753" s="39" t="s">
        <v>1474</v>
      </c>
      <c r="C753" s="39" t="s">
        <v>368</v>
      </c>
      <c r="D753" s="39" t="s">
        <v>1475</v>
      </c>
      <c r="E753" s="39" t="s">
        <v>449</v>
      </c>
      <c r="F753" s="41"/>
      <c r="G753" s="42"/>
      <c r="H753" s="42" t="s">
        <v>1587</v>
      </c>
    </row>
    <row r="754" spans="1:8" ht="15.6">
      <c r="A754" s="39" t="s">
        <v>1438</v>
      </c>
      <c r="B754" s="39" t="s">
        <v>1476</v>
      </c>
      <c r="C754" s="39" t="s">
        <v>368</v>
      </c>
      <c r="D754" s="40">
        <v>37199</v>
      </c>
      <c r="E754" s="39" t="s">
        <v>319</v>
      </c>
      <c r="F754" s="41" t="s">
        <v>21</v>
      </c>
      <c r="G754" s="42" t="s">
        <v>362</v>
      </c>
      <c r="H754" s="42" t="s">
        <v>1587</v>
      </c>
    </row>
    <row r="755" spans="1:8" ht="15.6">
      <c r="A755" s="39" t="s">
        <v>1438</v>
      </c>
      <c r="B755" s="39" t="s">
        <v>1477</v>
      </c>
      <c r="C755" s="39" t="s">
        <v>368</v>
      </c>
      <c r="D755" s="39" t="s">
        <v>1478</v>
      </c>
      <c r="E755" s="39" t="s">
        <v>420</v>
      </c>
      <c r="F755" s="41"/>
      <c r="G755" s="42"/>
      <c r="H755" s="42" t="s">
        <v>1587</v>
      </c>
    </row>
    <row r="756" spans="1:8" ht="15.6">
      <c r="A756" s="39" t="s">
        <v>1438</v>
      </c>
      <c r="B756" s="39" t="s">
        <v>1479</v>
      </c>
      <c r="C756" s="39" t="s">
        <v>368</v>
      </c>
      <c r="D756" s="40">
        <v>36864</v>
      </c>
      <c r="E756" s="39" t="s">
        <v>1480</v>
      </c>
      <c r="F756" s="41"/>
      <c r="G756" s="42"/>
      <c r="H756" s="42" t="s">
        <v>1587</v>
      </c>
    </row>
    <row r="757" spans="1:8" ht="15.6">
      <c r="A757" s="35" t="s">
        <v>1438</v>
      </c>
      <c r="B757" s="35" t="s">
        <v>1481</v>
      </c>
      <c r="C757" s="35" t="s">
        <v>386</v>
      </c>
      <c r="D757" s="35" t="s">
        <v>426</v>
      </c>
      <c r="E757" s="35" t="s">
        <v>432</v>
      </c>
      <c r="F757" s="37"/>
      <c r="G757" s="38"/>
      <c r="H757" s="38" t="s">
        <v>1586</v>
      </c>
    </row>
    <row r="758" spans="1:8" ht="15.6">
      <c r="A758" s="35" t="s">
        <v>1438</v>
      </c>
      <c r="B758" s="35" t="s">
        <v>1482</v>
      </c>
      <c r="C758" s="35" t="s">
        <v>393</v>
      </c>
      <c r="D758" s="35" t="s">
        <v>1483</v>
      </c>
      <c r="E758" s="35" t="s">
        <v>513</v>
      </c>
      <c r="F758" s="37" t="s">
        <v>21</v>
      </c>
      <c r="G758" s="38" t="s">
        <v>544</v>
      </c>
      <c r="H758" s="38" t="s">
        <v>1586</v>
      </c>
    </row>
    <row r="759" spans="1:8" ht="15.6">
      <c r="A759" s="35" t="s">
        <v>1438</v>
      </c>
      <c r="B759" s="35" t="s">
        <v>1056</v>
      </c>
      <c r="C759" s="35" t="s">
        <v>393</v>
      </c>
      <c r="D759" s="36">
        <v>38849</v>
      </c>
      <c r="E759" s="35" t="s">
        <v>356</v>
      </c>
      <c r="F759" s="37" t="s">
        <v>21</v>
      </c>
      <c r="G759" s="38" t="s">
        <v>370</v>
      </c>
      <c r="H759" s="38" t="s">
        <v>1586</v>
      </c>
    </row>
    <row r="760" spans="1:8" ht="15.6">
      <c r="A760" s="35" t="s">
        <v>1438</v>
      </c>
      <c r="B760" s="35" t="s">
        <v>1484</v>
      </c>
      <c r="C760" s="35" t="s">
        <v>393</v>
      </c>
      <c r="D760" s="35" t="s">
        <v>1485</v>
      </c>
      <c r="E760" s="35" t="s">
        <v>356</v>
      </c>
      <c r="F760" s="37" t="s">
        <v>21</v>
      </c>
      <c r="G760" s="38" t="s">
        <v>370</v>
      </c>
      <c r="H760" s="38" t="s">
        <v>1586</v>
      </c>
    </row>
    <row r="761" spans="1:8" ht="15.6">
      <c r="A761" s="39" t="s">
        <v>1438</v>
      </c>
      <c r="B761" s="39" t="s">
        <v>1486</v>
      </c>
      <c r="C761" s="39" t="s">
        <v>393</v>
      </c>
      <c r="D761" s="39" t="s">
        <v>1487</v>
      </c>
      <c r="E761" s="39" t="s">
        <v>420</v>
      </c>
      <c r="F761" s="41"/>
      <c r="G761" s="42"/>
      <c r="H761" s="42" t="s">
        <v>1586</v>
      </c>
    </row>
    <row r="762" spans="1:8" ht="15.6">
      <c r="A762" s="39" t="s">
        <v>1438</v>
      </c>
      <c r="B762" s="39" t="s">
        <v>1488</v>
      </c>
      <c r="C762" s="39" t="s">
        <v>393</v>
      </c>
      <c r="D762" s="39" t="s">
        <v>1489</v>
      </c>
      <c r="E762" s="39" t="s">
        <v>439</v>
      </c>
      <c r="F762" s="41"/>
      <c r="G762" s="42"/>
      <c r="H762" s="42" t="s">
        <v>1586</v>
      </c>
    </row>
    <row r="763" spans="1:8" ht="15.6">
      <c r="A763" s="31" t="s">
        <v>1438</v>
      </c>
      <c r="B763" s="31" t="s">
        <v>1490</v>
      </c>
      <c r="C763" s="31" t="s">
        <v>397</v>
      </c>
      <c r="D763" s="32">
        <v>35897</v>
      </c>
      <c r="E763" s="31" t="s">
        <v>1491</v>
      </c>
      <c r="F763" s="33" t="s">
        <v>27</v>
      </c>
      <c r="G763" s="34" t="s">
        <v>27</v>
      </c>
      <c r="H763" s="34" t="s">
        <v>1586</v>
      </c>
    </row>
    <row r="764" spans="1:8" ht="15.6">
      <c r="A764" s="35" t="s">
        <v>1438</v>
      </c>
      <c r="B764" s="35" t="s">
        <v>730</v>
      </c>
      <c r="C764" s="35" t="s">
        <v>397</v>
      </c>
      <c r="D764" s="35" t="s">
        <v>731</v>
      </c>
      <c r="E764" s="35" t="s">
        <v>524</v>
      </c>
      <c r="F764" s="37" t="s">
        <v>21</v>
      </c>
      <c r="G764" s="38" t="s">
        <v>404</v>
      </c>
      <c r="H764" s="38" t="s">
        <v>1586</v>
      </c>
    </row>
    <row r="765" spans="1:8" ht="15.6">
      <c r="A765" s="39" t="s">
        <v>1438</v>
      </c>
      <c r="B765" s="39" t="s">
        <v>1492</v>
      </c>
      <c r="C765" s="39" t="s">
        <v>397</v>
      </c>
      <c r="D765" s="40">
        <v>37260</v>
      </c>
      <c r="E765" s="39" t="s">
        <v>341</v>
      </c>
      <c r="F765" s="41"/>
      <c r="G765" s="42"/>
      <c r="H765" s="42" t="s">
        <v>1587</v>
      </c>
    </row>
    <row r="766" spans="1:8" ht="15.6">
      <c r="A766" s="39" t="s">
        <v>1438</v>
      </c>
      <c r="B766" s="39" t="s">
        <v>1493</v>
      </c>
      <c r="C766" s="39" t="s">
        <v>397</v>
      </c>
      <c r="D766" s="39" t="s">
        <v>1494</v>
      </c>
      <c r="E766" s="39" t="s">
        <v>1467</v>
      </c>
      <c r="F766" s="41"/>
      <c r="G766" s="42"/>
      <c r="H766" s="42" t="s">
        <v>1587</v>
      </c>
    </row>
    <row r="767" spans="1:8" ht="15.6">
      <c r="A767" s="31" t="s">
        <v>1438</v>
      </c>
      <c r="B767" s="31" t="s">
        <v>1495</v>
      </c>
      <c r="C767" s="31" t="s">
        <v>400</v>
      </c>
      <c r="D767" s="32">
        <v>34342</v>
      </c>
      <c r="E767" s="31" t="s">
        <v>395</v>
      </c>
      <c r="F767" s="33" t="s">
        <v>27</v>
      </c>
      <c r="G767" s="34" t="s">
        <v>27</v>
      </c>
      <c r="H767" s="34" t="s">
        <v>1586</v>
      </c>
    </row>
    <row r="768" spans="1:8" ht="15.6">
      <c r="A768" s="35" t="s">
        <v>1438</v>
      </c>
      <c r="B768" s="35" t="s">
        <v>1496</v>
      </c>
      <c r="C768" s="35" t="s">
        <v>400</v>
      </c>
      <c r="D768" s="36">
        <v>35954</v>
      </c>
      <c r="E768" s="35" t="s">
        <v>1467</v>
      </c>
      <c r="F768" s="37"/>
      <c r="G768" s="38"/>
      <c r="H768" s="38" t="s">
        <v>1586</v>
      </c>
    </row>
    <row r="769" spans="1:8" ht="15.6">
      <c r="A769" s="39" t="s">
        <v>1438</v>
      </c>
      <c r="B769" s="39" t="s">
        <v>1497</v>
      </c>
      <c r="C769" s="39" t="s">
        <v>400</v>
      </c>
      <c r="D769" s="40">
        <v>38147</v>
      </c>
      <c r="E769" s="39" t="s">
        <v>439</v>
      </c>
      <c r="F769" s="41"/>
      <c r="G769" s="42"/>
      <c r="H769" s="42" t="s">
        <v>1587</v>
      </c>
    </row>
    <row r="770" spans="1:8" ht="15.6">
      <c r="A770" s="39" t="s">
        <v>1438</v>
      </c>
      <c r="B770" s="39" t="s">
        <v>1179</v>
      </c>
      <c r="C770" s="39" t="s">
        <v>408</v>
      </c>
      <c r="D770" s="39" t="s">
        <v>1180</v>
      </c>
      <c r="E770" s="39" t="s">
        <v>356</v>
      </c>
      <c r="F770" s="41" t="s">
        <v>27</v>
      </c>
      <c r="G770" s="42" t="s">
        <v>410</v>
      </c>
      <c r="H770" s="42" t="s">
        <v>1587</v>
      </c>
    </row>
    <row r="771" spans="1:8" ht="15.6">
      <c r="A771" s="31" t="s">
        <v>1438</v>
      </c>
      <c r="B771" s="31" t="s">
        <v>800</v>
      </c>
      <c r="C771" s="31" t="s">
        <v>553</v>
      </c>
      <c r="D771" s="32">
        <v>37294</v>
      </c>
      <c r="E771" s="31" t="s">
        <v>356</v>
      </c>
      <c r="F771" s="33" t="s">
        <v>27</v>
      </c>
      <c r="G771" s="34" t="s">
        <v>27</v>
      </c>
      <c r="H771" s="34" t="s">
        <v>1586</v>
      </c>
    </row>
    <row r="772" spans="1:8" ht="15.6">
      <c r="A772" s="31" t="s">
        <v>1438</v>
      </c>
      <c r="B772" s="31" t="s">
        <v>1498</v>
      </c>
      <c r="C772" s="31" t="s">
        <v>408</v>
      </c>
      <c r="D772" s="32">
        <v>37520</v>
      </c>
      <c r="E772" s="31" t="s">
        <v>366</v>
      </c>
      <c r="F772" s="33" t="s">
        <v>27</v>
      </c>
      <c r="G772" s="34" t="s">
        <v>410</v>
      </c>
      <c r="H772" s="34" t="s">
        <v>1586</v>
      </c>
    </row>
    <row r="773" spans="1:8" ht="15.6">
      <c r="A773" s="39" t="s">
        <v>1438</v>
      </c>
      <c r="B773" s="39" t="s">
        <v>1499</v>
      </c>
      <c r="C773" s="39" t="s">
        <v>408</v>
      </c>
      <c r="D773" s="40">
        <v>36717</v>
      </c>
      <c r="E773" s="39" t="s">
        <v>341</v>
      </c>
      <c r="F773" s="41"/>
      <c r="G773" s="42"/>
      <c r="H773" s="42" t="s">
        <v>1586</v>
      </c>
    </row>
    <row r="774" spans="1:8" ht="15.6">
      <c r="A774" s="39" t="s">
        <v>1438</v>
      </c>
      <c r="B774" s="39" t="s">
        <v>1500</v>
      </c>
      <c r="C774" s="39" t="s">
        <v>408</v>
      </c>
      <c r="D774" s="39" t="s">
        <v>1501</v>
      </c>
      <c r="E774" s="39" t="s">
        <v>341</v>
      </c>
      <c r="F774" s="41"/>
      <c r="G774" s="42"/>
      <c r="H774" s="42" t="s">
        <v>1587</v>
      </c>
    </row>
    <row r="775" spans="1:8" ht="15.6">
      <c r="A775" s="39" t="s">
        <v>1438</v>
      </c>
      <c r="B775" s="39" t="s">
        <v>1502</v>
      </c>
      <c r="C775" s="39" t="s">
        <v>408</v>
      </c>
      <c r="D775" s="39" t="s">
        <v>1503</v>
      </c>
      <c r="E775" s="39" t="s">
        <v>434</v>
      </c>
      <c r="F775" s="41" t="s">
        <v>27</v>
      </c>
      <c r="G775" s="42" t="s">
        <v>410</v>
      </c>
      <c r="H775" s="42" t="s">
        <v>1587</v>
      </c>
    </row>
    <row r="776" spans="1:8" ht="15.6">
      <c r="A776" s="35" t="s">
        <v>1438</v>
      </c>
      <c r="B776" s="35" t="s">
        <v>1504</v>
      </c>
      <c r="C776" s="35" t="s">
        <v>408</v>
      </c>
      <c r="D776" s="36">
        <v>37598</v>
      </c>
      <c r="E776" s="35" t="s">
        <v>724</v>
      </c>
      <c r="F776" s="37"/>
      <c r="G776" s="38"/>
      <c r="H776" s="38" t="s">
        <v>1586</v>
      </c>
    </row>
    <row r="777" spans="1:8" ht="15.6">
      <c r="A777" s="39" t="s">
        <v>1438</v>
      </c>
      <c r="B777" s="39" t="s">
        <v>1505</v>
      </c>
      <c r="C777" s="39" t="s">
        <v>408</v>
      </c>
      <c r="D777" s="39" t="s">
        <v>1506</v>
      </c>
      <c r="E777" s="39" t="s">
        <v>465</v>
      </c>
      <c r="F777" s="41"/>
      <c r="G777" s="42"/>
      <c r="H777" s="42" t="s">
        <v>1587</v>
      </c>
    </row>
    <row r="778" spans="1:8" ht="15.6">
      <c r="A778" s="39" t="s">
        <v>1438</v>
      </c>
      <c r="B778" s="39" t="s">
        <v>1507</v>
      </c>
      <c r="C778" s="39" t="s">
        <v>408</v>
      </c>
      <c r="D778" s="39" t="s">
        <v>1508</v>
      </c>
      <c r="E778" s="39" t="s">
        <v>488</v>
      </c>
      <c r="F778" s="41"/>
      <c r="G778" s="42"/>
      <c r="H778" s="42" t="s">
        <v>1587</v>
      </c>
    </row>
    <row r="779" spans="1:8" ht="15.6">
      <c r="A779" s="31" t="s">
        <v>1509</v>
      </c>
      <c r="B779" s="31" t="s">
        <v>1510</v>
      </c>
      <c r="C779" s="31" t="s">
        <v>312</v>
      </c>
      <c r="D779" s="31" t="s">
        <v>1511</v>
      </c>
      <c r="E779" s="31" t="s">
        <v>366</v>
      </c>
      <c r="F779" s="33" t="s">
        <v>13</v>
      </c>
      <c r="G779" s="34" t="s">
        <v>314</v>
      </c>
      <c r="H779" s="34" t="s">
        <v>1586</v>
      </c>
    </row>
    <row r="780" spans="1:8" ht="15.6">
      <c r="A780" s="35" t="s">
        <v>1509</v>
      </c>
      <c r="B780" s="35" t="s">
        <v>1512</v>
      </c>
      <c r="C780" s="35" t="s">
        <v>312</v>
      </c>
      <c r="D780" s="36">
        <v>35115</v>
      </c>
      <c r="E780" s="35" t="s">
        <v>449</v>
      </c>
      <c r="F780" s="37" t="s">
        <v>13</v>
      </c>
      <c r="G780" s="38" t="s">
        <v>314</v>
      </c>
      <c r="H780" s="38" t="s">
        <v>1586</v>
      </c>
    </row>
    <row r="781" spans="1:8" ht="15.6">
      <c r="A781" s="35" t="s">
        <v>1509</v>
      </c>
      <c r="B781" s="35" t="s">
        <v>1513</v>
      </c>
      <c r="C781" s="35" t="s">
        <v>312</v>
      </c>
      <c r="D781" s="36">
        <v>36874</v>
      </c>
      <c r="E781" s="35" t="s">
        <v>441</v>
      </c>
      <c r="F781" s="37" t="s">
        <v>13</v>
      </c>
      <c r="G781" s="38" t="s">
        <v>314</v>
      </c>
      <c r="H781" s="38" t="s">
        <v>1586</v>
      </c>
    </row>
    <row r="782" spans="1:8" ht="15.6">
      <c r="A782" s="39" t="s">
        <v>1509</v>
      </c>
      <c r="B782" s="39" t="s">
        <v>1514</v>
      </c>
      <c r="C782" s="39" t="s">
        <v>312</v>
      </c>
      <c r="D782" s="40">
        <v>36863</v>
      </c>
      <c r="E782" s="39" t="s">
        <v>316</v>
      </c>
      <c r="F782" s="41"/>
      <c r="G782" s="42"/>
      <c r="H782" s="42" t="s">
        <v>1586</v>
      </c>
    </row>
    <row r="783" spans="1:8" ht="15.6">
      <c r="A783" s="35" t="s">
        <v>1509</v>
      </c>
      <c r="B783" s="35" t="s">
        <v>1515</v>
      </c>
      <c r="C783" s="35" t="s">
        <v>312</v>
      </c>
      <c r="D783" s="36">
        <v>33948</v>
      </c>
      <c r="E783" s="35" t="s">
        <v>877</v>
      </c>
      <c r="F783" s="37" t="s">
        <v>13</v>
      </c>
      <c r="G783" s="38" t="s">
        <v>314</v>
      </c>
      <c r="H783" s="38" t="s">
        <v>1586</v>
      </c>
    </row>
    <row r="784" spans="1:8" ht="15.6">
      <c r="A784" s="31" t="s">
        <v>1509</v>
      </c>
      <c r="B784" s="31" t="s">
        <v>1516</v>
      </c>
      <c r="C784" s="31" t="s">
        <v>321</v>
      </c>
      <c r="D784" s="32">
        <v>37207</v>
      </c>
      <c r="E784" s="31" t="s">
        <v>395</v>
      </c>
      <c r="F784" s="33" t="s">
        <v>16</v>
      </c>
      <c r="G784" s="34" t="s">
        <v>324</v>
      </c>
      <c r="H784" s="34" t="s">
        <v>1586</v>
      </c>
    </row>
    <row r="785" spans="1:8" ht="15.6">
      <c r="A785" s="31" t="s">
        <v>1509</v>
      </c>
      <c r="B785" s="31" t="s">
        <v>504</v>
      </c>
      <c r="C785" s="31" t="s">
        <v>321</v>
      </c>
      <c r="D785" s="31" t="s">
        <v>505</v>
      </c>
      <c r="E785" s="31" t="s">
        <v>380</v>
      </c>
      <c r="F785" s="33" t="s">
        <v>16</v>
      </c>
      <c r="G785" s="34" t="s">
        <v>324</v>
      </c>
      <c r="H785" s="34" t="s">
        <v>1586</v>
      </c>
    </row>
    <row r="786" spans="1:8" ht="15.6">
      <c r="A786" s="35" t="s">
        <v>1509</v>
      </c>
      <c r="B786" s="35" t="s">
        <v>1517</v>
      </c>
      <c r="C786" s="35" t="s">
        <v>321</v>
      </c>
      <c r="D786" s="36">
        <v>37685</v>
      </c>
      <c r="E786" s="35" t="s">
        <v>337</v>
      </c>
      <c r="F786" s="37" t="s">
        <v>16</v>
      </c>
      <c r="G786" s="38" t="s">
        <v>324</v>
      </c>
      <c r="H786" s="38" t="s">
        <v>1586</v>
      </c>
    </row>
    <row r="787" spans="1:8" ht="15.6">
      <c r="A787" s="31" t="s">
        <v>1509</v>
      </c>
      <c r="B787" s="31" t="s">
        <v>1518</v>
      </c>
      <c r="C787" s="31" t="s">
        <v>321</v>
      </c>
      <c r="D787" s="31" t="s">
        <v>1519</v>
      </c>
      <c r="E787" s="31" t="s">
        <v>337</v>
      </c>
      <c r="F787" s="33" t="s">
        <v>16</v>
      </c>
      <c r="G787" s="34" t="s">
        <v>324</v>
      </c>
      <c r="H787" s="34" t="s">
        <v>1586</v>
      </c>
    </row>
    <row r="788" spans="1:8" ht="15.6">
      <c r="A788" s="35" t="s">
        <v>1509</v>
      </c>
      <c r="B788" s="35" t="s">
        <v>1520</v>
      </c>
      <c r="C788" s="35" t="s">
        <v>321</v>
      </c>
      <c r="D788" s="36">
        <v>33399</v>
      </c>
      <c r="E788" s="35" t="s">
        <v>465</v>
      </c>
      <c r="F788" s="37" t="s">
        <v>16</v>
      </c>
      <c r="G788" s="38" t="s">
        <v>342</v>
      </c>
      <c r="H788" s="38" t="s">
        <v>1586</v>
      </c>
    </row>
    <row r="789" spans="1:8" ht="15.6">
      <c r="A789" s="35" t="s">
        <v>1509</v>
      </c>
      <c r="B789" s="35" t="s">
        <v>1521</v>
      </c>
      <c r="C789" s="35" t="s">
        <v>321</v>
      </c>
      <c r="D789" s="36">
        <v>35887</v>
      </c>
      <c r="E789" s="35" t="s">
        <v>436</v>
      </c>
      <c r="F789" s="37" t="s">
        <v>16</v>
      </c>
      <c r="G789" s="38" t="s">
        <v>342</v>
      </c>
      <c r="H789" s="38" t="s">
        <v>1586</v>
      </c>
    </row>
    <row r="790" spans="1:8" ht="15.6">
      <c r="A790" s="39" t="s">
        <v>1509</v>
      </c>
      <c r="B790" s="39" t="s">
        <v>1522</v>
      </c>
      <c r="C790" s="39" t="s">
        <v>321</v>
      </c>
      <c r="D790" s="39" t="s">
        <v>1523</v>
      </c>
      <c r="E790" s="39" t="s">
        <v>724</v>
      </c>
      <c r="F790" s="41"/>
      <c r="G790" s="42"/>
      <c r="H790" s="42" t="s">
        <v>1587</v>
      </c>
    </row>
    <row r="791" spans="1:8" ht="15.6">
      <c r="A791" s="39" t="s">
        <v>1509</v>
      </c>
      <c r="B791" s="39" t="s">
        <v>1524</v>
      </c>
      <c r="C791" s="39" t="s">
        <v>321</v>
      </c>
      <c r="D791" s="40">
        <v>36046</v>
      </c>
      <c r="E791" s="39" t="s">
        <v>420</v>
      </c>
      <c r="F791" s="41"/>
      <c r="G791" s="42"/>
      <c r="H791" s="42" t="s">
        <v>1587</v>
      </c>
    </row>
    <row r="792" spans="1:8" ht="15.6">
      <c r="A792" s="39" t="s">
        <v>1509</v>
      </c>
      <c r="B792" s="39" t="s">
        <v>1525</v>
      </c>
      <c r="C792" s="39" t="s">
        <v>321</v>
      </c>
      <c r="D792" s="40">
        <v>37531</v>
      </c>
      <c r="E792" s="39" t="s">
        <v>420</v>
      </c>
      <c r="F792" s="41"/>
      <c r="G792" s="42"/>
      <c r="H792" s="42" t="s">
        <v>1587</v>
      </c>
    </row>
    <row r="793" spans="1:8" ht="15.6">
      <c r="A793" s="35" t="s">
        <v>1509</v>
      </c>
      <c r="B793" s="35" t="s">
        <v>1526</v>
      </c>
      <c r="C793" s="35" t="s">
        <v>321</v>
      </c>
      <c r="D793" s="36">
        <v>39492</v>
      </c>
      <c r="E793" s="35" t="s">
        <v>436</v>
      </c>
      <c r="F793" s="37" t="s">
        <v>16</v>
      </c>
      <c r="G793" s="38" t="s">
        <v>342</v>
      </c>
      <c r="H793" s="38" t="s">
        <v>1586</v>
      </c>
    </row>
    <row r="794" spans="1:8" ht="15.6">
      <c r="A794" s="35" t="s">
        <v>1509</v>
      </c>
      <c r="B794" s="35" t="s">
        <v>1527</v>
      </c>
      <c r="C794" s="35" t="s">
        <v>321</v>
      </c>
      <c r="D794" s="36">
        <v>38791</v>
      </c>
      <c r="E794" s="35" t="s">
        <v>461</v>
      </c>
      <c r="F794" s="37"/>
      <c r="G794" s="38"/>
      <c r="H794" s="38" t="s">
        <v>1586</v>
      </c>
    </row>
    <row r="795" spans="1:8" ht="15.6">
      <c r="A795" s="35" t="s">
        <v>1509</v>
      </c>
      <c r="B795" s="35" t="s">
        <v>1528</v>
      </c>
      <c r="C795" s="35" t="s">
        <v>321</v>
      </c>
      <c r="D795" s="35" t="s">
        <v>1529</v>
      </c>
      <c r="E795" s="35" t="s">
        <v>461</v>
      </c>
      <c r="F795" s="37"/>
      <c r="G795" s="38"/>
      <c r="H795" s="38" t="s">
        <v>1586</v>
      </c>
    </row>
    <row r="796" spans="1:8" ht="15.6">
      <c r="A796" s="39" t="s">
        <v>1509</v>
      </c>
      <c r="B796" s="39" t="s">
        <v>1530</v>
      </c>
      <c r="C796" s="39" t="s">
        <v>321</v>
      </c>
      <c r="D796" s="39" t="s">
        <v>1531</v>
      </c>
      <c r="E796" s="39" t="s">
        <v>578</v>
      </c>
      <c r="F796" s="41"/>
      <c r="G796" s="42"/>
      <c r="H796" s="42" t="s">
        <v>1587</v>
      </c>
    </row>
    <row r="797" spans="1:8" ht="15.6">
      <c r="A797" s="39" t="s">
        <v>1509</v>
      </c>
      <c r="B797" s="39" t="s">
        <v>1532</v>
      </c>
      <c r="C797" s="39" t="s">
        <v>346</v>
      </c>
      <c r="D797" s="39" t="s">
        <v>1533</v>
      </c>
      <c r="E797" s="39" t="s">
        <v>432</v>
      </c>
      <c r="F797" s="41"/>
      <c r="G797" s="42"/>
      <c r="H797" s="42" t="s">
        <v>1586</v>
      </c>
    </row>
    <row r="798" spans="1:8" ht="15.6">
      <c r="A798" s="35" t="s">
        <v>1509</v>
      </c>
      <c r="B798" s="35" t="s">
        <v>1534</v>
      </c>
      <c r="C798" s="35" t="s">
        <v>346</v>
      </c>
      <c r="D798" s="35" t="s">
        <v>1068</v>
      </c>
      <c r="E798" s="35" t="s">
        <v>465</v>
      </c>
      <c r="F798" s="37" t="s">
        <v>16</v>
      </c>
      <c r="G798" s="38" t="s">
        <v>640</v>
      </c>
      <c r="H798" s="38" t="s">
        <v>1586</v>
      </c>
    </row>
    <row r="799" spans="1:8" ht="15.6">
      <c r="A799" s="31" t="s">
        <v>1509</v>
      </c>
      <c r="B799" s="31" t="s">
        <v>1535</v>
      </c>
      <c r="C799" s="31" t="s">
        <v>346</v>
      </c>
      <c r="D799" s="32">
        <v>34309</v>
      </c>
      <c r="E799" s="31" t="s">
        <v>488</v>
      </c>
      <c r="F799" s="33" t="s">
        <v>16</v>
      </c>
      <c r="G799" s="34" t="s">
        <v>349</v>
      </c>
      <c r="H799" s="34" t="s">
        <v>1586</v>
      </c>
    </row>
    <row r="800" spans="1:8" ht="15.6">
      <c r="A800" s="31" t="s">
        <v>1509</v>
      </c>
      <c r="B800" s="31" t="s">
        <v>1536</v>
      </c>
      <c r="C800" s="31" t="s">
        <v>354</v>
      </c>
      <c r="D800" s="31" t="s">
        <v>1537</v>
      </c>
      <c r="E800" s="31" t="s">
        <v>452</v>
      </c>
      <c r="F800" s="33" t="s">
        <v>16</v>
      </c>
      <c r="G800" s="34" t="s">
        <v>450</v>
      </c>
      <c r="H800" s="34" t="s">
        <v>1586</v>
      </c>
    </row>
    <row r="801" spans="1:8" ht="15.6">
      <c r="A801" s="35" t="s">
        <v>1509</v>
      </c>
      <c r="B801" s="35" t="s">
        <v>1538</v>
      </c>
      <c r="C801" s="35" t="s">
        <v>354</v>
      </c>
      <c r="D801" s="36">
        <v>36406</v>
      </c>
      <c r="E801" s="35" t="s">
        <v>432</v>
      </c>
      <c r="F801" s="37" t="s">
        <v>16</v>
      </c>
      <c r="G801" s="38" t="s">
        <v>450</v>
      </c>
      <c r="H801" s="38" t="s">
        <v>1586</v>
      </c>
    </row>
    <row r="802" spans="1:8" ht="15.6">
      <c r="A802" s="35" t="s">
        <v>1509</v>
      </c>
      <c r="B802" s="35" t="s">
        <v>1539</v>
      </c>
      <c r="C802" s="35" t="s">
        <v>354</v>
      </c>
      <c r="D802" s="35" t="s">
        <v>1540</v>
      </c>
      <c r="E802" s="35" t="s">
        <v>436</v>
      </c>
      <c r="F802" s="37" t="s">
        <v>16</v>
      </c>
      <c r="G802" s="38" t="s">
        <v>450</v>
      </c>
      <c r="H802" s="38" t="s">
        <v>1586</v>
      </c>
    </row>
    <row r="803" spans="1:8" ht="15.6">
      <c r="A803" s="35" t="s">
        <v>1509</v>
      </c>
      <c r="B803" s="35" t="s">
        <v>1216</v>
      </c>
      <c r="C803" s="35" t="s">
        <v>354</v>
      </c>
      <c r="D803" s="35" t="s">
        <v>1217</v>
      </c>
      <c r="E803" s="35" t="s">
        <v>436</v>
      </c>
      <c r="F803" s="37" t="s">
        <v>16</v>
      </c>
      <c r="G803" s="38" t="s">
        <v>447</v>
      </c>
      <c r="H803" s="38" t="s">
        <v>1586</v>
      </c>
    </row>
    <row r="804" spans="1:8" ht="15.6">
      <c r="A804" s="39" t="s">
        <v>1509</v>
      </c>
      <c r="B804" s="39" t="s">
        <v>1541</v>
      </c>
      <c r="C804" s="39" t="s">
        <v>358</v>
      </c>
      <c r="D804" s="40">
        <v>36497</v>
      </c>
      <c r="E804" s="39" t="s">
        <v>465</v>
      </c>
      <c r="F804" s="41"/>
      <c r="G804" s="42"/>
      <c r="H804" s="42" t="s">
        <v>1587</v>
      </c>
    </row>
    <row r="805" spans="1:8" ht="15.6">
      <c r="A805" s="35" t="s">
        <v>1509</v>
      </c>
      <c r="B805" s="35" t="s">
        <v>1542</v>
      </c>
      <c r="C805" s="35" t="s">
        <v>358</v>
      </c>
      <c r="D805" s="36">
        <v>37293</v>
      </c>
      <c r="E805" s="35" t="s">
        <v>319</v>
      </c>
      <c r="F805" s="37"/>
      <c r="G805" s="38"/>
      <c r="H805" s="38" t="s">
        <v>1586</v>
      </c>
    </row>
    <row r="806" spans="1:8" ht="15.6">
      <c r="A806" s="31" t="s">
        <v>1509</v>
      </c>
      <c r="B806" s="31" t="s">
        <v>535</v>
      </c>
      <c r="C806" s="31" t="s">
        <v>368</v>
      </c>
      <c r="D806" s="32">
        <v>37199</v>
      </c>
      <c r="E806" s="31" t="s">
        <v>366</v>
      </c>
      <c r="F806" s="33" t="s">
        <v>21</v>
      </c>
      <c r="G806" s="34" t="s">
        <v>21</v>
      </c>
      <c r="H806" s="34" t="s">
        <v>1586</v>
      </c>
    </row>
    <row r="807" spans="1:8" ht="15.6">
      <c r="A807" s="39" t="s">
        <v>1509</v>
      </c>
      <c r="B807" s="39" t="s">
        <v>1543</v>
      </c>
      <c r="C807" s="39" t="s">
        <v>358</v>
      </c>
      <c r="D807" s="39" t="s">
        <v>1544</v>
      </c>
      <c r="E807" s="39" t="s">
        <v>488</v>
      </c>
      <c r="F807" s="41"/>
      <c r="G807" s="42"/>
      <c r="H807" s="42" t="s">
        <v>1586</v>
      </c>
    </row>
    <row r="808" spans="1:8" ht="15.6">
      <c r="A808" s="31" t="s">
        <v>1509</v>
      </c>
      <c r="B808" s="31" t="s">
        <v>1545</v>
      </c>
      <c r="C808" s="31" t="s">
        <v>368</v>
      </c>
      <c r="D808" s="31" t="s">
        <v>1546</v>
      </c>
      <c r="E808" s="31" t="s">
        <v>366</v>
      </c>
      <c r="F808" s="33" t="s">
        <v>21</v>
      </c>
      <c r="G808" s="34" t="s">
        <v>362</v>
      </c>
      <c r="H808" s="34" t="s">
        <v>1586</v>
      </c>
    </row>
    <row r="809" spans="1:8" ht="15.6">
      <c r="A809" s="35" t="s">
        <v>1509</v>
      </c>
      <c r="B809" s="35" t="s">
        <v>1547</v>
      </c>
      <c r="C809" s="35" t="s">
        <v>368</v>
      </c>
      <c r="D809" s="36">
        <v>37990</v>
      </c>
      <c r="E809" s="35" t="s">
        <v>384</v>
      </c>
      <c r="F809" s="37" t="s">
        <v>21</v>
      </c>
      <c r="G809" s="38" t="s">
        <v>21</v>
      </c>
      <c r="H809" s="38" t="s">
        <v>1586</v>
      </c>
    </row>
    <row r="810" spans="1:8" ht="15.6">
      <c r="A810" s="31" t="s">
        <v>1509</v>
      </c>
      <c r="B810" s="31" t="s">
        <v>1548</v>
      </c>
      <c r="C810" s="31" t="s">
        <v>368</v>
      </c>
      <c r="D810" s="31" t="s">
        <v>1549</v>
      </c>
      <c r="E810" s="31" t="s">
        <v>430</v>
      </c>
      <c r="F810" s="33" t="s">
        <v>21</v>
      </c>
      <c r="G810" s="34" t="s">
        <v>362</v>
      </c>
      <c r="H810" s="34" t="s">
        <v>1586</v>
      </c>
    </row>
    <row r="811" spans="1:8" ht="15.6">
      <c r="A811" s="31" t="s">
        <v>1509</v>
      </c>
      <c r="B811" s="31" t="s">
        <v>1550</v>
      </c>
      <c r="C811" s="31" t="s">
        <v>368</v>
      </c>
      <c r="D811" s="31" t="s">
        <v>1551</v>
      </c>
      <c r="E811" s="31" t="s">
        <v>432</v>
      </c>
      <c r="F811" s="33" t="s">
        <v>21</v>
      </c>
      <c r="G811" s="34" t="s">
        <v>370</v>
      </c>
      <c r="H811" s="34" t="s">
        <v>1586</v>
      </c>
    </row>
    <row r="812" spans="1:8" ht="15.6">
      <c r="A812" s="35" t="s">
        <v>1509</v>
      </c>
      <c r="B812" s="35" t="s">
        <v>1552</v>
      </c>
      <c r="C812" s="35" t="s">
        <v>368</v>
      </c>
      <c r="D812" s="35" t="s">
        <v>1553</v>
      </c>
      <c r="E812" s="35" t="s">
        <v>434</v>
      </c>
      <c r="F812" s="37" t="s">
        <v>21</v>
      </c>
      <c r="G812" s="38" t="s">
        <v>370</v>
      </c>
      <c r="H812" s="38" t="s">
        <v>1586</v>
      </c>
    </row>
    <row r="813" spans="1:8" ht="15.6">
      <c r="A813" s="35" t="s">
        <v>1509</v>
      </c>
      <c r="B813" s="35" t="s">
        <v>1554</v>
      </c>
      <c r="C813" s="35" t="s">
        <v>368</v>
      </c>
      <c r="D813" s="35" t="s">
        <v>1540</v>
      </c>
      <c r="E813" s="35" t="s">
        <v>1467</v>
      </c>
      <c r="F813" s="37"/>
      <c r="G813" s="38"/>
      <c r="H813" s="38" t="s">
        <v>1586</v>
      </c>
    </row>
    <row r="814" spans="1:8" ht="15.6">
      <c r="A814" s="35" t="s">
        <v>1509</v>
      </c>
      <c r="B814" s="35" t="s">
        <v>1555</v>
      </c>
      <c r="C814" s="35" t="s">
        <v>368</v>
      </c>
      <c r="D814" s="36">
        <v>34245</v>
      </c>
      <c r="E814" s="35" t="s">
        <v>471</v>
      </c>
      <c r="F814" s="37" t="s">
        <v>21</v>
      </c>
      <c r="G814" s="38" t="s">
        <v>21</v>
      </c>
      <c r="H814" s="38" t="s">
        <v>1586</v>
      </c>
    </row>
    <row r="815" spans="1:8" ht="15.6">
      <c r="A815" s="39" t="s">
        <v>1509</v>
      </c>
      <c r="B815" s="39" t="s">
        <v>1556</v>
      </c>
      <c r="C815" s="39" t="s">
        <v>368</v>
      </c>
      <c r="D815" s="39" t="s">
        <v>1557</v>
      </c>
      <c r="E815" s="39" t="s">
        <v>420</v>
      </c>
      <c r="F815" s="41"/>
      <c r="G815" s="42"/>
      <c r="H815" s="42" t="s">
        <v>1587</v>
      </c>
    </row>
    <row r="816" spans="1:8" ht="15.6">
      <c r="A816" s="35" t="s">
        <v>1509</v>
      </c>
      <c r="B816" s="35" t="s">
        <v>1558</v>
      </c>
      <c r="C816" s="35" t="s">
        <v>368</v>
      </c>
      <c r="D816" s="35" t="s">
        <v>1559</v>
      </c>
      <c r="E816" s="35" t="s">
        <v>439</v>
      </c>
      <c r="F816" s="37"/>
      <c r="G816" s="38"/>
      <c r="H816" s="38" t="s">
        <v>1586</v>
      </c>
    </row>
    <row r="817" spans="1:8" ht="15.6">
      <c r="A817" s="39" t="s">
        <v>1509</v>
      </c>
      <c r="B817" s="39" t="s">
        <v>1560</v>
      </c>
      <c r="C817" s="39" t="s">
        <v>386</v>
      </c>
      <c r="D817" s="40">
        <v>37053</v>
      </c>
      <c r="E817" s="39" t="s">
        <v>465</v>
      </c>
      <c r="F817" s="41"/>
      <c r="G817" s="42"/>
      <c r="H817" s="42" t="s">
        <v>1587</v>
      </c>
    </row>
    <row r="818" spans="1:8" ht="15.6">
      <c r="A818" s="39" t="s">
        <v>1509</v>
      </c>
      <c r="B818" s="39" t="s">
        <v>1561</v>
      </c>
      <c r="C818" s="39" t="s">
        <v>390</v>
      </c>
      <c r="D818" s="40">
        <v>36835</v>
      </c>
      <c r="E818" s="39" t="s">
        <v>488</v>
      </c>
      <c r="F818" s="41" t="s">
        <v>21</v>
      </c>
      <c r="G818" s="42"/>
      <c r="H818" s="42" t="s">
        <v>1587</v>
      </c>
    </row>
    <row r="819" spans="1:8" ht="15.6">
      <c r="A819" s="35" t="s">
        <v>1509</v>
      </c>
      <c r="B819" s="35" t="s">
        <v>1562</v>
      </c>
      <c r="C819" s="35" t="s">
        <v>390</v>
      </c>
      <c r="D819" s="36">
        <v>38841</v>
      </c>
      <c r="E819" s="35" t="s">
        <v>319</v>
      </c>
      <c r="F819" s="37"/>
      <c r="G819" s="38"/>
      <c r="H819" s="38" t="s">
        <v>1586</v>
      </c>
    </row>
    <row r="820" spans="1:8" ht="15.6">
      <c r="A820" s="35" t="s">
        <v>1509</v>
      </c>
      <c r="B820" s="35" t="s">
        <v>1563</v>
      </c>
      <c r="C820" s="35" t="s">
        <v>390</v>
      </c>
      <c r="D820" s="36">
        <v>38357</v>
      </c>
      <c r="E820" s="35" t="s">
        <v>1251</v>
      </c>
      <c r="F820" s="37"/>
      <c r="G820" s="38"/>
      <c r="H820" s="38" t="s">
        <v>1586</v>
      </c>
    </row>
    <row r="821" spans="1:8" ht="15.6">
      <c r="A821" s="39" t="s">
        <v>1509</v>
      </c>
      <c r="B821" s="39" t="s">
        <v>1298</v>
      </c>
      <c r="C821" s="39" t="s">
        <v>393</v>
      </c>
      <c r="D821" s="39" t="s">
        <v>1299</v>
      </c>
      <c r="E821" s="39" t="s">
        <v>337</v>
      </c>
      <c r="F821" s="41"/>
      <c r="G821" s="42"/>
      <c r="H821" s="42" t="s">
        <v>1587</v>
      </c>
    </row>
    <row r="822" spans="1:8" ht="15.6">
      <c r="A822" s="35" t="s">
        <v>1509</v>
      </c>
      <c r="B822" s="35" t="s">
        <v>1564</v>
      </c>
      <c r="C822" s="35" t="s">
        <v>393</v>
      </c>
      <c r="D822" s="36">
        <v>39644</v>
      </c>
      <c r="E822" s="35" t="s">
        <v>337</v>
      </c>
      <c r="F822" s="37" t="s">
        <v>21</v>
      </c>
      <c r="G822" s="38" t="s">
        <v>402</v>
      </c>
      <c r="H822" s="38" t="s">
        <v>1586</v>
      </c>
    </row>
    <row r="823" spans="1:8" ht="15.6">
      <c r="A823" s="39" t="s">
        <v>1509</v>
      </c>
      <c r="B823" s="39" t="s">
        <v>1565</v>
      </c>
      <c r="C823" s="39" t="s">
        <v>393</v>
      </c>
      <c r="D823" s="39" t="s">
        <v>1566</v>
      </c>
      <c r="E823" s="39" t="s">
        <v>490</v>
      </c>
      <c r="F823" s="41"/>
      <c r="G823" s="42"/>
      <c r="H823" s="42" t="s">
        <v>1587</v>
      </c>
    </row>
    <row r="824" spans="1:8" ht="15.6">
      <c r="A824" s="39" t="s">
        <v>1509</v>
      </c>
      <c r="B824" s="39" t="s">
        <v>1567</v>
      </c>
      <c r="C824" s="39" t="s">
        <v>397</v>
      </c>
      <c r="D824" s="39" t="s">
        <v>1568</v>
      </c>
      <c r="E824" s="39" t="s">
        <v>1569</v>
      </c>
      <c r="F824" s="41"/>
      <c r="G824" s="42"/>
      <c r="H824" s="42" t="s">
        <v>1587</v>
      </c>
    </row>
    <row r="825" spans="1:8" ht="15.6">
      <c r="A825" s="35" t="s">
        <v>1509</v>
      </c>
      <c r="B825" s="35" t="s">
        <v>1570</v>
      </c>
      <c r="C825" s="35" t="s">
        <v>397</v>
      </c>
      <c r="D825" s="35" t="s">
        <v>1571</v>
      </c>
      <c r="E825" s="35" t="s">
        <v>434</v>
      </c>
      <c r="F825" s="37" t="s">
        <v>27</v>
      </c>
      <c r="G825" s="38" t="s">
        <v>404</v>
      </c>
      <c r="H825" s="38" t="s">
        <v>1586</v>
      </c>
    </row>
    <row r="826" spans="1:8" ht="15.6">
      <c r="A826" s="39" t="s">
        <v>1509</v>
      </c>
      <c r="B826" s="39" t="s">
        <v>1572</v>
      </c>
      <c r="C826" s="39" t="s">
        <v>397</v>
      </c>
      <c r="D826" s="40">
        <v>36771</v>
      </c>
      <c r="E826" s="39" t="s">
        <v>1480</v>
      </c>
      <c r="F826" s="41"/>
      <c r="G826" s="42"/>
      <c r="H826" s="42" t="s">
        <v>1586</v>
      </c>
    </row>
    <row r="827" spans="1:8" ht="15.6">
      <c r="A827" s="31" t="s">
        <v>1509</v>
      </c>
      <c r="B827" s="31" t="s">
        <v>1573</v>
      </c>
      <c r="C827" s="31" t="s">
        <v>553</v>
      </c>
      <c r="D827" s="31" t="s">
        <v>1574</v>
      </c>
      <c r="E827" s="31" t="s">
        <v>752</v>
      </c>
      <c r="F827" s="33" t="s">
        <v>27</v>
      </c>
      <c r="G827" s="34" t="s">
        <v>27</v>
      </c>
      <c r="H827" s="34" t="s">
        <v>1586</v>
      </c>
    </row>
    <row r="828" spans="1:8" ht="15.6">
      <c r="A828" s="31" t="s">
        <v>1509</v>
      </c>
      <c r="B828" s="31" t="s">
        <v>1575</v>
      </c>
      <c r="C828" s="31" t="s">
        <v>408</v>
      </c>
      <c r="D828" s="32">
        <v>36554</v>
      </c>
      <c r="E828" s="31" t="s">
        <v>356</v>
      </c>
      <c r="F828" s="33" t="s">
        <v>27</v>
      </c>
      <c r="G828" s="34" t="s">
        <v>410</v>
      </c>
      <c r="H828" s="34" t="s">
        <v>1586</v>
      </c>
    </row>
    <row r="829" spans="1:8" ht="15.6">
      <c r="A829" s="35" t="s">
        <v>1509</v>
      </c>
      <c r="B829" s="35" t="s">
        <v>1576</v>
      </c>
      <c r="C829" s="35" t="s">
        <v>408</v>
      </c>
      <c r="D829" s="36">
        <v>36769</v>
      </c>
      <c r="E829" s="35" t="s">
        <v>395</v>
      </c>
      <c r="F829" s="37" t="s">
        <v>27</v>
      </c>
      <c r="G829" s="38" t="s">
        <v>410</v>
      </c>
      <c r="H829" s="38" t="s">
        <v>1586</v>
      </c>
    </row>
    <row r="830" spans="1:8" ht="15.6">
      <c r="A830" s="35" t="s">
        <v>1509</v>
      </c>
      <c r="B830" s="35" t="s">
        <v>1577</v>
      </c>
      <c r="C830" s="35" t="s">
        <v>408</v>
      </c>
      <c r="D830" s="36">
        <v>36648</v>
      </c>
      <c r="E830" s="35" t="s">
        <v>339</v>
      </c>
      <c r="F830" s="37" t="s">
        <v>27</v>
      </c>
      <c r="G830" s="38" t="s">
        <v>410</v>
      </c>
      <c r="H830" s="38" t="s">
        <v>1586</v>
      </c>
    </row>
    <row r="831" spans="1:8" ht="15.6">
      <c r="A831" s="35" t="s">
        <v>1509</v>
      </c>
      <c r="B831" s="35" t="s">
        <v>1578</v>
      </c>
      <c r="C831" s="35" t="s">
        <v>408</v>
      </c>
      <c r="D831" s="35" t="s">
        <v>1579</v>
      </c>
      <c r="E831" s="35" t="s">
        <v>432</v>
      </c>
      <c r="F831" s="37" t="s">
        <v>27</v>
      </c>
      <c r="G831" s="38" t="s">
        <v>410</v>
      </c>
      <c r="H831" s="38" t="s">
        <v>1586</v>
      </c>
    </row>
    <row r="832" spans="1:8" ht="15.6">
      <c r="A832" s="39" t="s">
        <v>1509</v>
      </c>
      <c r="B832" s="39" t="s">
        <v>1580</v>
      </c>
      <c r="C832" s="39" t="s">
        <v>408</v>
      </c>
      <c r="D832" s="39" t="s">
        <v>1402</v>
      </c>
      <c r="E832" s="39" t="s">
        <v>341</v>
      </c>
      <c r="F832" s="41"/>
      <c r="G832" s="42"/>
      <c r="H832" s="42" t="s">
        <v>1587</v>
      </c>
    </row>
    <row r="833" spans="1:8" ht="15.6">
      <c r="A833" s="39" t="s">
        <v>1509</v>
      </c>
      <c r="B833" s="39" t="s">
        <v>1581</v>
      </c>
      <c r="C833" s="39" t="s">
        <v>408</v>
      </c>
      <c r="D833" s="39" t="s">
        <v>1077</v>
      </c>
      <c r="E833" s="39" t="s">
        <v>1467</v>
      </c>
      <c r="F833" s="41"/>
      <c r="G833" s="42"/>
      <c r="H833" s="42" t="s">
        <v>1586</v>
      </c>
    </row>
    <row r="834" spans="1:8" ht="15.6">
      <c r="A834" s="39" t="s">
        <v>1509</v>
      </c>
      <c r="B834" s="39" t="s">
        <v>1582</v>
      </c>
      <c r="C834" s="39" t="s">
        <v>408</v>
      </c>
      <c r="D834" s="39" t="s">
        <v>1583</v>
      </c>
      <c r="E834" s="39" t="s">
        <v>1153</v>
      </c>
      <c r="F834" s="41"/>
      <c r="G834" s="42"/>
      <c r="H834" s="42" t="s">
        <v>1587</v>
      </c>
    </row>
    <row r="835" spans="1:8" ht="15.6">
      <c r="A835" s="35" t="s">
        <v>1509</v>
      </c>
      <c r="B835" s="35" t="s">
        <v>1584</v>
      </c>
      <c r="C835" s="35" t="s">
        <v>408</v>
      </c>
      <c r="D835" s="36">
        <v>39082</v>
      </c>
      <c r="E835" s="47" t="s">
        <v>788</v>
      </c>
      <c r="F835" s="37"/>
      <c r="G835" s="38"/>
      <c r="H835" s="38" t="s">
        <v>1586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E818-4448-4D73-A0EA-5EFC9BE1F273}">
  <dimension ref="A1:H286"/>
  <sheetViews>
    <sheetView workbookViewId="0">
      <selection activeCell="E24" sqref="E24"/>
    </sheetView>
  </sheetViews>
  <sheetFormatPr defaultRowHeight="14.4"/>
  <cols>
    <col min="1" max="1" width="94" bestFit="1" customWidth="1"/>
    <col min="2" max="2" width="11" bestFit="1" customWidth="1"/>
    <col min="3" max="3" width="20.6640625" bestFit="1" customWidth="1"/>
    <col min="4" max="4" width="12.44140625" bestFit="1" customWidth="1"/>
    <col min="5" max="5" width="13.109375" bestFit="1" customWidth="1"/>
    <col min="7" max="7" width="56.109375" bestFit="1" customWidth="1"/>
    <col min="8" max="8" width="2" bestFit="1" customWidth="1"/>
  </cols>
  <sheetData>
    <row r="1" spans="1:8" ht="17.399999999999999">
      <c r="A1" s="49" t="s">
        <v>1588</v>
      </c>
    </row>
    <row r="2" spans="1:8">
      <c r="A2" s="3" t="s">
        <v>1589</v>
      </c>
    </row>
    <row r="4" spans="1:8">
      <c r="A4" s="51" t="s">
        <v>1590</v>
      </c>
      <c r="B4" s="51" t="s">
        <v>1591</v>
      </c>
      <c r="C4" s="51" t="s">
        <v>1592</v>
      </c>
      <c r="D4" s="51" t="s">
        <v>1593</v>
      </c>
      <c r="E4" s="51" t="s">
        <v>1594</v>
      </c>
      <c r="G4" s="1" t="s">
        <v>1595</v>
      </c>
      <c r="H4" s="1">
        <f>COUNTIF(Mappa[Stato],"DA MAPPARE")+COUNTIF(Mappa[Stato],"AMBIGUO")+COUNTIF(Mappa[Stato],"NOME VdM ERRATO")</f>
        <v>0</v>
      </c>
    </row>
    <row r="5" spans="1:8">
      <c r="A5" t="s">
        <v>77</v>
      </c>
      <c r="B5" t="s">
        <v>27</v>
      </c>
      <c r="C5" t="s">
        <v>1575</v>
      </c>
      <c r="D5" t="str" cm="1">
        <f t="array" ref="D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" s="53" cm="1">
        <f t="array" ref="E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6" spans="1:8">
      <c r="A6" t="s">
        <v>278</v>
      </c>
      <c r="B6" t="s">
        <v>27</v>
      </c>
      <c r="C6" t="s">
        <v>1304</v>
      </c>
      <c r="D6" t="str" cm="1">
        <f t="array" ref="D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" s="53" cm="1">
        <f t="array" ref="E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  <c r="G6" s="1" t="s">
        <v>1596</v>
      </c>
    </row>
    <row r="7" spans="1:8">
      <c r="A7" t="s">
        <v>83</v>
      </c>
      <c r="B7" t="s">
        <v>21</v>
      </c>
      <c r="C7" t="s">
        <v>1056</v>
      </c>
      <c r="D7" t="str" cm="1">
        <f t="array" ref="D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" s="53" cm="1">
        <f t="array" ref="E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  <c r="G7" s="50" t="s">
        <v>1597</v>
      </c>
    </row>
    <row r="8" spans="1:8">
      <c r="A8" t="s">
        <v>214</v>
      </c>
      <c r="B8" t="s">
        <v>16</v>
      </c>
      <c r="C8" t="s">
        <v>996</v>
      </c>
      <c r="D8" t="str" cm="1">
        <f t="array" ref="D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" s="53" cm="1">
        <f t="array" ref="E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17</v>
      </c>
      <c r="G8" s="50" t="s">
        <v>1598</v>
      </c>
    </row>
    <row r="9" spans="1:8">
      <c r="A9" t="s">
        <v>145</v>
      </c>
      <c r="B9" t="s">
        <v>21</v>
      </c>
      <c r="C9" t="s">
        <v>1059</v>
      </c>
      <c r="D9" t="str" cm="1">
        <f t="array" ref="D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" s="53" cm="1">
        <f t="array" ref="E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32</v>
      </c>
      <c r="G9" s="50" t="s">
        <v>1599</v>
      </c>
    </row>
    <row r="10" spans="1:8">
      <c r="A10" t="s">
        <v>185</v>
      </c>
      <c r="B10" t="s">
        <v>27</v>
      </c>
      <c r="C10" t="s">
        <v>796</v>
      </c>
      <c r="D10" t="str" cm="1">
        <f t="array" ref="D1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10" s="53" cm="1">
        <f t="array" ref="E1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2.2999999999999998</v>
      </c>
      <c r="G10" s="50" t="s">
        <v>1600</v>
      </c>
    </row>
    <row r="11" spans="1:8">
      <c r="A11" t="s">
        <v>242</v>
      </c>
      <c r="B11" t="s">
        <v>21</v>
      </c>
      <c r="C11" t="s">
        <v>528</v>
      </c>
      <c r="D11" t="str" cm="1">
        <f t="array" ref="D1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" s="53" cm="1">
        <f t="array" ref="E1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  <c r="G11" s="50" t="s">
        <v>1601</v>
      </c>
    </row>
    <row r="12" spans="1:8">
      <c r="A12" t="s">
        <v>85</v>
      </c>
      <c r="B12" t="s">
        <v>21</v>
      </c>
      <c r="C12" t="s">
        <v>965</v>
      </c>
      <c r="D12" t="str" cm="1">
        <f t="array" ref="D1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" s="53" cm="1">
        <f t="array" ref="E1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8.5</v>
      </c>
    </row>
    <row r="13" spans="1:8">
      <c r="A13" t="s">
        <v>98</v>
      </c>
      <c r="B13" t="s">
        <v>21</v>
      </c>
      <c r="C13" t="s">
        <v>1006</v>
      </c>
      <c r="D13" t="str" cm="1">
        <f t="array" ref="D1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" s="53" cm="1">
        <f t="array" ref="E1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14" spans="1:8">
      <c r="A14" t="s">
        <v>30</v>
      </c>
      <c r="B14" t="s">
        <v>16</v>
      </c>
      <c r="C14" t="s">
        <v>345</v>
      </c>
      <c r="D14" t="str" cm="1">
        <f t="array" ref="D1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" s="53" cm="1">
        <f t="array" ref="E1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5" spans="1:8">
      <c r="A15" t="s">
        <v>86</v>
      </c>
      <c r="B15" t="s">
        <v>21</v>
      </c>
      <c r="C15" t="s">
        <v>1548</v>
      </c>
      <c r="D15" t="str" cm="1">
        <f t="array" ref="D1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" s="53" cm="1">
        <f t="array" ref="E1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16" spans="1:8">
      <c r="A16" t="s">
        <v>212</v>
      </c>
      <c r="B16" t="s">
        <v>16</v>
      </c>
      <c r="C16" t="s">
        <v>991</v>
      </c>
      <c r="D16" t="str" cm="1">
        <f t="array" ref="D1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" s="53" cm="1">
        <f t="array" ref="E1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65</v>
      </c>
    </row>
    <row r="17" spans="1:5">
      <c r="A17" t="s">
        <v>143</v>
      </c>
      <c r="B17" t="s">
        <v>21</v>
      </c>
      <c r="C17" t="s">
        <v>851</v>
      </c>
      <c r="D17" t="str" cm="1">
        <f t="array" ref="D1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" s="53" cm="1">
        <f t="array" ref="E1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55</v>
      </c>
    </row>
    <row r="18" spans="1:5">
      <c r="A18" t="s">
        <v>142</v>
      </c>
      <c r="B18" t="s">
        <v>16</v>
      </c>
      <c r="C18" t="s">
        <v>1516</v>
      </c>
      <c r="D18" t="str" cm="1">
        <f t="array" ref="D1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" s="53" cm="1">
        <f t="array" ref="E1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19" spans="1:5">
      <c r="A19" t="s">
        <v>277</v>
      </c>
      <c r="B19" t="s">
        <v>27</v>
      </c>
      <c r="C19" t="s">
        <v>1495</v>
      </c>
      <c r="D19" t="str" cm="1">
        <f t="array" ref="D1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" s="53" cm="1">
        <f t="array" ref="E1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0" spans="1:5">
      <c r="A20" t="s">
        <v>131</v>
      </c>
      <c r="B20" t="s">
        <v>21</v>
      </c>
      <c r="C20" t="s">
        <v>1104</v>
      </c>
      <c r="D20" t="str" cm="1">
        <f t="array" ref="D2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" s="53" cm="1">
        <f t="array" ref="E2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1" spans="1:5">
      <c r="A21" t="s">
        <v>239</v>
      </c>
      <c r="B21" t="s">
        <v>21</v>
      </c>
      <c r="C21" t="s">
        <v>736</v>
      </c>
      <c r="D21" t="str" cm="1">
        <f t="array" ref="D2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" s="53" cm="1">
        <f t="array" ref="E2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22" spans="1:5">
      <c r="A22" t="s">
        <v>164</v>
      </c>
      <c r="B22" t="s">
        <v>16</v>
      </c>
      <c r="C22" t="s">
        <v>664</v>
      </c>
      <c r="D22" t="str" cm="1">
        <f t="array" ref="D2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" s="53" cm="1">
        <f t="array" ref="E2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23" spans="1:5">
      <c r="A23" t="s">
        <v>152</v>
      </c>
      <c r="B23" t="s">
        <v>16</v>
      </c>
      <c r="C23" t="s">
        <v>1320</v>
      </c>
      <c r="D23" t="str" cm="1">
        <f t="array" ref="D2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" s="53" cm="1">
        <f t="array" ref="E2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4" spans="1:5">
      <c r="A24" t="s">
        <v>150</v>
      </c>
      <c r="B24" t="s">
        <v>13</v>
      </c>
      <c r="C24" t="s">
        <v>923</v>
      </c>
      <c r="D24" t="str" cm="1">
        <f t="array" ref="D2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" s="53" cm="1">
        <f t="array" ref="E2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25" spans="1:5">
      <c r="A25" t="s">
        <v>153</v>
      </c>
      <c r="B25" t="s">
        <v>16</v>
      </c>
      <c r="C25" t="s">
        <v>445</v>
      </c>
      <c r="D25" t="str" cm="1">
        <f t="array" ref="D2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" s="53" cm="1">
        <f t="array" ref="E2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26" spans="1:5">
      <c r="A26" t="s">
        <v>293</v>
      </c>
      <c r="B26" t="s">
        <v>27</v>
      </c>
      <c r="C26" t="s">
        <v>916</v>
      </c>
      <c r="D26" t="str" cm="1">
        <f t="array" ref="D2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" s="53" cm="1">
        <f t="array" ref="E2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4.5</v>
      </c>
    </row>
    <row r="27" spans="1:5">
      <c r="A27" t="s">
        <v>116</v>
      </c>
      <c r="B27" t="s">
        <v>16</v>
      </c>
      <c r="C27" t="s">
        <v>994</v>
      </c>
      <c r="D27" t="str" cm="1">
        <f t="array" ref="D2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" s="53" cm="1">
        <f t="array" ref="E2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28" spans="1:5">
      <c r="A28" t="s">
        <v>26</v>
      </c>
      <c r="B28" t="s">
        <v>27</v>
      </c>
      <c r="C28" t="s">
        <v>1061</v>
      </c>
      <c r="D28" t="str" cm="1">
        <f t="array" ref="D2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" s="53" cm="1">
        <f t="array" ref="E2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29" spans="1:5">
      <c r="A29" t="s">
        <v>231</v>
      </c>
      <c r="B29" t="s">
        <v>27</v>
      </c>
      <c r="C29" t="s">
        <v>1026</v>
      </c>
      <c r="D29" t="str" cm="1">
        <f t="array" ref="D2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9" s="53" cm="1">
        <f t="array" ref="E2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30" spans="1:5">
      <c r="A30" t="s">
        <v>256</v>
      </c>
      <c r="B30" t="s">
        <v>27</v>
      </c>
      <c r="C30" t="s">
        <v>804</v>
      </c>
      <c r="D30" t="str" cm="1">
        <f t="array" ref="D3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30" s="53" cm="1">
        <f t="array" ref="E3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31" spans="1:5">
      <c r="A31" t="s">
        <v>220</v>
      </c>
      <c r="B31" t="s">
        <v>27</v>
      </c>
      <c r="C31" t="s">
        <v>1498</v>
      </c>
      <c r="D31" t="str" cm="1">
        <f t="array" ref="D3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1" s="53" cm="1">
        <f t="array" ref="E3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32" spans="1:5">
      <c r="A32" t="s">
        <v>15</v>
      </c>
      <c r="B32" t="s">
        <v>16</v>
      </c>
      <c r="C32" t="s">
        <v>15</v>
      </c>
      <c r="D32" t="str" cm="1">
        <f t="array" ref="D3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2" s="53" cm="1">
        <f t="array" ref="E3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33" spans="1:5">
      <c r="A33" t="s">
        <v>108</v>
      </c>
      <c r="B33" t="s">
        <v>21</v>
      </c>
      <c r="C33" t="s">
        <v>1545</v>
      </c>
      <c r="D33" t="str" cm="1">
        <f t="array" ref="D3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3" s="53" cm="1">
        <f t="array" ref="E3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34" spans="1:5">
      <c r="A34" t="s">
        <v>235</v>
      </c>
      <c r="B34" t="s">
        <v>13</v>
      </c>
      <c r="C34" t="s">
        <v>810</v>
      </c>
      <c r="D34" t="str" cm="1">
        <f t="array" ref="D3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4" s="53" cm="1">
        <f t="array" ref="E3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35" spans="1:5">
      <c r="A35" t="s">
        <v>252</v>
      </c>
      <c r="B35" t="s">
        <v>21</v>
      </c>
      <c r="C35" t="s">
        <v>1300</v>
      </c>
      <c r="D35" t="str" cm="1">
        <f t="array" ref="D3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5" s="53" cm="1">
        <f t="array" ref="E3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36" spans="1:5">
      <c r="A36" t="s">
        <v>49</v>
      </c>
      <c r="B36" t="s">
        <v>21</v>
      </c>
      <c r="C36" t="s">
        <v>1004</v>
      </c>
      <c r="D36" t="str" cm="1">
        <f t="array" ref="D3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6" s="53" cm="1">
        <f t="array" ref="E3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37" spans="1:5">
      <c r="A37" t="s">
        <v>46</v>
      </c>
      <c r="B37" t="s">
        <v>21</v>
      </c>
      <c r="C37" t="s">
        <v>896</v>
      </c>
      <c r="D37" t="str" cm="1">
        <f t="array" ref="D3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7" s="53" cm="1">
        <f t="array" ref="E3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38" spans="1:5">
      <c r="A38" t="s">
        <v>40</v>
      </c>
      <c r="B38" t="s">
        <v>27</v>
      </c>
      <c r="C38" t="s">
        <v>415</v>
      </c>
      <c r="D38" t="str" cm="1">
        <f t="array" ref="D3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8" s="53" cm="1">
        <f t="array" ref="E3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39" spans="1:5">
      <c r="A39" t="s">
        <v>230</v>
      </c>
      <c r="B39" t="s">
        <v>21</v>
      </c>
      <c r="C39" t="s">
        <v>727</v>
      </c>
      <c r="D39" t="str" cm="1">
        <f t="array" ref="D3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39" s="53" cm="1">
        <f t="array" ref="E3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40" spans="1:5">
      <c r="A40" t="s">
        <v>118</v>
      </c>
      <c r="B40" t="s">
        <v>16</v>
      </c>
      <c r="C40" t="s">
        <v>1042</v>
      </c>
      <c r="D40" t="str" cm="1">
        <f t="array" ref="D4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0" s="53" cm="1">
        <f t="array" ref="E4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41" spans="1:5">
      <c r="A41" t="s">
        <v>192</v>
      </c>
      <c r="B41" t="s">
        <v>21</v>
      </c>
      <c r="C41" t="s">
        <v>1178</v>
      </c>
      <c r="D41" t="str" cm="1">
        <f t="array" ref="D4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1" s="53" cm="1">
        <f t="array" ref="E4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42" spans="1:5">
      <c r="A42" t="s">
        <v>78</v>
      </c>
      <c r="B42" t="s">
        <v>13</v>
      </c>
      <c r="C42" t="s">
        <v>742</v>
      </c>
      <c r="D42" t="str" cm="1">
        <f t="array" ref="D4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2" s="53" cm="1">
        <f t="array" ref="E4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43" spans="1:5">
      <c r="A43" t="s">
        <v>228</v>
      </c>
      <c r="B43" t="s">
        <v>21</v>
      </c>
      <c r="C43" t="s">
        <v>838</v>
      </c>
      <c r="D43" t="str" cm="1">
        <f t="array" ref="D4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3" s="53" cm="1">
        <f t="array" ref="E4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13</v>
      </c>
    </row>
    <row r="44" spans="1:5">
      <c r="A44" t="s">
        <v>43</v>
      </c>
      <c r="B44" t="s">
        <v>16</v>
      </c>
      <c r="C44" t="s">
        <v>43</v>
      </c>
      <c r="D44" t="str" cm="1">
        <f t="array" ref="D4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4" s="53" cm="1">
        <f t="array" ref="E4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23</v>
      </c>
    </row>
    <row r="45" spans="1:5">
      <c r="A45" t="s">
        <v>211</v>
      </c>
      <c r="B45" t="s">
        <v>13</v>
      </c>
      <c r="C45" t="s">
        <v>630</v>
      </c>
      <c r="D45" t="str" cm="1">
        <f t="array" ref="D4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5" s="53" cm="1">
        <f t="array" ref="E4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46" spans="1:5">
      <c r="A46" t="s">
        <v>22</v>
      </c>
      <c r="B46" t="s">
        <v>21</v>
      </c>
      <c r="C46" t="s">
        <v>1284</v>
      </c>
      <c r="D46" t="str" cm="1">
        <f t="array" ref="D4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6" s="53" cm="1">
        <f t="array" ref="E4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47" spans="1:5">
      <c r="A47" t="s">
        <v>243</v>
      </c>
      <c r="B47" t="s">
        <v>27</v>
      </c>
      <c r="C47" t="s">
        <v>623</v>
      </c>
      <c r="D47" t="str" cm="1">
        <f t="array" ref="D4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7" s="53" cm="1">
        <f t="array" ref="E4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32</v>
      </c>
    </row>
    <row r="48" spans="1:5">
      <c r="A48" t="s">
        <v>55</v>
      </c>
      <c r="B48" t="s">
        <v>16</v>
      </c>
      <c r="C48" t="s">
        <v>1045</v>
      </c>
      <c r="D48" t="str" cm="1">
        <f t="array" ref="D4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8" s="53" cm="1">
        <f t="array" ref="E4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49" spans="1:5">
      <c r="A49" t="s">
        <v>213</v>
      </c>
      <c r="B49" t="s">
        <v>16</v>
      </c>
      <c r="C49" t="s">
        <v>815</v>
      </c>
      <c r="D49" t="str" cm="1">
        <f t="array" ref="D4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49" s="53" cm="1">
        <f t="array" ref="E4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50" spans="1:5">
      <c r="A50" t="s">
        <v>280</v>
      </c>
      <c r="B50" t="s">
        <v>13</v>
      </c>
      <c r="C50" t="s">
        <v>493</v>
      </c>
      <c r="D50" t="str" cm="1">
        <f t="array" ref="D5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0" s="53" cm="1">
        <f t="array" ref="E5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1.4</v>
      </c>
    </row>
    <row r="51" spans="1:5">
      <c r="A51" t="s">
        <v>53</v>
      </c>
      <c r="B51" t="s">
        <v>13</v>
      </c>
      <c r="C51" t="s">
        <v>493</v>
      </c>
      <c r="D51" t="str" cm="1">
        <f t="array" ref="D5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1" s="53" cm="1">
        <f t="array" ref="E5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1.4</v>
      </c>
    </row>
    <row r="52" spans="1:5">
      <c r="A52" t="s">
        <v>74</v>
      </c>
      <c r="B52" t="s">
        <v>21</v>
      </c>
      <c r="C52" t="s">
        <v>405</v>
      </c>
      <c r="D52" t="str" cm="1">
        <f t="array" ref="D5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2" s="53" cm="1">
        <f t="array" ref="E5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53" spans="1:5">
      <c r="A53" t="s">
        <v>283</v>
      </c>
      <c r="B53" t="s">
        <v>16</v>
      </c>
      <c r="C53" t="s">
        <v>1269</v>
      </c>
      <c r="D53" t="str" cm="1">
        <f t="array" ref="D5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3" s="53" cm="1">
        <f t="array" ref="E5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7.5</v>
      </c>
    </row>
    <row r="54" spans="1:5">
      <c r="A54" t="s">
        <v>135</v>
      </c>
      <c r="B54" t="s">
        <v>27</v>
      </c>
      <c r="C54" t="s">
        <v>976</v>
      </c>
      <c r="D54" t="str" cm="1">
        <f t="array" ref="D5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4" s="53" cm="1">
        <f t="array" ref="E5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55" spans="1:5">
      <c r="A55" t="s">
        <v>84</v>
      </c>
      <c r="B55" t="s">
        <v>21</v>
      </c>
      <c r="C55" t="s">
        <v>468</v>
      </c>
      <c r="D55" t="str" cm="1">
        <f t="array" ref="D5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5" s="53" cm="1">
        <f t="array" ref="E5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56" spans="1:5">
      <c r="A56" t="s">
        <v>82</v>
      </c>
      <c r="B56" t="s">
        <v>16</v>
      </c>
      <c r="C56" t="s">
        <v>1267</v>
      </c>
      <c r="D56" t="str" cm="1">
        <f t="array" ref="D5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6" s="53" cm="1">
        <f t="array" ref="E5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57" spans="1:5">
      <c r="A57" t="s">
        <v>241</v>
      </c>
      <c r="B57" t="s">
        <v>21</v>
      </c>
      <c r="C57" t="s">
        <v>1062</v>
      </c>
      <c r="D57" t="str" cm="1">
        <f t="array" ref="D5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7" s="53" cm="1">
        <f t="array" ref="E5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58" spans="1:5">
      <c r="A58" t="s">
        <v>165</v>
      </c>
      <c r="B58" t="s">
        <v>16</v>
      </c>
      <c r="C58" t="s">
        <v>829</v>
      </c>
      <c r="D58" t="str" cm="1">
        <f t="array" ref="D5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8" s="53" cm="1">
        <f t="array" ref="E5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17</v>
      </c>
    </row>
    <row r="59" spans="1:5">
      <c r="A59" t="s">
        <v>132</v>
      </c>
      <c r="B59" t="s">
        <v>21</v>
      </c>
      <c r="C59" t="s">
        <v>601</v>
      </c>
      <c r="D59" t="str" cm="1">
        <f t="array" ref="D5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59" s="53" cm="1">
        <f t="array" ref="E5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60" spans="1:5">
      <c r="A60" t="s">
        <v>39</v>
      </c>
      <c r="B60" t="s">
        <v>27</v>
      </c>
      <c r="C60" t="s">
        <v>482</v>
      </c>
      <c r="D60" t="str" cm="1">
        <f t="array" ref="D6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0" s="53" cm="1">
        <f t="array" ref="E6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61" spans="1:5">
      <c r="A61" t="s">
        <v>216</v>
      </c>
      <c r="B61" t="s">
        <v>21</v>
      </c>
      <c r="C61" t="s">
        <v>837</v>
      </c>
      <c r="D61" t="str" cm="1">
        <f t="array" ref="D6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1" s="53" cm="1">
        <f t="array" ref="E6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62" spans="1:5">
      <c r="A62" t="s">
        <v>160</v>
      </c>
      <c r="B62" t="s">
        <v>27</v>
      </c>
      <c r="C62" t="s">
        <v>1067</v>
      </c>
      <c r="D62" t="str" cm="1">
        <f t="array" ref="D6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62" s="53" cm="1">
        <f t="array" ref="E6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63" spans="1:5">
      <c r="A63" t="s">
        <v>279</v>
      </c>
      <c r="B63" t="s">
        <v>27</v>
      </c>
      <c r="C63" t="s">
        <v>1362</v>
      </c>
      <c r="D63" t="str" cm="1">
        <f t="array" ref="D6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3" s="53" cm="1">
        <f t="array" ref="E6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64" spans="1:5">
      <c r="A64" t="s">
        <v>96</v>
      </c>
      <c r="B64" t="s">
        <v>21</v>
      </c>
      <c r="C64" t="s">
        <v>1231</v>
      </c>
      <c r="D64" t="str" cm="1">
        <f t="array" ref="D6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4" s="53" cm="1">
        <f t="array" ref="E6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65" spans="1:5">
      <c r="A65" t="s">
        <v>42</v>
      </c>
      <c r="B65" t="s">
        <v>13</v>
      </c>
      <c r="C65" t="s">
        <v>492</v>
      </c>
      <c r="D65" t="str" cm="1">
        <f t="array" ref="D6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5" s="53" cm="1">
        <f t="array" ref="E6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66" spans="1:5">
      <c r="A66" t="s">
        <v>161</v>
      </c>
      <c r="B66" t="s">
        <v>27</v>
      </c>
      <c r="C66" t="s">
        <v>670</v>
      </c>
      <c r="D66" t="str" cm="1">
        <f t="array" ref="D6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6" s="53" cm="1">
        <f t="array" ref="E6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67" spans="1:5">
      <c r="A67" t="s">
        <v>129</v>
      </c>
      <c r="B67" t="s">
        <v>16</v>
      </c>
      <c r="C67" t="s">
        <v>328</v>
      </c>
      <c r="D67" t="str" cm="1">
        <f t="array" ref="D6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7" s="53" cm="1">
        <f t="array" ref="E6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</row>
    <row r="68" spans="1:5">
      <c r="A68" t="s">
        <v>104</v>
      </c>
      <c r="B68" t="s">
        <v>16</v>
      </c>
      <c r="C68" t="s">
        <v>1100</v>
      </c>
      <c r="D68" t="str" cm="1">
        <f t="array" ref="D6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8" s="53" cm="1">
        <f t="array" ref="E6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</v>
      </c>
    </row>
    <row r="69" spans="1:5">
      <c r="A69" t="s">
        <v>45</v>
      </c>
      <c r="B69" t="s">
        <v>16</v>
      </c>
      <c r="C69" t="s">
        <v>1215</v>
      </c>
      <c r="D69" t="str" cm="1">
        <f t="array" ref="D6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69" s="53" cm="1">
        <f t="array" ref="E6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7.5</v>
      </c>
    </row>
    <row r="70" spans="1:5">
      <c r="A70" t="s">
        <v>51</v>
      </c>
      <c r="B70" t="s">
        <v>27</v>
      </c>
      <c r="C70" t="s">
        <v>1183</v>
      </c>
      <c r="D70" t="str" cm="1">
        <f t="array" ref="D7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70" s="53" cm="1">
        <f t="array" ref="E7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71" spans="1:5">
      <c r="A71" t="s">
        <v>101</v>
      </c>
      <c r="B71" t="s">
        <v>27</v>
      </c>
      <c r="C71" t="s">
        <v>856</v>
      </c>
      <c r="D71" t="str" cm="1">
        <f t="array" ref="D7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1" s="53" cm="1">
        <f t="array" ref="E7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72" spans="1:5">
      <c r="A72" t="s">
        <v>238</v>
      </c>
      <c r="B72" t="s">
        <v>16</v>
      </c>
      <c r="C72" t="s">
        <v>1001</v>
      </c>
      <c r="D72" t="str" cm="1">
        <f t="array" ref="D7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2" s="53" cm="1">
        <f t="array" ref="E7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73" spans="1:5">
      <c r="A73" t="s">
        <v>170</v>
      </c>
      <c r="B73" t="s">
        <v>21</v>
      </c>
      <c r="C73" t="s">
        <v>1012</v>
      </c>
      <c r="D73" t="str" cm="1">
        <f t="array" ref="D7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3" s="53" cm="1">
        <f t="array" ref="E7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74" spans="1:5">
      <c r="A74" t="s">
        <v>189</v>
      </c>
      <c r="B74" t="s">
        <v>16</v>
      </c>
      <c r="C74" t="s">
        <v>1139</v>
      </c>
      <c r="D74" t="str" cm="1">
        <f t="array" ref="D7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4" s="53" cm="1">
        <f t="array" ref="E7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13</v>
      </c>
    </row>
    <row r="75" spans="1:5">
      <c r="A75" t="s">
        <v>20</v>
      </c>
      <c r="B75" t="s">
        <v>21</v>
      </c>
      <c r="C75" t="s">
        <v>730</v>
      </c>
      <c r="D75" t="str" cm="1">
        <f t="array" ref="D7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5" s="53" cm="1">
        <f t="array" ref="E7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9</v>
      </c>
    </row>
    <row r="76" spans="1:5">
      <c r="A76" t="s">
        <v>227</v>
      </c>
      <c r="B76" t="s">
        <v>21</v>
      </c>
      <c r="C76" t="s">
        <v>227</v>
      </c>
      <c r="D76" t="str" cm="1">
        <f t="array" ref="D7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6" s="53" cm="1">
        <f t="array" ref="E7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77" spans="1:5">
      <c r="A77" t="s">
        <v>244</v>
      </c>
      <c r="B77" t="s">
        <v>27</v>
      </c>
      <c r="C77" t="s">
        <v>862</v>
      </c>
      <c r="D77" t="str" cm="1">
        <f t="array" ref="D7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7" s="53" cm="1">
        <f t="array" ref="E7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</row>
    <row r="78" spans="1:5">
      <c r="A78" t="s">
        <v>75</v>
      </c>
      <c r="B78" t="s">
        <v>27</v>
      </c>
      <c r="C78" t="s">
        <v>627</v>
      </c>
      <c r="D78" t="str" cm="1">
        <f t="array" ref="D7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8" s="53" cm="1">
        <f t="array" ref="E7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79" spans="1:5">
      <c r="A79" t="s">
        <v>191</v>
      </c>
      <c r="B79" t="s">
        <v>16</v>
      </c>
      <c r="C79" t="s">
        <v>499</v>
      </c>
      <c r="D79" t="str" cm="1">
        <f t="array" ref="D7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79" s="53" cm="1">
        <f t="array" ref="E7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80" spans="1:5">
      <c r="A80" t="s">
        <v>28</v>
      </c>
      <c r="B80" t="s">
        <v>27</v>
      </c>
      <c r="C80" t="s">
        <v>620</v>
      </c>
      <c r="D80" t="str" cm="1">
        <f t="array" ref="D8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0" s="53" cm="1">
        <f t="array" ref="E8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81" spans="1:5">
      <c r="A81" t="s">
        <v>120</v>
      </c>
      <c r="B81" t="s">
        <v>21</v>
      </c>
      <c r="C81" t="s">
        <v>658</v>
      </c>
      <c r="D81" t="str" cm="1">
        <f t="array" ref="D8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1" s="53" cm="1">
        <f t="array" ref="E8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40</v>
      </c>
    </row>
    <row r="82" spans="1:5">
      <c r="A82" t="s">
        <v>290</v>
      </c>
      <c r="B82" t="s">
        <v>27</v>
      </c>
      <c r="C82" t="s">
        <v>1072</v>
      </c>
      <c r="D82" t="str" cm="1">
        <f t="array" ref="D8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2" s="53" cm="1">
        <f t="array" ref="E8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83" spans="1:5">
      <c r="A83" t="s">
        <v>181</v>
      </c>
      <c r="B83" t="s">
        <v>21</v>
      </c>
      <c r="C83" t="s">
        <v>1341</v>
      </c>
      <c r="D83" t="str" cm="1">
        <f t="array" ref="D8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3" s="53" cm="1">
        <f t="array" ref="E8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13</v>
      </c>
    </row>
    <row r="84" spans="1:5">
      <c r="A84" t="s">
        <v>113</v>
      </c>
      <c r="B84" t="s">
        <v>27</v>
      </c>
      <c r="C84" t="s">
        <v>1125</v>
      </c>
      <c r="D84" t="str" cm="1">
        <f t="array" ref="D8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4" s="53" cm="1">
        <f t="array" ref="E8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85" spans="1:5">
      <c r="A85" t="s">
        <v>124</v>
      </c>
      <c r="B85" t="s">
        <v>27</v>
      </c>
      <c r="C85" t="s">
        <v>1024</v>
      </c>
      <c r="D85" t="str" cm="1">
        <f t="array" ref="D8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5" s="53" cm="1">
        <f t="array" ref="E8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86" spans="1:5">
      <c r="A86" t="s">
        <v>35</v>
      </c>
      <c r="B86" t="s">
        <v>21</v>
      </c>
      <c r="C86" t="s">
        <v>532</v>
      </c>
      <c r="D86" t="str" cm="1">
        <f t="array" ref="D8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6" s="53" cm="1">
        <f t="array" ref="E8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87" spans="1:5">
      <c r="A87" t="s">
        <v>198</v>
      </c>
      <c r="B87" t="s">
        <v>13</v>
      </c>
      <c r="C87" t="s">
        <v>1372</v>
      </c>
      <c r="D87" t="str" cm="1">
        <f t="array" ref="D8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7" s="53" cm="1">
        <f t="array" ref="E8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88" spans="1:5">
      <c r="A88" t="s">
        <v>72</v>
      </c>
      <c r="B88" t="s">
        <v>21</v>
      </c>
      <c r="C88" t="s">
        <v>777</v>
      </c>
      <c r="D88" t="str" cm="1">
        <f t="array" ref="D8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8" s="53" cm="1">
        <f t="array" ref="E8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8.5</v>
      </c>
    </row>
    <row r="89" spans="1:5">
      <c r="A89" t="s">
        <v>204</v>
      </c>
      <c r="B89" t="s">
        <v>21</v>
      </c>
      <c r="C89" t="s">
        <v>794</v>
      </c>
      <c r="D89" t="str" cm="1">
        <f t="array" ref="D8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89" s="53" cm="1">
        <f t="array" ref="E8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90" spans="1:5">
      <c r="A90" t="s">
        <v>119</v>
      </c>
      <c r="B90" t="s">
        <v>21</v>
      </c>
      <c r="C90" t="s">
        <v>717</v>
      </c>
      <c r="D90" t="str" cm="1">
        <f t="array" ref="D9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0" s="53" cm="1">
        <f t="array" ref="E9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91" spans="1:5">
      <c r="A91" t="s">
        <v>156</v>
      </c>
      <c r="B91" t="s">
        <v>21</v>
      </c>
      <c r="C91" t="s">
        <v>1293</v>
      </c>
      <c r="D91" t="str" cm="1">
        <f t="array" ref="D9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1" s="53" cm="1">
        <f t="array" ref="E9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92" spans="1:5">
      <c r="A92" t="s">
        <v>288</v>
      </c>
      <c r="B92" t="s">
        <v>16</v>
      </c>
      <c r="C92" t="s">
        <v>511</v>
      </c>
      <c r="D92" t="str" cm="1">
        <f t="array" ref="D9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2" s="53" cm="1">
        <f t="array" ref="E9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93" spans="1:5">
      <c r="A93" t="s">
        <v>219</v>
      </c>
      <c r="B93" t="s">
        <v>21</v>
      </c>
      <c r="C93" t="s">
        <v>1010</v>
      </c>
      <c r="D93" t="str" cm="1">
        <f t="array" ref="D9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3" s="53" cm="1">
        <f t="array" ref="E9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94" spans="1:5">
      <c r="A94" t="s">
        <v>60</v>
      </c>
      <c r="B94" t="s">
        <v>21</v>
      </c>
      <c r="C94" t="s">
        <v>955</v>
      </c>
      <c r="D94" t="str" cm="1">
        <f t="array" ref="D9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4" s="53" cm="1">
        <f t="array" ref="E9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95" spans="1:5">
      <c r="A95" t="s">
        <v>32</v>
      </c>
      <c r="B95" t="s">
        <v>16</v>
      </c>
      <c r="C95" t="s">
        <v>334</v>
      </c>
      <c r="D95" t="str" cm="1">
        <f t="array" ref="D9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5" s="53" cm="1">
        <f t="array" ref="E9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17</v>
      </c>
    </row>
    <row r="96" spans="1:5">
      <c r="A96" t="s">
        <v>47</v>
      </c>
      <c r="B96" t="s">
        <v>21</v>
      </c>
      <c r="C96" t="s">
        <v>655</v>
      </c>
      <c r="D96" t="str" cm="1">
        <f t="array" ref="D9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6" s="53" cm="1">
        <f t="array" ref="E9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97" spans="1:5">
      <c r="A97" t="s">
        <v>205</v>
      </c>
      <c r="B97" t="s">
        <v>21</v>
      </c>
      <c r="C97" t="s">
        <v>1419</v>
      </c>
      <c r="D97" t="str" cm="1">
        <f t="array" ref="D9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7" s="53" cm="1">
        <f t="array" ref="E9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98" spans="1:5">
      <c r="A98" t="s">
        <v>56</v>
      </c>
      <c r="B98" t="s">
        <v>16</v>
      </c>
      <c r="C98" t="s">
        <v>1383</v>
      </c>
      <c r="D98" t="str" cm="1">
        <f t="array" ref="D9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8" s="53" cm="1">
        <f t="array" ref="E9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99" spans="1:5">
      <c r="A99" t="s">
        <v>183</v>
      </c>
      <c r="B99" t="s">
        <v>27</v>
      </c>
      <c r="C99" t="s">
        <v>1431</v>
      </c>
      <c r="D99" t="str" cm="1">
        <f t="array" ref="D9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99" s="53" cm="1">
        <f t="array" ref="E9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100" spans="1:5">
      <c r="A100" t="s">
        <v>64</v>
      </c>
      <c r="B100" t="s">
        <v>27</v>
      </c>
      <c r="C100" t="s">
        <v>911</v>
      </c>
      <c r="D100" t="str" cm="1">
        <f t="array" ref="D10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0" s="53" cm="1">
        <f t="array" ref="E10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101" spans="1:5">
      <c r="A101" t="s">
        <v>190</v>
      </c>
      <c r="B101" t="s">
        <v>16</v>
      </c>
      <c r="C101" t="s">
        <v>325</v>
      </c>
      <c r="D101" t="str" cm="1">
        <f t="array" ref="D10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1" s="53" cm="1">
        <f t="array" ref="E10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102" spans="1:5">
      <c r="A102" t="s">
        <v>102</v>
      </c>
      <c r="B102" t="s">
        <v>13</v>
      </c>
      <c r="C102" t="s">
        <v>574</v>
      </c>
      <c r="D102" t="str" cm="1">
        <f t="array" ref="D10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2" s="53" cm="1">
        <f t="array" ref="E10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0.8</v>
      </c>
    </row>
    <row r="103" spans="1:5">
      <c r="A103" t="s">
        <v>240</v>
      </c>
      <c r="B103" t="s">
        <v>21</v>
      </c>
      <c r="C103" t="s">
        <v>552</v>
      </c>
      <c r="D103" t="str" cm="1">
        <f t="array" ref="D10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3" s="53" cm="1">
        <f t="array" ref="E10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104" spans="1:5">
      <c r="A104" t="s">
        <v>87</v>
      </c>
      <c r="B104" t="s">
        <v>27</v>
      </c>
      <c r="C104" t="s">
        <v>1365</v>
      </c>
      <c r="D104" t="str" cm="1">
        <f t="array" ref="D10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4" s="53" cm="1">
        <f t="array" ref="E10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05" spans="1:5">
      <c r="A105" t="s">
        <v>81</v>
      </c>
      <c r="B105" t="s">
        <v>16</v>
      </c>
      <c r="C105" t="s">
        <v>1536</v>
      </c>
      <c r="D105" t="str" cm="1">
        <f t="array" ref="D10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5" s="53" cm="1">
        <f t="array" ref="E10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106" spans="1:5">
      <c r="A106" t="s">
        <v>248</v>
      </c>
      <c r="B106" t="s">
        <v>16</v>
      </c>
      <c r="C106" t="s">
        <v>695</v>
      </c>
      <c r="D106" t="str" cm="1">
        <f t="array" ref="D10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6" s="53" cm="1">
        <f t="array" ref="E10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07" spans="1:5">
      <c r="A107" t="s">
        <v>294</v>
      </c>
      <c r="B107" t="s">
        <v>16</v>
      </c>
      <c r="C107" t="s">
        <v>698</v>
      </c>
      <c r="D107" t="str" cm="1">
        <f t="array" ref="D10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7" s="53" cm="1">
        <f t="array" ref="E10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08" spans="1:5">
      <c r="A108" t="s">
        <v>92</v>
      </c>
      <c r="B108" t="s">
        <v>16</v>
      </c>
      <c r="C108" t="s">
        <v>586</v>
      </c>
      <c r="D108" t="str" cm="1">
        <f t="array" ref="D10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8" s="53" cm="1">
        <f t="array" ref="E10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109" spans="1:5">
      <c r="A109" t="s">
        <v>52</v>
      </c>
      <c r="B109" t="s">
        <v>27</v>
      </c>
      <c r="C109" t="s">
        <v>1245</v>
      </c>
      <c r="D109" t="str" cm="1">
        <f t="array" ref="D10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09" s="53" cm="1">
        <f t="array" ref="E10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60</v>
      </c>
    </row>
    <row r="110" spans="1:5">
      <c r="A110" t="s">
        <v>297</v>
      </c>
      <c r="B110" t="s">
        <v>21</v>
      </c>
      <c r="C110" t="s">
        <v>1175</v>
      </c>
      <c r="D110" t="str" cm="1">
        <f t="array" ref="D11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0" s="53" cm="1">
        <f t="array" ref="E11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11" spans="1:5">
      <c r="A111" t="s">
        <v>203</v>
      </c>
      <c r="B111" t="s">
        <v>21</v>
      </c>
      <c r="C111" t="s">
        <v>357</v>
      </c>
      <c r="D111" t="str" cm="1">
        <f t="array" ref="D11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1" s="53" cm="1">
        <f t="array" ref="E11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12" spans="1:5">
      <c r="A112" t="s">
        <v>202</v>
      </c>
      <c r="B112" t="s">
        <v>16</v>
      </c>
      <c r="C112" t="s">
        <v>518</v>
      </c>
      <c r="D112" t="str" cm="1">
        <f t="array" ref="D11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2" s="53" cm="1">
        <f t="array" ref="E11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13" spans="1:5">
      <c r="A113" t="s">
        <v>237</v>
      </c>
      <c r="B113" t="s">
        <v>16</v>
      </c>
      <c r="C113" t="s">
        <v>521</v>
      </c>
      <c r="D113" t="str" cm="1">
        <f t="array" ref="D11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3" s="53" cm="1">
        <f t="array" ref="E11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14" spans="1:5">
      <c r="A114" t="s">
        <v>166</v>
      </c>
      <c r="B114" t="s">
        <v>16</v>
      </c>
      <c r="C114" t="s">
        <v>166</v>
      </c>
      <c r="D114" t="str" cm="1">
        <f t="array" ref="D11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4" s="53" cm="1">
        <f t="array" ref="E11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115" spans="1:5">
      <c r="A115" t="s">
        <v>93</v>
      </c>
      <c r="B115" t="s">
        <v>16</v>
      </c>
      <c r="C115" t="s">
        <v>1036</v>
      </c>
      <c r="D115" t="str" cm="1">
        <f t="array" ref="D11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5" s="53" cm="1">
        <f t="array" ref="E11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32</v>
      </c>
    </row>
    <row r="116" spans="1:5">
      <c r="A116" t="s">
        <v>177</v>
      </c>
      <c r="B116" t="s">
        <v>16</v>
      </c>
      <c r="C116" t="s">
        <v>1332</v>
      </c>
      <c r="D116" t="str" cm="1">
        <f t="array" ref="D11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6" s="53" cm="1">
        <f t="array" ref="E11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117" spans="1:5">
      <c r="A117" t="s">
        <v>157</v>
      </c>
      <c r="B117" t="s">
        <v>21</v>
      </c>
      <c r="C117" t="s">
        <v>1337</v>
      </c>
      <c r="D117" t="str" cm="1">
        <f t="array" ref="D11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7" s="53" cm="1">
        <f t="array" ref="E11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118" spans="1:5">
      <c r="A118" t="s">
        <v>197</v>
      </c>
      <c r="B118" t="s">
        <v>27</v>
      </c>
      <c r="C118" t="s">
        <v>557</v>
      </c>
      <c r="D118" t="str" cm="1">
        <f t="array" ref="D11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8" s="53" cm="1">
        <f t="array" ref="E11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32</v>
      </c>
    </row>
    <row r="119" spans="1:5">
      <c r="A119" t="s">
        <v>247</v>
      </c>
      <c r="B119" t="s">
        <v>16</v>
      </c>
      <c r="C119" t="s">
        <v>1037</v>
      </c>
      <c r="D119" t="str" cm="1">
        <f t="array" ref="D11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19" s="53" cm="1">
        <f t="array" ref="E11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23</v>
      </c>
    </row>
    <row r="120" spans="1:5">
      <c r="A120" t="s">
        <v>225</v>
      </c>
      <c r="B120" t="s">
        <v>16</v>
      </c>
      <c r="C120" t="s">
        <v>821</v>
      </c>
      <c r="D120" t="str" cm="1">
        <f t="array" ref="D12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0" s="53" cm="1">
        <f t="array" ref="E12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121" spans="1:5">
      <c r="A121" t="s">
        <v>195</v>
      </c>
      <c r="B121" t="s">
        <v>27</v>
      </c>
      <c r="C121" t="s">
        <v>195</v>
      </c>
      <c r="D121" t="str" cm="1">
        <f t="array" ref="D12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1" s="53" cm="1">
        <f t="array" ref="E12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122" spans="1:5">
      <c r="A122" t="s">
        <v>33</v>
      </c>
      <c r="B122" t="s">
        <v>16</v>
      </c>
      <c r="C122" t="s">
        <v>648</v>
      </c>
      <c r="D122" t="str" cm="1">
        <f t="array" ref="D12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2" s="53" cm="1">
        <f t="array" ref="E12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123" spans="1:5">
      <c r="A123" t="s">
        <v>147</v>
      </c>
      <c r="B123" t="s">
        <v>27</v>
      </c>
      <c r="C123" t="s">
        <v>1069</v>
      </c>
      <c r="D123" t="str" cm="1">
        <f t="array" ref="D12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3" s="53" cm="1">
        <f t="array" ref="E12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124" spans="1:5">
      <c r="A124" t="s">
        <v>167</v>
      </c>
      <c r="B124" t="s">
        <v>21</v>
      </c>
      <c r="C124" t="s">
        <v>605</v>
      </c>
      <c r="D124" t="str" cm="1">
        <f t="array" ref="D12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4" s="53" cm="1">
        <f t="array" ref="E12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60</v>
      </c>
    </row>
    <row r="125" spans="1:5">
      <c r="A125" t="s">
        <v>201</v>
      </c>
      <c r="B125" t="s">
        <v>16</v>
      </c>
      <c r="C125" t="s">
        <v>581</v>
      </c>
      <c r="D125" t="str" cm="1">
        <f t="array" ref="D12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5" s="53" cm="1">
        <f t="array" ref="E12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126" spans="1:5">
      <c r="A126" t="s">
        <v>123</v>
      </c>
      <c r="B126" t="s">
        <v>27</v>
      </c>
      <c r="C126" t="s">
        <v>683</v>
      </c>
      <c r="D126" t="str" cm="1">
        <f t="array" ref="D12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6" s="53" cm="1">
        <f t="array" ref="E12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127" spans="1:5">
      <c r="A127" t="s">
        <v>88</v>
      </c>
      <c r="B127" t="s">
        <v>27</v>
      </c>
      <c r="C127" t="s">
        <v>910</v>
      </c>
      <c r="D127" t="str" cm="1">
        <f t="array" ref="D12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7" s="53" cm="1">
        <f t="array" ref="E12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28" spans="1:5">
      <c r="A128" t="s">
        <v>285</v>
      </c>
      <c r="B128" t="s">
        <v>27</v>
      </c>
      <c r="C128" t="s">
        <v>1235</v>
      </c>
      <c r="D128" t="str" cm="1">
        <f t="array" ref="D12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8" s="53" cm="1">
        <f t="array" ref="E12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129" spans="1:5">
      <c r="A129" t="s">
        <v>111</v>
      </c>
      <c r="B129" t="s">
        <v>27</v>
      </c>
      <c r="C129" t="s">
        <v>1490</v>
      </c>
      <c r="D129" t="str" cm="1">
        <f t="array" ref="D12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29" s="53" cm="1">
        <f t="array" ref="E12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19</v>
      </c>
    </row>
    <row r="130" spans="1:5">
      <c r="A130" t="s">
        <v>179</v>
      </c>
      <c r="B130" t="s">
        <v>21</v>
      </c>
      <c r="C130" t="s">
        <v>853</v>
      </c>
      <c r="D130" t="str" cm="1">
        <f t="array" ref="D13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0" s="53" cm="1">
        <f t="array" ref="E13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131" spans="1:5">
      <c r="A131" t="s">
        <v>59</v>
      </c>
      <c r="B131" t="s">
        <v>21</v>
      </c>
      <c r="C131" t="s">
        <v>1219</v>
      </c>
      <c r="D131" t="str" cm="1">
        <f t="array" ref="D13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1" s="53" cm="1">
        <f t="array" ref="E13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132" spans="1:5">
      <c r="A132" t="s">
        <v>34</v>
      </c>
      <c r="B132" t="s">
        <v>21</v>
      </c>
      <c r="C132" t="s">
        <v>1046</v>
      </c>
      <c r="D132" t="str" cm="1">
        <f t="array" ref="D13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2" s="53" cm="1">
        <f t="array" ref="E13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</row>
    <row r="133" spans="1:5">
      <c r="A133" t="s">
        <v>146</v>
      </c>
      <c r="B133" t="s">
        <v>21</v>
      </c>
      <c r="C133" t="s">
        <v>375</v>
      </c>
      <c r="D133" t="str" cm="1">
        <f t="array" ref="D13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3" s="53" cm="1">
        <f t="array" ref="E13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8.5</v>
      </c>
    </row>
    <row r="134" spans="1:5">
      <c r="A134" t="s">
        <v>255</v>
      </c>
      <c r="B134" t="s">
        <v>27</v>
      </c>
      <c r="C134" t="s">
        <v>1247</v>
      </c>
      <c r="D134" t="str" cm="1">
        <f t="array" ref="D13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4" s="53" cm="1">
        <f t="array" ref="E13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135" spans="1:5">
      <c r="A135" t="s">
        <v>249</v>
      </c>
      <c r="B135" t="s">
        <v>16</v>
      </c>
      <c r="C135" t="s">
        <v>692</v>
      </c>
      <c r="D135" t="str" cm="1">
        <f t="array" ref="D13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5" s="53" cm="1">
        <f t="array" ref="E13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36" spans="1:5">
      <c r="A136" t="s">
        <v>12</v>
      </c>
      <c r="B136" t="s">
        <v>13</v>
      </c>
      <c r="C136" t="s">
        <v>311</v>
      </c>
      <c r="D136" t="str" cm="1">
        <f t="array" ref="D13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6" s="53" cm="1">
        <f t="array" ref="E13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137" spans="1:5">
      <c r="A137" t="s">
        <v>232</v>
      </c>
      <c r="B137" t="s">
        <v>27</v>
      </c>
      <c r="C137" t="s">
        <v>675</v>
      </c>
      <c r="D137" t="str" cm="1">
        <f t="array" ref="D13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7" s="53" cm="1">
        <f t="array" ref="E13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9</v>
      </c>
    </row>
    <row r="138" spans="1:5">
      <c r="A138" t="s">
        <v>173</v>
      </c>
      <c r="B138" t="s">
        <v>27</v>
      </c>
      <c r="C138" t="s">
        <v>621</v>
      </c>
      <c r="D138" t="str" cm="1">
        <f t="array" ref="D13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8" s="53" cm="1">
        <f t="array" ref="E13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55</v>
      </c>
    </row>
    <row r="139" spans="1:5">
      <c r="A139" t="s">
        <v>117</v>
      </c>
      <c r="B139" t="s">
        <v>16</v>
      </c>
      <c r="C139" t="s">
        <v>584</v>
      </c>
      <c r="D139" t="str" cm="1">
        <f t="array" ref="D13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39" s="53" cm="1">
        <f t="array" ref="E13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40" spans="1:5">
      <c r="A140" t="s">
        <v>163</v>
      </c>
      <c r="B140" t="s">
        <v>13</v>
      </c>
      <c r="C140" t="s">
        <v>1132</v>
      </c>
      <c r="D140" t="str" cm="1">
        <f t="array" ref="D14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0" s="53" cm="1">
        <f t="array" ref="E14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141" spans="1:5">
      <c r="A141" t="s">
        <v>286</v>
      </c>
      <c r="B141" t="s">
        <v>21</v>
      </c>
      <c r="C141" t="s">
        <v>522</v>
      </c>
      <c r="D141" t="str" cm="1">
        <f t="array" ref="D14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1" s="53" cm="1">
        <f t="array" ref="E14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7.5</v>
      </c>
    </row>
    <row r="142" spans="1:5">
      <c r="A142" t="s">
        <v>199</v>
      </c>
      <c r="B142" t="s">
        <v>16</v>
      </c>
      <c r="C142" t="s">
        <v>444</v>
      </c>
      <c r="D142" t="str" cm="1">
        <f t="array" ref="D14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2" s="53" cm="1">
        <f t="array" ref="E14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0.4</v>
      </c>
    </row>
    <row r="143" spans="1:5">
      <c r="A143" t="s">
        <v>224</v>
      </c>
      <c r="B143" t="s">
        <v>16</v>
      </c>
      <c r="C143" t="s">
        <v>1199</v>
      </c>
      <c r="D143" t="str" cm="1">
        <f t="array" ref="D14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3" s="53" cm="1">
        <f t="array" ref="E14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144" spans="1:5">
      <c r="A144" t="s">
        <v>187</v>
      </c>
      <c r="B144" t="s">
        <v>13</v>
      </c>
      <c r="C144" t="s">
        <v>986</v>
      </c>
      <c r="D144" t="str" cm="1">
        <f t="array" ref="D14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4" s="53" cm="1">
        <f t="array" ref="E14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145" spans="1:5">
      <c r="A145" t="s">
        <v>100</v>
      </c>
      <c r="B145" t="s">
        <v>27</v>
      </c>
      <c r="C145" t="s">
        <v>1020</v>
      </c>
      <c r="D145" t="str" cm="1">
        <f t="array" ref="D14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5" s="53" cm="1">
        <f t="array" ref="E14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85</v>
      </c>
    </row>
    <row r="146" spans="1:5">
      <c r="A146" t="s">
        <v>122</v>
      </c>
      <c r="B146" t="s">
        <v>21</v>
      </c>
      <c r="C146" t="s">
        <v>548</v>
      </c>
      <c r="D146" t="str" cm="1">
        <f t="array" ref="D14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6" s="53" cm="1">
        <f t="array" ref="E14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45</v>
      </c>
    </row>
    <row r="147" spans="1:5">
      <c r="A147" t="s">
        <v>217</v>
      </c>
      <c r="B147" t="s">
        <v>21</v>
      </c>
      <c r="C147" t="s">
        <v>1051</v>
      </c>
      <c r="D147" t="str" cm="1">
        <f t="array" ref="D14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7" s="53" cm="1">
        <f t="array" ref="E14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148" spans="1:5">
      <c r="A148" t="s">
        <v>121</v>
      </c>
      <c r="B148" t="s">
        <v>21</v>
      </c>
      <c r="C148" t="s">
        <v>1222</v>
      </c>
      <c r="D148" t="str" cm="1">
        <f t="array" ref="D14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8" s="53" cm="1">
        <f t="array" ref="E14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40</v>
      </c>
    </row>
    <row r="149" spans="1:5">
      <c r="A149" t="s">
        <v>295</v>
      </c>
      <c r="B149" t="s">
        <v>21</v>
      </c>
      <c r="C149" t="s">
        <v>961</v>
      </c>
      <c r="D149" t="str" cm="1">
        <f t="array" ref="D14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49" s="53" cm="1">
        <f t="array" ref="E14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150" spans="1:5">
      <c r="A150" t="s">
        <v>296</v>
      </c>
      <c r="B150" t="s">
        <v>27</v>
      </c>
      <c r="C150" t="s">
        <v>801</v>
      </c>
      <c r="D150" t="str" cm="1">
        <f t="array" ref="D15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0" s="53" cm="1">
        <f t="array" ref="E15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151" spans="1:5">
      <c r="A151" t="s">
        <v>67</v>
      </c>
      <c r="B151" t="s">
        <v>13</v>
      </c>
      <c r="C151" t="s">
        <v>1191</v>
      </c>
      <c r="D151" t="str" cm="1">
        <f t="array" ref="D15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1" s="53" cm="1">
        <f t="array" ref="E15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52" spans="1:5">
      <c r="A152" t="s">
        <v>106</v>
      </c>
      <c r="B152" t="s">
        <v>16</v>
      </c>
      <c r="C152" t="s">
        <v>754</v>
      </c>
      <c r="D152" t="str" cm="1">
        <f t="array" ref="D15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2" s="53" cm="1">
        <f t="array" ref="E15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153" spans="1:5">
      <c r="A153" t="s">
        <v>175</v>
      </c>
      <c r="B153" t="s">
        <v>16</v>
      </c>
      <c r="C153" t="s">
        <v>703</v>
      </c>
      <c r="D153" t="str" cm="1">
        <f t="array" ref="D15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3" s="53" cm="1">
        <f t="array" ref="E15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54" spans="1:5">
      <c r="A154" t="s">
        <v>37</v>
      </c>
      <c r="B154" t="s">
        <v>21</v>
      </c>
      <c r="C154" t="s">
        <v>1016</v>
      </c>
      <c r="D154" t="str" cm="1">
        <f t="array" ref="D15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4" s="53" cm="1">
        <f t="array" ref="E15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155" spans="1:5">
      <c r="A155" t="s">
        <v>23</v>
      </c>
      <c r="B155" t="s">
        <v>21</v>
      </c>
      <c r="C155" t="s">
        <v>383</v>
      </c>
      <c r="D155" t="str" cm="1">
        <f t="array" ref="D15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5" s="53" cm="1">
        <f t="array" ref="E15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156" spans="1:5">
      <c r="A156" t="s">
        <v>18</v>
      </c>
      <c r="B156" t="s">
        <v>16</v>
      </c>
      <c r="C156" t="s">
        <v>596</v>
      </c>
      <c r="D156" t="str" cm="1">
        <f t="array" ref="D15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6" s="53" cm="1">
        <f t="array" ref="E15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57" spans="1:5">
      <c r="A157" t="s">
        <v>250</v>
      </c>
      <c r="B157" t="s">
        <v>16</v>
      </c>
      <c r="C157" t="s">
        <v>879</v>
      </c>
      <c r="D157" t="str" cm="1">
        <f t="array" ref="D15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7" s="53" cm="1">
        <f t="array" ref="E15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158" spans="1:5">
      <c r="A158" t="s">
        <v>287</v>
      </c>
      <c r="B158" t="s">
        <v>27</v>
      </c>
      <c r="C158" t="s">
        <v>484</v>
      </c>
      <c r="D158" t="str" cm="1">
        <f t="array" ref="D15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8" s="53" cm="1">
        <f t="array" ref="E15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2.8</v>
      </c>
    </row>
    <row r="159" spans="1:5">
      <c r="A159" t="s">
        <v>126</v>
      </c>
      <c r="B159" t="s">
        <v>13</v>
      </c>
      <c r="C159" t="s">
        <v>1439</v>
      </c>
      <c r="D159" t="str" cm="1">
        <f t="array" ref="D15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59" s="53" cm="1">
        <f t="array" ref="E15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7.5</v>
      </c>
    </row>
    <row r="160" spans="1:5">
      <c r="A160" t="s">
        <v>94</v>
      </c>
      <c r="B160" t="s">
        <v>16</v>
      </c>
      <c r="C160" t="s">
        <v>579</v>
      </c>
      <c r="D160" t="str" cm="1">
        <f t="array" ref="D16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0" s="53" cm="1">
        <f t="array" ref="E16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161" spans="1:5">
      <c r="A161" t="s">
        <v>207</v>
      </c>
      <c r="B161" t="s">
        <v>27</v>
      </c>
      <c r="C161" t="s">
        <v>1427</v>
      </c>
      <c r="D161" t="str" cm="1">
        <f t="array" ref="D16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1" s="53" cm="1">
        <f t="array" ref="E16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1.5</v>
      </c>
    </row>
    <row r="162" spans="1:5">
      <c r="A162" t="s">
        <v>58</v>
      </c>
      <c r="B162" t="s">
        <v>21</v>
      </c>
      <c r="C162" t="s">
        <v>530</v>
      </c>
      <c r="D162" t="str" cm="1">
        <f t="array" ref="D16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2" s="53" cm="1">
        <f t="array" ref="E16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163" spans="1:5">
      <c r="A163" t="s">
        <v>140</v>
      </c>
      <c r="B163" t="s">
        <v>16</v>
      </c>
      <c r="C163" t="s">
        <v>950</v>
      </c>
      <c r="D163" t="str" cm="1">
        <f t="array" ref="D16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163" s="53" cm="1">
        <f t="array" ref="E16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64" spans="1:5">
      <c r="A164" t="s">
        <v>63</v>
      </c>
      <c r="B164" t="s">
        <v>27</v>
      </c>
      <c r="C164" t="s">
        <v>1177</v>
      </c>
      <c r="D164" t="str" cm="1">
        <f t="array" ref="D16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4" s="53" cm="1">
        <f t="array" ref="E16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65" spans="1:5">
      <c r="A165" t="s">
        <v>281</v>
      </c>
      <c r="B165" t="s">
        <v>16</v>
      </c>
      <c r="C165" t="s">
        <v>43</v>
      </c>
      <c r="D165" t="str" cm="1">
        <f t="array" ref="D16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5" s="53" cm="1">
        <f t="array" ref="E16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23</v>
      </c>
    </row>
    <row r="166" spans="1:5">
      <c r="A166" t="s">
        <v>57</v>
      </c>
      <c r="B166" t="s">
        <v>16</v>
      </c>
      <c r="C166" t="s">
        <v>763</v>
      </c>
      <c r="D166" t="str" cm="1">
        <f t="array" ref="D16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6" s="53" cm="1">
        <f t="array" ref="E16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9</v>
      </c>
    </row>
    <row r="167" spans="1:5">
      <c r="A167" t="s">
        <v>31</v>
      </c>
      <c r="B167" t="s">
        <v>16</v>
      </c>
      <c r="C167" t="s">
        <v>1454</v>
      </c>
      <c r="D167" t="str" cm="1">
        <f t="array" ref="D16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7" s="53" cm="1">
        <f t="array" ref="E16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168" spans="1:5">
      <c r="A168" t="s">
        <v>251</v>
      </c>
      <c r="B168" t="s">
        <v>21</v>
      </c>
      <c r="C168" t="s">
        <v>725</v>
      </c>
      <c r="D168" t="str" cm="1">
        <f t="array" ref="D16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8" s="53" cm="1">
        <f t="array" ref="E16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169" spans="1:5">
      <c r="A169" t="s">
        <v>174</v>
      </c>
      <c r="B169" t="s">
        <v>13</v>
      </c>
      <c r="C169" t="s">
        <v>1311</v>
      </c>
      <c r="D169" t="str" cm="1">
        <f t="array" ref="D16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69" s="53" cm="1">
        <f t="array" ref="E16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170" spans="1:5">
      <c r="A170" t="s">
        <v>194</v>
      </c>
      <c r="B170" t="s">
        <v>21</v>
      </c>
      <c r="C170" t="s">
        <v>734</v>
      </c>
      <c r="D170" t="str" cm="1">
        <f t="array" ref="D17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0" s="53" cm="1">
        <f t="array" ref="E17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71" spans="1:5">
      <c r="A171" t="s">
        <v>105</v>
      </c>
      <c r="B171" t="s">
        <v>16</v>
      </c>
      <c r="C171" t="s">
        <v>930</v>
      </c>
      <c r="D171" t="str" cm="1">
        <f t="array" ref="D17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1" s="53" cm="1">
        <f t="array" ref="E17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13</v>
      </c>
    </row>
    <row r="172" spans="1:5">
      <c r="A172" t="s">
        <v>36</v>
      </c>
      <c r="B172" t="s">
        <v>21</v>
      </c>
      <c r="C172" t="s">
        <v>526</v>
      </c>
      <c r="D172" t="str" cm="1">
        <f t="array" ref="D17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2" s="53" cm="1">
        <f t="array" ref="E17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28</v>
      </c>
    </row>
    <row r="173" spans="1:5">
      <c r="A173" t="s">
        <v>154</v>
      </c>
      <c r="B173" t="s">
        <v>16</v>
      </c>
      <c r="C173" t="s">
        <v>892</v>
      </c>
      <c r="D173" t="str" cm="1">
        <f t="array" ref="D17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3" s="53" cm="1">
        <f t="array" ref="E17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</v>
      </c>
    </row>
    <row r="174" spans="1:5">
      <c r="A174" t="s">
        <v>115</v>
      </c>
      <c r="B174" t="s">
        <v>13</v>
      </c>
      <c r="C174" t="s">
        <v>872</v>
      </c>
      <c r="D174" t="str" cm="1">
        <f t="array" ref="D17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4" s="53" cm="1">
        <f t="array" ref="E17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</v>
      </c>
    </row>
    <row r="175" spans="1:5">
      <c r="A175" t="s">
        <v>97</v>
      </c>
      <c r="B175" t="s">
        <v>21</v>
      </c>
      <c r="C175" t="s">
        <v>660</v>
      </c>
      <c r="D175" t="str" cm="1">
        <f t="array" ref="D17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5" s="53" cm="1">
        <f t="array" ref="E17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6</v>
      </c>
    </row>
    <row r="176" spans="1:5">
      <c r="A176" t="s">
        <v>223</v>
      </c>
      <c r="B176" t="s">
        <v>16</v>
      </c>
      <c r="C176" t="s">
        <v>999</v>
      </c>
      <c r="D176" t="str" cm="1">
        <f t="array" ref="D17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6" s="53" cm="1">
        <f t="array" ref="E17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177" spans="1:5">
      <c r="A177" t="s">
        <v>70</v>
      </c>
      <c r="B177" t="s">
        <v>16</v>
      </c>
      <c r="C177" t="s">
        <v>320</v>
      </c>
      <c r="D177" t="str" cm="1">
        <f t="array" ref="D17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7" s="53" cm="1">
        <f t="array" ref="E17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40</v>
      </c>
    </row>
    <row r="178" spans="1:5">
      <c r="A178" t="s">
        <v>25</v>
      </c>
      <c r="B178" t="s">
        <v>21</v>
      </c>
      <c r="C178" t="s">
        <v>849</v>
      </c>
      <c r="D178" t="str" cm="1">
        <f t="array" ref="D17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78" s="53" cm="1">
        <f t="array" ref="E17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80</v>
      </c>
    </row>
    <row r="179" spans="1:5">
      <c r="A179" t="s">
        <v>103</v>
      </c>
      <c r="B179" t="s">
        <v>16</v>
      </c>
      <c r="C179" t="s">
        <v>1278</v>
      </c>
      <c r="D179" t="str" cm="1">
        <f t="array" ref="D17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179" s="53" cm="1">
        <f t="array" ref="E17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180" spans="1:5">
      <c r="A180" t="s">
        <v>178</v>
      </c>
      <c r="B180" t="s">
        <v>16</v>
      </c>
      <c r="C180" t="s">
        <v>1150</v>
      </c>
      <c r="D180" t="str" cm="1">
        <f t="array" ref="D18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0" s="53" cm="1">
        <f t="array" ref="E18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181" spans="1:5">
      <c r="A181" t="s">
        <v>50</v>
      </c>
      <c r="B181" t="s">
        <v>21</v>
      </c>
      <c r="C181" t="s">
        <v>615</v>
      </c>
      <c r="D181" t="str" cm="1">
        <f t="array" ref="D18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1" s="53" cm="1">
        <f t="array" ref="E18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82" spans="1:5">
      <c r="A182" t="s">
        <v>136</v>
      </c>
      <c r="B182" t="s">
        <v>27</v>
      </c>
      <c r="C182" t="s">
        <v>561</v>
      </c>
      <c r="D182" t="str" cm="1">
        <f t="array" ref="D18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2" s="53" cm="1">
        <f t="array" ref="E18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83" spans="1:5">
      <c r="A183" t="s">
        <v>253</v>
      </c>
      <c r="B183" t="s">
        <v>21</v>
      </c>
      <c r="C183" t="s">
        <v>1550</v>
      </c>
      <c r="D183" t="str" cm="1">
        <f t="array" ref="D18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3" s="53" cm="1">
        <f t="array" ref="E18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184" spans="1:5">
      <c r="A184" t="s">
        <v>180</v>
      </c>
      <c r="B184" t="s">
        <v>21</v>
      </c>
      <c r="C184" t="s">
        <v>833</v>
      </c>
      <c r="D184" t="str" cm="1">
        <f t="array" ref="D18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4" s="53" cm="1">
        <f t="array" ref="E18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185" spans="1:5">
      <c r="A185" t="s">
        <v>233</v>
      </c>
      <c r="B185" t="s">
        <v>27</v>
      </c>
      <c r="C185" t="s">
        <v>563</v>
      </c>
      <c r="D185" t="str" cm="1">
        <f t="array" ref="D18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5" s="53" cm="1">
        <f t="array" ref="E18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186" spans="1:5">
      <c r="A186" t="s">
        <v>109</v>
      </c>
      <c r="B186" t="s">
        <v>21</v>
      </c>
      <c r="C186" t="s">
        <v>1426</v>
      </c>
      <c r="D186" t="str" cm="1">
        <f t="array" ref="D18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6" s="53" cm="1">
        <f t="array" ref="E18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187" spans="1:5">
      <c r="A187" t="s">
        <v>208</v>
      </c>
      <c r="B187" t="s">
        <v>27</v>
      </c>
      <c r="C187" t="s">
        <v>1179</v>
      </c>
      <c r="D187" t="str" cm="1">
        <f t="array" ref="D18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7" s="53" cm="1">
        <f t="array" ref="E18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188" spans="1:5">
      <c r="A188" t="s">
        <v>284</v>
      </c>
      <c r="B188" t="s">
        <v>21</v>
      </c>
      <c r="C188" t="s">
        <v>607</v>
      </c>
      <c r="D188" t="str" cm="1">
        <f t="array" ref="D18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8" s="53" cm="1">
        <f t="array" ref="E18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189" spans="1:5">
      <c r="A189" t="s">
        <v>144</v>
      </c>
      <c r="B189" t="s">
        <v>21</v>
      </c>
      <c r="C189" t="s">
        <v>1239</v>
      </c>
      <c r="D189" t="str" cm="1">
        <f t="array" ref="D18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89" s="53" cm="1">
        <f t="array" ref="E18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190" spans="1:5">
      <c r="A190" t="s">
        <v>206</v>
      </c>
      <c r="B190" t="s">
        <v>21</v>
      </c>
      <c r="C190" t="s">
        <v>399</v>
      </c>
      <c r="D190" t="str" cm="1">
        <f t="array" ref="D19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0" s="53" cm="1">
        <f t="array" ref="E19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191" spans="1:5">
      <c r="A191" t="s">
        <v>48</v>
      </c>
      <c r="B191" t="s">
        <v>21</v>
      </c>
      <c r="C191" t="s">
        <v>367</v>
      </c>
      <c r="D191" t="str" cm="1">
        <f t="array" ref="D19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1" s="53" cm="1">
        <f t="array" ref="E19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192" spans="1:5">
      <c r="A192" t="s">
        <v>257</v>
      </c>
      <c r="B192" t="s">
        <v>27</v>
      </c>
      <c r="C192" t="s">
        <v>917</v>
      </c>
      <c r="D192" t="str" cm="1">
        <f t="array" ref="D19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2" s="53" cm="1">
        <f t="array" ref="E19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193" spans="1:5">
      <c r="A193" t="s">
        <v>127</v>
      </c>
      <c r="B193" t="s">
        <v>16</v>
      </c>
      <c r="C193" t="s">
        <v>816</v>
      </c>
      <c r="D193" t="str" cm="1">
        <f t="array" ref="D19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3" s="53" cm="1">
        <f t="array" ref="E19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45</v>
      </c>
    </row>
    <row r="194" spans="1:5">
      <c r="A194" t="s">
        <v>76</v>
      </c>
      <c r="B194" t="s">
        <v>27</v>
      </c>
      <c r="C194" t="s">
        <v>407</v>
      </c>
      <c r="D194" t="str" cm="1">
        <f t="array" ref="D19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4" s="53" cm="1">
        <f t="array" ref="E19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195" spans="1:5">
      <c r="A195" t="s">
        <v>149</v>
      </c>
      <c r="B195" t="s">
        <v>27</v>
      </c>
      <c r="C195" t="s">
        <v>681</v>
      </c>
      <c r="D195" t="str" cm="1">
        <f t="array" ref="D19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5" s="53" cm="1">
        <f t="array" ref="E19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22</v>
      </c>
    </row>
    <row r="196" spans="1:5">
      <c r="A196" t="s">
        <v>184</v>
      </c>
      <c r="B196" t="s">
        <v>27</v>
      </c>
      <c r="C196" t="s">
        <v>1181</v>
      </c>
      <c r="D196" t="str" cm="1">
        <f t="array" ref="D19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 (non attivo)</v>
      </c>
      <c r="E196" s="53" cm="1">
        <f t="array" ref="E19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9</v>
      </c>
    </row>
    <row r="197" spans="1:5">
      <c r="A197" t="s">
        <v>200</v>
      </c>
      <c r="B197" t="s">
        <v>16</v>
      </c>
      <c r="C197" t="s">
        <v>597</v>
      </c>
      <c r="D197" t="str" cm="1">
        <f t="array" ref="D19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7" s="53" cm="1">
        <f t="array" ref="E19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8.5</v>
      </c>
    </row>
    <row r="198" spans="1:5">
      <c r="A198" t="s">
        <v>137</v>
      </c>
      <c r="B198" t="s">
        <v>27</v>
      </c>
      <c r="C198" t="s">
        <v>474</v>
      </c>
      <c r="D198" t="str" cm="1">
        <f t="array" ref="D19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8" s="53" cm="1">
        <f t="array" ref="E19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199" spans="1:5">
      <c r="A199" t="s">
        <v>215</v>
      </c>
      <c r="B199" t="s">
        <v>21</v>
      </c>
      <c r="C199" t="s">
        <v>854</v>
      </c>
      <c r="D199" t="str" cm="1">
        <f t="array" ref="D19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199" s="53" cm="1">
        <f t="array" ref="E19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30</v>
      </c>
    </row>
    <row r="200" spans="1:5">
      <c r="A200" t="s">
        <v>282</v>
      </c>
      <c r="B200" t="s">
        <v>16</v>
      </c>
      <c r="C200" t="s">
        <v>749</v>
      </c>
      <c r="D200" t="str" cm="1">
        <f t="array" ref="D20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0" s="53" cm="1">
        <f t="array" ref="E20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201" spans="1:5">
      <c r="A201" t="s">
        <v>159</v>
      </c>
      <c r="B201" t="s">
        <v>27</v>
      </c>
      <c r="C201" t="s">
        <v>1122</v>
      </c>
      <c r="D201" t="str" cm="1">
        <f t="array" ref="D20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1" s="53" cm="1">
        <f t="array" ref="E20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02" spans="1:5">
      <c r="A202" t="s">
        <v>218</v>
      </c>
      <c r="B202" t="s">
        <v>21</v>
      </c>
      <c r="C202" t="s">
        <v>676</v>
      </c>
      <c r="D202" t="str" cm="1">
        <f t="array" ref="D20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2" s="53" cm="1">
        <f t="array" ref="E20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33</v>
      </c>
    </row>
    <row r="203" spans="1:5">
      <c r="A203" t="s">
        <v>80</v>
      </c>
      <c r="B203" t="s">
        <v>16</v>
      </c>
      <c r="C203" t="s">
        <v>1201</v>
      </c>
      <c r="D203" t="str" cm="1">
        <f t="array" ref="D20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3" s="53" cm="1">
        <f t="array" ref="E20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04" spans="1:5">
      <c r="A204" t="s">
        <v>89</v>
      </c>
      <c r="B204" t="s">
        <v>27</v>
      </c>
      <c r="C204" t="s">
        <v>1576</v>
      </c>
      <c r="D204" t="str" cm="1">
        <f t="array" ref="D20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4" s="53" cm="1">
        <f t="array" ref="E20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05" spans="1:5">
      <c r="A205" t="s">
        <v>107</v>
      </c>
      <c r="B205" t="s">
        <v>21</v>
      </c>
      <c r="C205" t="s">
        <v>385</v>
      </c>
      <c r="D205" t="str" cm="1">
        <f t="array" ref="D20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5" s="53" cm="1">
        <f t="array" ref="E20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206" spans="1:5">
      <c r="A206" t="s">
        <v>73</v>
      </c>
      <c r="B206" t="s">
        <v>21</v>
      </c>
      <c r="C206" t="s">
        <v>671</v>
      </c>
      <c r="D206" t="str" cm="1">
        <f t="array" ref="D20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6" s="53" cm="1">
        <f t="array" ref="E20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207" spans="1:5">
      <c r="A207" t="s">
        <v>172</v>
      </c>
      <c r="B207" t="s">
        <v>27</v>
      </c>
      <c r="C207" t="s">
        <v>1233</v>
      </c>
      <c r="D207" t="str" cm="1">
        <f t="array" ref="D20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7" s="53" cm="1">
        <f t="array" ref="E20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28</v>
      </c>
    </row>
    <row r="208" spans="1:5">
      <c r="A208" t="s">
        <v>276</v>
      </c>
      <c r="B208" t="s">
        <v>16</v>
      </c>
      <c r="C208" t="s">
        <v>637</v>
      </c>
      <c r="D208" t="str" cm="1">
        <f t="array" ref="D20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8" s="53" cm="1">
        <f t="array" ref="E20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38</v>
      </c>
    </row>
    <row r="209" spans="1:5">
      <c r="A209" t="s">
        <v>148</v>
      </c>
      <c r="B209" t="s">
        <v>27</v>
      </c>
      <c r="C209" t="s">
        <v>684</v>
      </c>
      <c r="D209" t="str" cm="1">
        <f t="array" ref="D20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09" s="53" cm="1">
        <f t="array" ref="E20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</row>
    <row r="210" spans="1:5">
      <c r="A210" t="s">
        <v>133</v>
      </c>
      <c r="B210" t="s">
        <v>21</v>
      </c>
      <c r="C210" t="s">
        <v>906</v>
      </c>
      <c r="D210" t="str" cm="1">
        <f t="array" ref="D21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0" s="53" cm="1">
        <f t="array" ref="E21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11" spans="1:5">
      <c r="A211" t="s">
        <v>99</v>
      </c>
      <c r="B211" t="s">
        <v>27</v>
      </c>
      <c r="C211" t="s">
        <v>1303</v>
      </c>
      <c r="D211" t="str" cm="1">
        <f t="array" ref="D21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1" s="53" cm="1">
        <f t="array" ref="E21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12" spans="1:5">
      <c r="A212" t="s">
        <v>139</v>
      </c>
      <c r="B212" t="s">
        <v>13</v>
      </c>
      <c r="C212" t="s">
        <v>690</v>
      </c>
      <c r="D212" t="str" cm="1">
        <f t="array" ref="D21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2" s="53" cm="1">
        <f t="array" ref="E21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</v>
      </c>
    </row>
    <row r="213" spans="1:5">
      <c r="A213" t="s">
        <v>44</v>
      </c>
      <c r="B213" t="s">
        <v>16</v>
      </c>
      <c r="C213" t="s">
        <v>1319</v>
      </c>
      <c r="D213" t="str" cm="1">
        <f t="array" ref="D21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3" s="53" cm="1">
        <f t="array" ref="E21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214" spans="1:5">
      <c r="A214" t="s">
        <v>245</v>
      </c>
      <c r="B214" t="s">
        <v>27</v>
      </c>
      <c r="C214" t="s">
        <v>618</v>
      </c>
      <c r="D214" t="str" cm="1">
        <f t="array" ref="D21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4" s="53" cm="1">
        <f t="array" ref="E21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215" spans="1:5">
      <c r="A215" t="s">
        <v>289</v>
      </c>
      <c r="B215" t="s">
        <v>16</v>
      </c>
      <c r="C215" t="s">
        <v>1002</v>
      </c>
      <c r="D215" t="str" cm="1">
        <f t="array" ref="D21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5" s="53" cm="1">
        <f t="array" ref="E21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216" spans="1:5">
      <c r="A216" t="s">
        <v>69</v>
      </c>
      <c r="B216" t="s">
        <v>16</v>
      </c>
      <c r="C216" t="s">
        <v>1213</v>
      </c>
      <c r="D216" t="str" cm="1">
        <f t="array" ref="D21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6" s="53" cm="1">
        <f t="array" ref="E21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217" spans="1:5">
      <c r="A217" t="s">
        <v>222</v>
      </c>
      <c r="B217" t="s">
        <v>13</v>
      </c>
      <c r="C217" t="s">
        <v>633</v>
      </c>
      <c r="D217" t="str" cm="1">
        <f t="array" ref="D21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7" s="53" cm="1">
        <f t="array" ref="E21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0.8</v>
      </c>
    </row>
    <row r="218" spans="1:5">
      <c r="A218" t="s">
        <v>61</v>
      </c>
      <c r="B218" t="s">
        <v>21</v>
      </c>
      <c r="C218" t="s">
        <v>1003</v>
      </c>
      <c r="D218" t="str" cm="1">
        <f t="array" ref="D21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8" s="53" cm="1">
        <f t="array" ref="E21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32</v>
      </c>
    </row>
    <row r="219" spans="1:5">
      <c r="A219" t="s">
        <v>17</v>
      </c>
      <c r="B219" t="s">
        <v>16</v>
      </c>
      <c r="C219" t="s">
        <v>998</v>
      </c>
      <c r="D219" t="str" cm="1">
        <f t="array" ref="D21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19" s="53" cm="1">
        <f t="array" ref="E21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220" spans="1:5">
      <c r="A220" t="s">
        <v>112</v>
      </c>
      <c r="B220" t="s">
        <v>27</v>
      </c>
      <c r="C220" t="s">
        <v>1432</v>
      </c>
      <c r="D220" t="str" cm="1">
        <f t="array" ref="D22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0" s="53" cm="1">
        <f t="array" ref="E22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221" spans="1:5">
      <c r="A221" t="s">
        <v>155</v>
      </c>
      <c r="B221" t="s">
        <v>21</v>
      </c>
      <c r="C221" t="s">
        <v>1007</v>
      </c>
      <c r="D221" t="str" cm="1">
        <f t="array" ref="D22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1" s="53" cm="1">
        <f t="array" ref="E22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45</v>
      </c>
    </row>
    <row r="222" spans="1:5">
      <c r="A222" t="s">
        <v>91</v>
      </c>
      <c r="B222" t="s">
        <v>13</v>
      </c>
      <c r="C222" t="s">
        <v>570</v>
      </c>
      <c r="D222" t="str" cm="1">
        <f t="array" ref="D22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2" s="53" cm="1">
        <f t="array" ref="E22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223" spans="1:5">
      <c r="A223" t="s">
        <v>24</v>
      </c>
      <c r="B223" t="s">
        <v>21</v>
      </c>
      <c r="C223" t="s">
        <v>1165</v>
      </c>
      <c r="D223" t="str" cm="1">
        <f t="array" ref="D22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3" s="53" cm="1">
        <f t="array" ref="E22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25</v>
      </c>
    </row>
    <row r="224" spans="1:5">
      <c r="A224" t="s">
        <v>29</v>
      </c>
      <c r="B224" t="s">
        <v>13</v>
      </c>
      <c r="C224" t="s">
        <v>315</v>
      </c>
      <c r="D224" t="str" cm="1">
        <f t="array" ref="D22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4" s="53" cm="1">
        <f t="array" ref="E22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0.9</v>
      </c>
    </row>
    <row r="225" spans="1:5">
      <c r="A225" t="s">
        <v>292</v>
      </c>
      <c r="B225" t="s">
        <v>21</v>
      </c>
      <c r="C225" t="s">
        <v>1472</v>
      </c>
      <c r="D225" t="str" cm="1">
        <f t="array" ref="D22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5" s="53" cm="1">
        <f t="array" ref="E22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26" spans="1:5">
      <c r="A226" t="s">
        <v>221</v>
      </c>
      <c r="B226" t="s">
        <v>27</v>
      </c>
      <c r="C226" t="s">
        <v>1023</v>
      </c>
      <c r="D226" t="str" cm="1">
        <f t="array" ref="D22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6" s="53" cm="1">
        <f t="array" ref="E22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50</v>
      </c>
    </row>
    <row r="227" spans="1:5">
      <c r="A227" t="s">
        <v>158</v>
      </c>
      <c r="B227" t="s">
        <v>21</v>
      </c>
      <c r="C227" t="s">
        <v>1049</v>
      </c>
      <c r="D227" t="str" cm="1">
        <f t="array" ref="D22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7" s="53" cm="1">
        <f t="array" ref="E22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35</v>
      </c>
    </row>
    <row r="228" spans="1:5">
      <c r="A228" t="s">
        <v>141</v>
      </c>
      <c r="B228" t="s">
        <v>16</v>
      </c>
      <c r="C228" t="s">
        <v>141</v>
      </c>
      <c r="D228" t="str" cm="1">
        <f t="array" ref="D22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8" s="53" cm="1">
        <f t="array" ref="E22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29" spans="1:5">
      <c r="A229" t="s">
        <v>246</v>
      </c>
      <c r="B229" t="s">
        <v>13</v>
      </c>
      <c r="C229" t="s">
        <v>417</v>
      </c>
      <c r="D229" t="str" cm="1">
        <f t="array" ref="D22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29" s="53" cm="1">
        <f t="array" ref="E22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</v>
      </c>
    </row>
    <row r="230" spans="1:5">
      <c r="A230" t="s">
        <v>171</v>
      </c>
      <c r="B230" t="s">
        <v>27</v>
      </c>
      <c r="C230" t="s">
        <v>680</v>
      </c>
      <c r="D230" t="str" cm="1">
        <f t="array" ref="D23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0" s="53" cm="1">
        <f t="array" ref="E23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13</v>
      </c>
    </row>
    <row r="231" spans="1:5">
      <c r="A231" t="s">
        <v>236</v>
      </c>
      <c r="B231" t="s">
        <v>16</v>
      </c>
      <c r="C231" t="s">
        <v>1084</v>
      </c>
      <c r="D231" t="str" cm="1">
        <f t="array" ref="D23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1" s="53" cm="1">
        <f t="array" ref="E23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32" spans="1:5">
      <c r="A232" t="s">
        <v>110</v>
      </c>
      <c r="B232" t="s">
        <v>21</v>
      </c>
      <c r="C232" t="s">
        <v>1350</v>
      </c>
      <c r="D232" t="str" cm="1">
        <f t="array" ref="D23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2" s="53" cm="1">
        <f t="array" ref="E23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233" spans="1:5">
      <c r="A233" t="s">
        <v>176</v>
      </c>
      <c r="B233" t="s">
        <v>16</v>
      </c>
      <c r="C233" t="s">
        <v>503</v>
      </c>
      <c r="D233" t="str" cm="1">
        <f t="array" ref="D23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3" s="53" cm="1">
        <f t="array" ref="E23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234" spans="1:5">
      <c r="A234" t="s">
        <v>54</v>
      </c>
      <c r="B234" t="s">
        <v>16</v>
      </c>
      <c r="C234" t="s">
        <v>1096</v>
      </c>
      <c r="D234" t="str" cm="1">
        <f t="array" ref="D23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4" s="53" cm="1">
        <f t="array" ref="E23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235" spans="1:5">
      <c r="A235" t="s">
        <v>291</v>
      </c>
      <c r="B235" t="s">
        <v>16</v>
      </c>
      <c r="C235" t="s">
        <v>827</v>
      </c>
      <c r="D235" t="str" cm="1">
        <f t="array" ref="D23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5" s="53" cm="1">
        <f t="array" ref="E23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236" spans="1:5">
      <c r="A236" t="s">
        <v>65</v>
      </c>
      <c r="B236" t="s">
        <v>27</v>
      </c>
      <c r="C236" t="s">
        <v>483</v>
      </c>
      <c r="D236" t="str" cm="1">
        <f t="array" ref="D23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6" s="53" cm="1">
        <f t="array" ref="E23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237" spans="1:5">
      <c r="A237" t="s">
        <v>130</v>
      </c>
      <c r="B237" t="s">
        <v>16</v>
      </c>
      <c r="C237" t="s">
        <v>932</v>
      </c>
      <c r="D237" t="str" cm="1">
        <f t="array" ref="D23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7" s="53" cm="1">
        <f t="array" ref="E23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238" spans="1:5">
      <c r="A238" t="s">
        <v>209</v>
      </c>
      <c r="B238" t="s">
        <v>27</v>
      </c>
      <c r="C238" t="s">
        <v>948</v>
      </c>
      <c r="D238" t="str" cm="1">
        <f t="array" ref="D23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8" s="53" cm="1">
        <f t="array" ref="E23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0.4</v>
      </c>
    </row>
    <row r="239" spans="1:5">
      <c r="A239" t="s">
        <v>151</v>
      </c>
      <c r="B239" t="s">
        <v>16</v>
      </c>
      <c r="C239" t="s">
        <v>1398</v>
      </c>
      <c r="D239" t="str" cm="1">
        <f t="array" ref="D23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39" s="53" cm="1">
        <f t="array" ref="E23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240" spans="1:5">
      <c r="A240" t="s">
        <v>229</v>
      </c>
      <c r="B240" t="s">
        <v>21</v>
      </c>
      <c r="C240" t="s">
        <v>1229</v>
      </c>
      <c r="D240" t="str" cm="1">
        <f t="array" ref="D24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0" s="53" cm="1">
        <f t="array" ref="E24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241" spans="1:5">
      <c r="A241" t="s">
        <v>226</v>
      </c>
      <c r="B241" t="s">
        <v>16</v>
      </c>
      <c r="C241" t="s">
        <v>226</v>
      </c>
      <c r="D241" t="str" cm="1">
        <f t="array" ref="D24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1" s="53" cm="1">
        <f t="array" ref="E24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242" spans="1:5">
      <c r="A242" t="s">
        <v>38</v>
      </c>
      <c r="B242" t="s">
        <v>27</v>
      </c>
      <c r="C242" t="s">
        <v>977</v>
      </c>
      <c r="D242" t="str" cm="1">
        <f t="array" ref="D24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2" s="53" cm="1">
        <f t="array" ref="E24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243" spans="1:5">
      <c r="A243" t="s">
        <v>95</v>
      </c>
      <c r="B243" t="s">
        <v>21</v>
      </c>
      <c r="C243" t="s">
        <v>1297</v>
      </c>
      <c r="D243" t="str" cm="1">
        <f t="array" ref="D24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3" s="53" cm="1">
        <f t="array" ref="E24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44" spans="1:5">
      <c r="A244" t="s">
        <v>79</v>
      </c>
      <c r="B244" t="s">
        <v>16</v>
      </c>
      <c r="C244" t="s">
        <v>1335</v>
      </c>
      <c r="D244" t="str" cm="1">
        <f t="array" ref="D24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4" s="53" cm="1">
        <f t="array" ref="E24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245" spans="1:5">
      <c r="A245" t="s">
        <v>134</v>
      </c>
      <c r="B245" t="s">
        <v>21</v>
      </c>
      <c r="C245" t="s">
        <v>1482</v>
      </c>
      <c r="D245" t="str" cm="1">
        <f t="array" ref="D24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5" s="53" cm="1">
        <f t="array" ref="E24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46" spans="1:5">
      <c r="A246" t="s">
        <v>68</v>
      </c>
      <c r="B246" t="s">
        <v>16</v>
      </c>
      <c r="C246" t="s">
        <v>68</v>
      </c>
      <c r="D246" t="str" cm="1">
        <f t="array" ref="D24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6" s="53" cm="1">
        <f t="array" ref="E24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40</v>
      </c>
    </row>
    <row r="247" spans="1:5">
      <c r="A247" t="s">
        <v>196</v>
      </c>
      <c r="B247" t="s">
        <v>27</v>
      </c>
      <c r="C247" t="s">
        <v>1573</v>
      </c>
      <c r="D247" t="str" cm="1">
        <f t="array" ref="D24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7" s="53" cm="1">
        <f t="array" ref="E24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5.5</v>
      </c>
    </row>
    <row r="248" spans="1:5">
      <c r="A248" t="s">
        <v>125</v>
      </c>
      <c r="B248" t="s">
        <v>27</v>
      </c>
      <c r="C248" t="s">
        <v>1057</v>
      </c>
      <c r="D248" t="str" cm="1">
        <f t="array" ref="D24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8" s="53" cm="1">
        <f t="array" ref="E24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75</v>
      </c>
    </row>
    <row r="249" spans="1:5">
      <c r="A249" t="s">
        <v>168</v>
      </c>
      <c r="B249" t="s">
        <v>21</v>
      </c>
      <c r="C249" t="s">
        <v>1172</v>
      </c>
      <c r="D249" t="str" cm="1">
        <f t="array" ref="D24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49" s="53" cm="1">
        <f t="array" ref="E24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7.5</v>
      </c>
    </row>
    <row r="250" spans="1:5">
      <c r="A250" t="s">
        <v>254</v>
      </c>
      <c r="B250" t="s">
        <v>21</v>
      </c>
      <c r="C250" t="s">
        <v>666</v>
      </c>
      <c r="D250" t="str" cm="1">
        <f t="array" ref="D25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0" s="53" cm="1">
        <f t="array" ref="E25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20</v>
      </c>
    </row>
    <row r="251" spans="1:5">
      <c r="A251" t="s">
        <v>71</v>
      </c>
      <c r="B251" t="s">
        <v>21</v>
      </c>
      <c r="C251" t="s">
        <v>1223</v>
      </c>
      <c r="D251" t="str" cm="1">
        <f t="array" ref="D25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1" s="53" cm="1">
        <f t="array" ref="E25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52" spans="1:5">
      <c r="A252" t="s">
        <v>193</v>
      </c>
      <c r="B252" t="s">
        <v>21</v>
      </c>
      <c r="C252" t="s">
        <v>1361</v>
      </c>
      <c r="D252" t="str" cm="1">
        <f t="array" ref="D25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2" s="53" cm="1">
        <f t="array" ref="E25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53" spans="1:5">
      <c r="A253" t="s">
        <v>128</v>
      </c>
      <c r="B253" t="s">
        <v>16</v>
      </c>
      <c r="C253" t="s">
        <v>663</v>
      </c>
      <c r="D253" t="str" cm="1">
        <f t="array" ref="D25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3" s="53" cm="1">
        <f t="array" ref="E25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254" spans="1:5">
      <c r="A254" t="s">
        <v>182</v>
      </c>
      <c r="B254" t="s">
        <v>21</v>
      </c>
      <c r="C254" t="s">
        <v>1064</v>
      </c>
      <c r="D254" t="str" cm="1">
        <f t="array" ref="D25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4" s="53" cm="1">
        <f t="array" ref="E25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55" spans="1:5">
      <c r="A255" t="s">
        <v>169</v>
      </c>
      <c r="B255" t="s">
        <v>21</v>
      </c>
      <c r="C255" t="s">
        <v>1014</v>
      </c>
      <c r="D255" t="str" cm="1">
        <f t="array" ref="D25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5" s="53" cm="1">
        <f t="array" ref="E25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56" spans="1:5">
      <c r="A256" t="s">
        <v>188</v>
      </c>
      <c r="B256" t="s">
        <v>16</v>
      </c>
      <c r="C256" t="s">
        <v>710</v>
      </c>
      <c r="D256" t="str" cm="1">
        <f t="array" ref="D25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6" s="53" cm="1">
        <f t="array" ref="E25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57" spans="1:5">
      <c r="A257" t="s">
        <v>1610</v>
      </c>
      <c r="B257" t="s">
        <v>16</v>
      </c>
      <c r="C257" t="s">
        <v>661</v>
      </c>
      <c r="D257" t="str" cm="1">
        <f t="array" ref="D25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7" s="53" cm="1">
        <f t="array" ref="E25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58" spans="1:5">
      <c r="A258" t="s">
        <v>1611</v>
      </c>
      <c r="B258" t="s">
        <v>27</v>
      </c>
      <c r="C258" t="s">
        <v>915</v>
      </c>
      <c r="D258" t="str" cm="1">
        <f t="array" ref="D25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8" s="53" cm="1">
        <f t="array" ref="E25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59" spans="1:5">
      <c r="A259" t="s">
        <v>1612</v>
      </c>
      <c r="B259" t="s">
        <v>16</v>
      </c>
      <c r="C259" t="s">
        <v>886</v>
      </c>
      <c r="D259" t="str" cm="1">
        <f t="array" ref="D25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59" s="53" cm="1">
        <f t="array" ref="E25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</v>
      </c>
    </row>
    <row r="260" spans="1:5">
      <c r="A260" t="s">
        <v>1613</v>
      </c>
      <c r="B260" t="s">
        <v>13</v>
      </c>
      <c r="C260" t="s">
        <v>1079</v>
      </c>
      <c r="D260" t="str" cm="1">
        <f t="array" ref="D26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0" s="53" cm="1">
        <f t="array" ref="E26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261" spans="1:5">
      <c r="A261" t="s">
        <v>1614</v>
      </c>
      <c r="B261" t="s">
        <v>13</v>
      </c>
      <c r="C261" t="s">
        <v>873</v>
      </c>
      <c r="D261" t="str" cm="1">
        <f t="array" ref="D26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1" s="53" cm="1">
        <f t="array" ref="E26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</v>
      </c>
    </row>
    <row r="262" spans="1:5">
      <c r="A262" t="s">
        <v>1087</v>
      </c>
      <c r="B262" t="s">
        <v>16</v>
      </c>
      <c r="C262" t="s">
        <v>1087</v>
      </c>
      <c r="D262" t="str" cm="1">
        <f t="array" ref="D26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2" s="53" cm="1">
        <f t="array" ref="E26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263" spans="1:5">
      <c r="A263" t="s">
        <v>1615</v>
      </c>
      <c r="B263" t="s">
        <v>16</v>
      </c>
      <c r="C263" t="s">
        <v>519</v>
      </c>
      <c r="D263" t="str" cm="1">
        <f t="array" ref="D26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3" s="53" cm="1">
        <f t="array" ref="E26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264" spans="1:5">
      <c r="A264" t="s">
        <v>1616</v>
      </c>
      <c r="B264" t="s">
        <v>27</v>
      </c>
      <c r="C264" t="s">
        <v>800</v>
      </c>
      <c r="D264" t="str" cm="1">
        <f t="array" ref="D26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4" s="53" cm="1">
        <f t="array" ref="E26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65" spans="1:5">
      <c r="A265" t="s">
        <v>1617</v>
      </c>
      <c r="B265" t="s">
        <v>27</v>
      </c>
      <c r="C265" t="s">
        <v>550</v>
      </c>
      <c r="D265" t="str" cm="1">
        <f t="array" ref="D26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5" s="53" cm="1">
        <f t="array" ref="E26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16</v>
      </c>
    </row>
    <row r="266" spans="1:5">
      <c r="A266" t="s">
        <v>1618</v>
      </c>
      <c r="B266" t="s">
        <v>16</v>
      </c>
      <c r="C266" t="s">
        <v>1535</v>
      </c>
      <c r="D266" t="str" cm="1">
        <f t="array" ref="D26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6" s="53" cm="1">
        <f t="array" ref="E26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0.7</v>
      </c>
    </row>
    <row r="267" spans="1:5">
      <c r="A267" t="s">
        <v>1619</v>
      </c>
      <c r="B267" t="s">
        <v>16</v>
      </c>
      <c r="C267" t="s">
        <v>1444</v>
      </c>
      <c r="D267" t="str" cm="1">
        <f t="array" ref="D26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7" s="53" cm="1">
        <f t="array" ref="E26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14</v>
      </c>
    </row>
    <row r="268" spans="1:5">
      <c r="A268" t="s">
        <v>1620</v>
      </c>
      <c r="B268" t="s">
        <v>16</v>
      </c>
      <c r="C268" t="s">
        <v>644</v>
      </c>
      <c r="D268" t="str" cm="1">
        <f t="array" ref="D26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8" s="53" cm="1">
        <f t="array" ref="E26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269" spans="1:5">
      <c r="A269" t="s">
        <v>1621</v>
      </c>
      <c r="B269" t="s">
        <v>27</v>
      </c>
      <c r="C269" t="s">
        <v>1238</v>
      </c>
      <c r="D269" t="str" cm="1">
        <f t="array" ref="D26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69" s="53" cm="1">
        <f t="array" ref="E26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270" spans="1:5">
      <c r="A270" t="s">
        <v>1622</v>
      </c>
      <c r="B270" t="s">
        <v>27</v>
      </c>
      <c r="C270" t="s">
        <v>477</v>
      </c>
      <c r="D270" t="str" cm="1">
        <f t="array" ref="D27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0" s="53" cm="1">
        <f t="array" ref="E27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7</v>
      </c>
    </row>
    <row r="271" spans="1:5">
      <c r="A271" t="s">
        <v>1623</v>
      </c>
      <c r="B271" t="s">
        <v>27</v>
      </c>
      <c r="C271" t="s">
        <v>979</v>
      </c>
      <c r="D271" t="str" cm="1">
        <f t="array" ref="D27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1" s="53" cm="1">
        <f t="array" ref="E27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272" spans="1:5">
      <c r="A272" t="s">
        <v>1624</v>
      </c>
      <c r="B272" t="s">
        <v>21</v>
      </c>
      <c r="C272" t="s">
        <v>1162</v>
      </c>
      <c r="D272" t="str" cm="1">
        <f t="array" ref="D27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2" s="53" cm="1">
        <f t="array" ref="E27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23</v>
      </c>
    </row>
    <row r="273" spans="1:5">
      <c r="A273" t="s">
        <v>1625</v>
      </c>
      <c r="B273" t="s">
        <v>13</v>
      </c>
      <c r="C273" t="s">
        <v>1510</v>
      </c>
      <c r="D273" t="str" cm="1">
        <f t="array" ref="D27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3" s="53" cm="1">
        <f t="array" ref="E27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8</v>
      </c>
    </row>
    <row r="274" spans="1:5">
      <c r="A274" t="s">
        <v>1626</v>
      </c>
      <c r="B274" t="s">
        <v>16</v>
      </c>
      <c r="C274" t="s">
        <v>1147</v>
      </c>
      <c r="D274" t="str" cm="1">
        <f t="array" ref="D27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4" s="53" cm="1">
        <f t="array" ref="E27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  <row r="275" spans="1:5">
      <c r="A275" t="s">
        <v>1627</v>
      </c>
      <c r="B275" t="s">
        <v>16</v>
      </c>
      <c r="C275" t="s">
        <v>331</v>
      </c>
      <c r="D275" t="str" cm="1">
        <f t="array" ref="D27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5" s="53" cm="1">
        <f t="array" ref="E27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76" spans="1:5">
      <c r="A276" t="s">
        <v>1628</v>
      </c>
      <c r="B276" t="s">
        <v>21</v>
      </c>
      <c r="C276" t="s">
        <v>968</v>
      </c>
      <c r="D276" t="str" cm="1">
        <f t="array" ref="D27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6" s="53" cm="1">
        <f t="array" ref="E27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10</v>
      </c>
    </row>
    <row r="277" spans="1:5">
      <c r="A277" t="s">
        <v>1971</v>
      </c>
      <c r="B277" t="s">
        <v>21</v>
      </c>
      <c r="C277" t="s">
        <v>1408</v>
      </c>
      <c r="D277" t="str" cm="1">
        <f t="array" ref="D277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7" s="53" cm="1">
        <f t="array" ref="E277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</v>
      </c>
    </row>
    <row r="278" spans="1:5">
      <c r="A278" t="s">
        <v>1969</v>
      </c>
      <c r="B278" t="s">
        <v>16</v>
      </c>
      <c r="C278" t="s">
        <v>1197</v>
      </c>
      <c r="D278" t="str" cm="1">
        <f t="array" ref="D278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8" s="53" cm="1">
        <f t="array" ref="E278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18</v>
      </c>
    </row>
    <row r="279" spans="1:5">
      <c r="A279" t="s">
        <v>1968</v>
      </c>
      <c r="B279" t="s">
        <v>13</v>
      </c>
      <c r="C279" t="s">
        <v>1189</v>
      </c>
      <c r="D279" t="str" cm="1">
        <f t="array" ref="D279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79" s="53" cm="1">
        <f t="array" ref="E279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15</v>
      </c>
    </row>
    <row r="280" spans="1:5">
      <c r="A280" t="s">
        <v>1974</v>
      </c>
      <c r="B280" t="s">
        <v>27</v>
      </c>
      <c r="C280" t="s">
        <v>565</v>
      </c>
      <c r="D280" t="str" cm="1">
        <f t="array" ref="D280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0" s="53" cm="1">
        <f t="array" ref="E280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2.5</v>
      </c>
    </row>
    <row r="281" spans="1:5">
      <c r="A281" t="s">
        <v>1972</v>
      </c>
      <c r="B281" t="s">
        <v>13</v>
      </c>
      <c r="C281" t="s">
        <v>988</v>
      </c>
      <c r="D281" t="str" cm="1">
        <f t="array" ref="D281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1" s="53" cm="1">
        <f t="array" ref="E281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</v>
      </c>
    </row>
    <row r="282" spans="1:5">
      <c r="A282" t="s">
        <v>1973</v>
      </c>
      <c r="B282" t="s">
        <v>16</v>
      </c>
      <c r="C282" t="s">
        <v>768</v>
      </c>
      <c r="D282" t="str" cm="1">
        <f t="array" ref="D282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2" s="53" cm="1">
        <f t="array" ref="E282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5.5</v>
      </c>
    </row>
    <row r="283" spans="1:5">
      <c r="A283" t="s">
        <v>1970</v>
      </c>
      <c r="B283" t="s">
        <v>13</v>
      </c>
      <c r="C283" t="s">
        <v>418</v>
      </c>
      <c r="D283" t="str" cm="1">
        <f t="array" ref="D283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3" s="53" cm="1">
        <f t="array" ref="E283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2</v>
      </c>
    </row>
    <row r="284" spans="1:5">
      <c r="A284" t="s">
        <v>2007</v>
      </c>
      <c r="B284" t="s">
        <v>27</v>
      </c>
      <c r="C284" t="s">
        <v>1306</v>
      </c>
      <c r="D284" t="str" cm="1">
        <f t="array" ref="D284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4" s="53" cm="1">
        <f t="array" ref="E284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3.5</v>
      </c>
    </row>
    <row r="285" spans="1:5">
      <c r="A285" t="s">
        <v>2008</v>
      </c>
      <c r="B285" t="s">
        <v>13</v>
      </c>
      <c r="C285" t="s">
        <v>688</v>
      </c>
      <c r="D285" t="str" cm="1">
        <f t="array" ref="D285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5" s="53" cm="1">
        <f t="array" ref="E285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4.5</v>
      </c>
    </row>
    <row r="286" spans="1:5">
      <c r="A286" t="s">
        <v>2012</v>
      </c>
      <c r="B286" t="s">
        <v>13</v>
      </c>
      <c r="C286" t="s">
        <v>1029</v>
      </c>
      <c r="D286" s="200" t="str" cm="1">
        <f t="array" ref="D286">IF(Mappa[[#This Row],[Giocatore_VdM]]="","DA MAPPARE",_xlfn.LET(_xlpm.e,EXACT(VdM!$B$2:$B$834,Mappa[[#This Row],[Giocatore_VdM]]),_xlpm.tot,SUMPRODUCT(--_xlpm.e),_xlpm.att,SUMPRODUCT(--_xlpm.e,--(VdM!$H$2:$H$834="Sì")),IF(_xlpm.tot=0,"NOME VdM ERRATO",IF(_xlpm.att=1,"OK",IF(_xlpm.att&gt;1,"AMBIGUO",IF(_xlpm.tot=1,"OK (non attivo)","AMBIGUO"))))))</f>
        <v>OK</v>
      </c>
      <c r="E286" s="53" cm="1">
        <f t="array" ref="E286">IF(OR(Mappa[[#This Row],[Stato]]="DA MAPPARE",Mappa[[#This Row],[Stato]]="NOME VdM ERRATO",Mappa[[#This Row],[Stato]]="AMBIGUO"),Mappa[[#This Row],[Stato]],_xlfn.LET(_xlpm.e,EXACT(VdM!$B$2:$B$834,Mappa[[#This Row],[Giocatore_VdM]]),_xlpm.a,IF(SUMPRODUCT(--_xlpm.e,--(VdM!$H$2:$H$834="Sì"))=1,MATCH(TRUE,(_xlpm.e)*(VdM!$H$2:$H$834="Sì")=1,0),MATCH(TRUE,_xlpm.e,0)),_xlpm.t,INDEX(VdM!$E$2:$E$834,_xlpm.a),_xlpm.k,ISNUMBER(SEARCH("mila",_xlpm.t)),_xlpm.v,IFERROR(VALUE(TRIM(LEFT(_xlpm.t,SEARCH(IF(_xlpm.k,"mila","mln"),_xlpm.t)-1))),"X"),IFERROR(IF(_xlpm.k,_xlpm.v/1000,_xlpm.v+0),"NON TROVATO")))</f>
        <v>12</v>
      </c>
    </row>
  </sheetData>
  <conditionalFormatting sqref="A5:E286">
    <cfRule type="expression" dxfId="10" priority="1">
      <formula>OR($D5="DA MAPPARE",$D5="AMBIGUO",$D5="NOME VdM ERRATO")</formula>
    </cfRule>
  </conditionalFormatting>
  <conditionalFormatting sqref="H4">
    <cfRule type="expression" dxfId="9" priority="2">
      <formula>$H$4&gt;0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1416-AE07-4748-A1D4-37E26E2C8876}">
  <sheetPr>
    <pageSetUpPr fitToPage="1"/>
  </sheetPr>
  <dimension ref="A1:AF176"/>
  <sheetViews>
    <sheetView showGridLines="0" zoomScale="84" zoomScaleNormal="84" workbookViewId="0">
      <pane ySplit="3" topLeftCell="A4" activePane="bottomLeft" state="frozen"/>
      <selection pane="bottomLeft" sqref="A1:B1"/>
    </sheetView>
  </sheetViews>
  <sheetFormatPr defaultColWidth="9.33203125" defaultRowHeight="13.2"/>
  <cols>
    <col min="1" max="1" width="19.33203125" style="100" customWidth="1"/>
    <col min="2" max="2" width="5.109375" style="100" customWidth="1"/>
    <col min="3" max="3" width="19.33203125" style="100" customWidth="1"/>
    <col min="4" max="4" width="5.109375" style="100" customWidth="1"/>
    <col min="5" max="5" width="19.33203125" style="100" customWidth="1"/>
    <col min="6" max="6" width="5.109375" style="100" customWidth="1"/>
    <col min="7" max="7" width="19.33203125" style="100" customWidth="1"/>
    <col min="8" max="8" width="5.109375" style="100" customWidth="1"/>
    <col min="9" max="9" width="19.33203125" style="100" customWidth="1"/>
    <col min="10" max="10" width="5.109375" style="100" customWidth="1"/>
    <col min="11" max="11" width="19.33203125" style="100" customWidth="1"/>
    <col min="12" max="12" width="5.109375" style="100" customWidth="1"/>
    <col min="13" max="13" width="19.33203125" style="100" customWidth="1"/>
    <col min="14" max="14" width="5.109375" style="100" customWidth="1"/>
    <col min="15" max="15" width="19.33203125" style="100" customWidth="1"/>
    <col min="16" max="16" width="5.109375" style="100" customWidth="1"/>
    <col min="17" max="17" width="19.33203125" style="100" customWidth="1"/>
    <col min="18" max="18" width="5.109375" style="100" customWidth="1"/>
    <col min="19" max="19" width="19.33203125" style="100" customWidth="1"/>
    <col min="20" max="20" width="5.109375" style="100" customWidth="1"/>
    <col min="21" max="21" width="20.6640625" style="99" bestFit="1" customWidth="1"/>
    <col min="22" max="25" width="9.33203125" style="100"/>
    <col min="26" max="26" width="18.33203125" style="100" customWidth="1"/>
    <col min="27" max="27" width="5.109375" style="100" customWidth="1"/>
    <col min="28" max="28" width="9.33203125" style="100"/>
    <col min="29" max="32" width="0" style="100" hidden="1" customWidth="1"/>
    <col min="33" max="16384" width="9.33203125" style="100"/>
  </cols>
  <sheetData>
    <row r="1" spans="1:32" s="64" customFormat="1" ht="35.1" customHeight="1">
      <c r="A1" s="191" t="s">
        <v>1630</v>
      </c>
      <c r="B1" s="191"/>
      <c r="C1" s="193" t="s">
        <v>1631</v>
      </c>
      <c r="D1" s="193"/>
      <c r="E1" s="195" t="s">
        <v>1632</v>
      </c>
      <c r="F1" s="196"/>
      <c r="G1" s="197" t="s">
        <v>1633</v>
      </c>
      <c r="H1" s="198"/>
      <c r="I1" s="191" t="s">
        <v>1634</v>
      </c>
      <c r="J1" s="191"/>
      <c r="K1" s="192" t="s">
        <v>1635</v>
      </c>
      <c r="L1" s="192"/>
      <c r="M1" s="191" t="s">
        <v>1636</v>
      </c>
      <c r="N1" s="191"/>
      <c r="O1" s="192" t="s">
        <v>1637</v>
      </c>
      <c r="P1" s="192"/>
      <c r="Q1" s="191" t="s">
        <v>1638</v>
      </c>
      <c r="R1" s="191"/>
      <c r="S1" s="193" t="s">
        <v>1639</v>
      </c>
      <c r="T1" s="193"/>
      <c r="U1" s="60" t="s">
        <v>1640</v>
      </c>
      <c r="V1" s="61"/>
      <c r="W1" s="61"/>
      <c r="X1" s="61"/>
      <c r="Y1" s="61"/>
      <c r="Z1" s="62" t="s">
        <v>1641</v>
      </c>
      <c r="AA1" s="63"/>
      <c r="AB1" s="61" t="s">
        <v>1642</v>
      </c>
      <c r="AC1" s="61" t="str">
        <f>'[1]Quotazioni 16-08'!D3</f>
        <v>SVILAR</v>
      </c>
      <c r="AD1" s="61" t="str">
        <f>'[1]Quotazioni 16-08'!D62</f>
        <v>PISSERI</v>
      </c>
      <c r="AE1" s="61" t="str">
        <f>'[1]Quotazioni 16-08'!D238</f>
        <v>ABANKWAH</v>
      </c>
      <c r="AF1" s="64" t="str">
        <f>'[1]Quotazioni 16-08'!D412</f>
        <v>CAMARA A.</v>
      </c>
    </row>
    <row r="2" spans="1:32" s="69" customFormat="1" ht="20.100000000000001" customHeight="1">
      <c r="A2" s="194" t="s">
        <v>162</v>
      </c>
      <c r="B2" s="65">
        <f>400-SUM(B4:B14)-SUM(B16:B23)-SUM(B25:B30)+(IF(B3&lt;0,B3,0))</f>
        <v>4</v>
      </c>
      <c r="C2" s="194" t="s">
        <v>1643</v>
      </c>
      <c r="D2" s="65">
        <f>400-SUM(D4:D14)-SUM(D16:D23)-SUM(D25:D30)+(IF(D3&lt;0,D3,0))</f>
        <v>6</v>
      </c>
      <c r="E2" s="194" t="s">
        <v>1644</v>
      </c>
      <c r="F2" s="65">
        <f>400-SUM(F4:F14)-SUM(F16:F23)-SUM(F25:F30)+(IF(F3&lt;0,F3,0))</f>
        <v>2</v>
      </c>
      <c r="G2" s="194" t="s">
        <v>41</v>
      </c>
      <c r="H2" s="65">
        <f>400-SUM(H4:H14)-SUM(H16:H23)-SUM(H25:H30)+(IF(H3&lt;0,H3,0))</f>
        <v>0</v>
      </c>
      <c r="I2" s="194" t="s">
        <v>210</v>
      </c>
      <c r="J2" s="65">
        <f>400-SUM(J4:J14)-SUM(J16:J23)-SUM(J25:J30)+(IF(J3&lt;0,J3,0))</f>
        <v>0</v>
      </c>
      <c r="K2" s="194" t="s">
        <v>90</v>
      </c>
      <c r="L2" s="65">
        <f>400-SUM(L4:L14)-SUM(L16:L23)-SUM(L25:L30)+(IF(L3&lt;0,L3,0))</f>
        <v>5</v>
      </c>
      <c r="M2" s="194" t="s">
        <v>114</v>
      </c>
      <c r="N2" s="65">
        <f>400-SUM(N4:N14)-SUM(N16:N23)-SUM(N25:N30)+(IF(N3&lt;0,N3,0))</f>
        <v>0</v>
      </c>
      <c r="O2" s="194" t="s">
        <v>138</v>
      </c>
      <c r="P2" s="65">
        <f>400-SUM(P4:P14)-SUM(P16:P23)-SUM(P25:P30)+(IF(P3&lt;0,P3,0))</f>
        <v>0</v>
      </c>
      <c r="Q2" s="194" t="s">
        <v>66</v>
      </c>
      <c r="R2" s="65">
        <f>400-SUM(R4:R14)-SUM(R16:R23)-SUM(R25:R30)+(IF(R3&lt;0,R3,0))</f>
        <v>0</v>
      </c>
      <c r="S2" s="194" t="s">
        <v>1645</v>
      </c>
      <c r="T2" s="65">
        <f>400-SUM(T4:T14)-SUM(T16:T23)-SUM(T25:T30)+(IF(T3&lt;0,T3,0))</f>
        <v>1</v>
      </c>
      <c r="U2" s="199" t="s">
        <v>1646</v>
      </c>
      <c r="V2" s="66"/>
      <c r="W2" s="66"/>
      <c r="X2" s="66"/>
      <c r="Y2" s="66"/>
      <c r="Z2" s="67" t="s">
        <v>1647</v>
      </c>
      <c r="AA2" s="68">
        <f>400-(SUM(AA4:AA30))</f>
        <v>400</v>
      </c>
      <c r="AB2" s="66" t="s">
        <v>1648</v>
      </c>
      <c r="AC2" s="66" t="str">
        <f>'[1]Quotazioni 16-08'!D4</f>
        <v>MARTINEZ JO.</v>
      </c>
      <c r="AD2" s="66" t="str">
        <f>'[1]Quotazioni 16-08'!D63</f>
        <v>DIMARCO</v>
      </c>
      <c r="AE2" s="66" t="str">
        <f>'[1]Quotazioni 16-08'!D239</f>
        <v>GOMES</v>
      </c>
      <c r="AF2" s="69" t="str">
        <f>'[1]Quotazioni 16-08'!D413</f>
        <v>ZARRAGA</v>
      </c>
    </row>
    <row r="3" spans="1:32" s="69" customFormat="1" ht="20.100000000000001" customHeight="1">
      <c r="A3" s="194"/>
      <c r="B3" s="70">
        <f>30-B15-B24-B31</f>
        <v>-22</v>
      </c>
      <c r="C3" s="194"/>
      <c r="D3" s="70">
        <f>30-D15-D24-D31</f>
        <v>0</v>
      </c>
      <c r="E3" s="194"/>
      <c r="F3" s="70">
        <f>30-F15-F24-F31</f>
        <v>-7</v>
      </c>
      <c r="G3" s="194"/>
      <c r="H3" s="70">
        <f>30-H15-H24-H31</f>
        <v>17</v>
      </c>
      <c r="I3" s="194"/>
      <c r="J3" s="70">
        <f>30-J15-J24-J31</f>
        <v>2</v>
      </c>
      <c r="K3" s="194"/>
      <c r="L3" s="70">
        <f>30-L15-L24-L31</f>
        <v>-2</v>
      </c>
      <c r="M3" s="194"/>
      <c r="N3" s="70">
        <f>30-N15-N24-N31</f>
        <v>-23</v>
      </c>
      <c r="O3" s="194"/>
      <c r="P3" s="70">
        <f>30-P15-P24-P31</f>
        <v>-32</v>
      </c>
      <c r="Q3" s="194"/>
      <c r="R3" s="70">
        <f>30-R15-R24-R31</f>
        <v>0</v>
      </c>
      <c r="S3" s="194"/>
      <c r="T3" s="70">
        <f>30-T15-T24-T31</f>
        <v>14</v>
      </c>
      <c r="U3" s="199"/>
      <c r="V3" s="66"/>
      <c r="W3" s="66"/>
      <c r="X3" s="66"/>
      <c r="Y3" s="66"/>
      <c r="Z3" s="67"/>
      <c r="AA3" s="68"/>
      <c r="AB3" s="66"/>
      <c r="AC3" s="66" t="str">
        <f>'[1]Quotazioni 16-08'!D5</f>
        <v>CARNESECCHI</v>
      </c>
      <c r="AD3" s="66" t="str">
        <f>'[1]Quotazioni 16-08'!D64</f>
        <v>MOLINA N.</v>
      </c>
      <c r="AE3" s="66" t="str">
        <f>'[1]Quotazioni 16-08'!D240</f>
        <v>PAZ N.</v>
      </c>
      <c r="AF3" s="69" t="str">
        <f>'[1]Quotazioni 16-08'!D414</f>
        <v>DAGASSO</v>
      </c>
    </row>
    <row r="4" spans="1:32" s="76" customFormat="1" ht="15.9" customHeight="1">
      <c r="A4" s="71" t="s">
        <v>1649</v>
      </c>
      <c r="B4" s="72">
        <v>16</v>
      </c>
      <c r="C4" s="71" t="s">
        <v>1650</v>
      </c>
      <c r="D4" s="72">
        <v>53</v>
      </c>
      <c r="E4" s="71" t="s">
        <v>1651</v>
      </c>
      <c r="F4" s="72">
        <v>49</v>
      </c>
      <c r="G4" s="71" t="s">
        <v>1652</v>
      </c>
      <c r="H4" s="72">
        <v>32</v>
      </c>
      <c r="I4" s="71" t="s">
        <v>1653</v>
      </c>
      <c r="J4" s="72">
        <v>52</v>
      </c>
      <c r="K4" s="71" t="s">
        <v>1654</v>
      </c>
      <c r="L4" s="72">
        <v>58</v>
      </c>
      <c r="M4" s="73" t="s">
        <v>1655</v>
      </c>
      <c r="N4" s="72">
        <v>5</v>
      </c>
      <c r="O4" s="71" t="s">
        <v>1656</v>
      </c>
      <c r="P4" s="72">
        <v>6</v>
      </c>
      <c r="Q4" s="71" t="s">
        <v>1657</v>
      </c>
      <c r="R4" s="72">
        <v>48</v>
      </c>
      <c r="S4" s="71" t="s">
        <v>1658</v>
      </c>
      <c r="T4" s="72">
        <v>57</v>
      </c>
      <c r="U4" s="74" t="s">
        <v>1659</v>
      </c>
      <c r="V4" s="75"/>
      <c r="W4" s="75"/>
      <c r="X4" s="75"/>
      <c r="Y4" s="75"/>
      <c r="Z4" s="71"/>
      <c r="AA4" s="72"/>
      <c r="AC4" s="76" t="str">
        <f>'[1]Quotazioni 16-08'!D6</f>
        <v>BUTEZ</v>
      </c>
      <c r="AD4" s="76" t="str">
        <f>'[1]Quotazioni 16-08'!D65</f>
        <v>WESLEY</v>
      </c>
      <c r="AE4" s="76" t="str">
        <f>'[1]Quotazioni 16-08'!D241</f>
        <v>MCTOMINAY</v>
      </c>
      <c r="AF4" s="76" t="str">
        <f>'[1]Quotazioni 16-08'!D415</f>
        <v>MARTINEZ L.</v>
      </c>
    </row>
    <row r="5" spans="1:32" s="76" customFormat="1" ht="15.9" customHeight="1">
      <c r="A5" s="71" t="s">
        <v>1660</v>
      </c>
      <c r="B5" s="72">
        <v>13</v>
      </c>
      <c r="C5" s="71" t="s">
        <v>1661</v>
      </c>
      <c r="D5" s="72">
        <v>11</v>
      </c>
      <c r="E5" s="71" t="s">
        <v>1662</v>
      </c>
      <c r="F5" s="72">
        <v>1</v>
      </c>
      <c r="G5" s="71" t="s">
        <v>1663</v>
      </c>
      <c r="H5" s="72">
        <v>6</v>
      </c>
      <c r="I5" s="71" t="s">
        <v>1664</v>
      </c>
      <c r="J5" s="72">
        <v>1</v>
      </c>
      <c r="K5" s="71" t="s">
        <v>1665</v>
      </c>
      <c r="L5" s="72">
        <v>1</v>
      </c>
      <c r="M5" s="71" t="s">
        <v>1666</v>
      </c>
      <c r="N5" s="72">
        <v>6</v>
      </c>
      <c r="O5" s="71" t="s">
        <v>1667</v>
      </c>
      <c r="P5" s="72">
        <v>12</v>
      </c>
      <c r="Q5" s="71" t="s">
        <v>1668</v>
      </c>
      <c r="R5" s="72">
        <v>5</v>
      </c>
      <c r="S5" s="71" t="s">
        <v>1669</v>
      </c>
      <c r="T5" s="72">
        <v>4</v>
      </c>
      <c r="U5" s="74" t="s">
        <v>1659</v>
      </c>
      <c r="V5" s="75"/>
      <c r="W5" s="75"/>
      <c r="X5" s="75"/>
      <c r="Y5" s="75"/>
      <c r="Z5" s="71"/>
      <c r="AA5" s="72"/>
      <c r="AC5" s="76" t="str">
        <f>'[1]Quotazioni 16-08'!D7</f>
        <v>MAIGNAN</v>
      </c>
      <c r="AD5" s="76" t="str">
        <f>'[1]Quotazioni 16-08'!D66</f>
        <v>AKANJI</v>
      </c>
      <c r="AE5" s="76" t="str">
        <f>'[1]Quotazioni 16-08'!D242</f>
        <v>CALHANOGLU</v>
      </c>
      <c r="AF5" s="76" t="str">
        <f>'[1]Quotazioni 16-08'!D416</f>
        <v>MALEN</v>
      </c>
    </row>
    <row r="6" spans="1:32" s="76" customFormat="1" ht="15.9" customHeight="1">
      <c r="A6" s="73" t="s">
        <v>1670</v>
      </c>
      <c r="B6" s="72">
        <v>5</v>
      </c>
      <c r="C6" s="71" t="s">
        <v>1671</v>
      </c>
      <c r="D6" s="72">
        <v>1</v>
      </c>
      <c r="E6" s="71" t="s">
        <v>1672</v>
      </c>
      <c r="F6" s="72">
        <v>1</v>
      </c>
      <c r="G6" s="71" t="s">
        <v>1673</v>
      </c>
      <c r="H6" s="72">
        <v>1</v>
      </c>
      <c r="I6" s="71" t="s">
        <v>1674</v>
      </c>
      <c r="J6" s="72">
        <v>1</v>
      </c>
      <c r="K6" s="73" t="s">
        <v>1675</v>
      </c>
      <c r="L6" s="72">
        <v>1</v>
      </c>
      <c r="M6" s="71" t="s">
        <v>1676</v>
      </c>
      <c r="N6" s="72">
        <v>4</v>
      </c>
      <c r="O6" s="71" t="s">
        <v>1677</v>
      </c>
      <c r="P6" s="72">
        <v>1</v>
      </c>
      <c r="Q6" s="71" t="s">
        <v>1678</v>
      </c>
      <c r="R6" s="72">
        <v>4</v>
      </c>
      <c r="S6" s="71" t="s">
        <v>1679</v>
      </c>
      <c r="T6" s="72">
        <v>1</v>
      </c>
      <c r="U6" s="74" t="s">
        <v>1659</v>
      </c>
      <c r="V6" s="75"/>
      <c r="W6" s="75"/>
      <c r="X6" s="75"/>
      <c r="Y6" s="75"/>
      <c r="Z6" s="71"/>
      <c r="AA6" s="72"/>
      <c r="AC6" s="76" t="str">
        <f>'[1]Quotazioni 16-08'!D8</f>
        <v>DE GEA</v>
      </c>
      <c r="AD6" s="76" t="str">
        <f>'[1]Quotazioni 16-08'!D67</f>
        <v>BREMER</v>
      </c>
      <c r="AE6" s="76" t="str">
        <f>'[1]Quotazioni 16-08'!D243</f>
        <v>ORSOLINI</v>
      </c>
      <c r="AF6" s="76" t="str">
        <f>'[1]Quotazioni 16-08'!D417</f>
        <v>THURAM</v>
      </c>
    </row>
    <row r="7" spans="1:32" s="80" customFormat="1" ht="15.9" customHeight="1">
      <c r="A7" s="77" t="s">
        <v>1680</v>
      </c>
      <c r="B7" s="78">
        <v>20</v>
      </c>
      <c r="C7" s="77" t="s">
        <v>1681</v>
      </c>
      <c r="D7" s="78">
        <v>10</v>
      </c>
      <c r="E7" s="77" t="s">
        <v>1682</v>
      </c>
      <c r="F7" s="78">
        <v>63</v>
      </c>
      <c r="G7" s="77" t="s">
        <v>1683</v>
      </c>
      <c r="H7" s="78">
        <v>16</v>
      </c>
      <c r="I7" s="77" t="s">
        <v>1684</v>
      </c>
      <c r="J7" s="78">
        <v>19</v>
      </c>
      <c r="K7" s="77" t="s">
        <v>1685</v>
      </c>
      <c r="L7" s="78">
        <v>2</v>
      </c>
      <c r="M7" s="77" t="s">
        <v>1686</v>
      </c>
      <c r="N7" s="78">
        <v>21</v>
      </c>
      <c r="O7" s="77" t="s">
        <v>1687</v>
      </c>
      <c r="P7" s="78">
        <v>30</v>
      </c>
      <c r="Q7" s="77" t="s">
        <v>1688</v>
      </c>
      <c r="R7" s="78">
        <v>17</v>
      </c>
      <c r="S7" s="77" t="s">
        <v>1689</v>
      </c>
      <c r="T7" s="78">
        <v>10</v>
      </c>
      <c r="U7" s="74" t="s">
        <v>1690</v>
      </c>
      <c r="V7" s="79"/>
      <c r="W7" s="79"/>
      <c r="X7" s="79"/>
      <c r="Y7" s="79"/>
      <c r="Z7" s="77"/>
      <c r="AA7" s="78"/>
      <c r="AC7" s="80" t="str">
        <f>'[1]Quotazioni 16-08'!D9</f>
        <v>MERET</v>
      </c>
      <c r="AD7" s="80" t="str">
        <f>'[1]Quotazioni 16-08'!D68</f>
        <v>MANCINI</v>
      </c>
      <c r="AE7" s="80" t="str">
        <f>'[1]Quotazioni 16-08'!D244</f>
        <v>PULISIC</v>
      </c>
      <c r="AF7" s="80" t="str">
        <f>'[1]Quotazioni 16-08'!D418</f>
        <v>HOJLUND</v>
      </c>
    </row>
    <row r="8" spans="1:32" s="80" customFormat="1" ht="15.9" customHeight="1">
      <c r="A8" s="77" t="s">
        <v>1691</v>
      </c>
      <c r="B8" s="78">
        <v>5</v>
      </c>
      <c r="C8" s="77" t="s">
        <v>1692</v>
      </c>
      <c r="D8" s="78">
        <v>21</v>
      </c>
      <c r="E8" s="77" t="s">
        <v>1693</v>
      </c>
      <c r="F8" s="78">
        <v>2</v>
      </c>
      <c r="G8" s="77" t="s">
        <v>1694</v>
      </c>
      <c r="H8" s="78">
        <v>10</v>
      </c>
      <c r="I8" s="77" t="s">
        <v>1695</v>
      </c>
      <c r="J8" s="78">
        <v>16</v>
      </c>
      <c r="K8" s="77" t="s">
        <v>1696</v>
      </c>
      <c r="L8" s="78">
        <v>10</v>
      </c>
      <c r="M8" s="77" t="s">
        <v>1697</v>
      </c>
      <c r="N8" s="78">
        <v>12</v>
      </c>
      <c r="O8" s="77" t="s">
        <v>1698</v>
      </c>
      <c r="P8" s="78">
        <v>1</v>
      </c>
      <c r="Q8" s="77" t="s">
        <v>1699</v>
      </c>
      <c r="R8" s="78">
        <v>17</v>
      </c>
      <c r="S8" s="77" t="s">
        <v>1700</v>
      </c>
      <c r="T8" s="78">
        <v>9</v>
      </c>
      <c r="U8" s="74" t="s">
        <v>1690</v>
      </c>
      <c r="V8" s="79"/>
      <c r="W8" s="79"/>
      <c r="X8" s="79"/>
      <c r="Y8" s="79"/>
      <c r="Z8" s="77"/>
      <c r="AA8" s="78"/>
      <c r="AC8" s="80" t="str">
        <f>'[1]Quotazioni 16-08'!D10</f>
        <v>SKORUPSKI</v>
      </c>
      <c r="AD8" s="80" t="str">
        <f>'[1]Quotazioni 16-08'!D69</f>
        <v>BASTONI</v>
      </c>
      <c r="AE8" s="80" t="str">
        <f>'[1]Quotazioni 16-08'!D245</f>
        <v>RABIOT</v>
      </c>
      <c r="AF8" s="80" t="str">
        <f>'[1]Quotazioni 16-08'!D419</f>
        <v>RAMOS G.</v>
      </c>
    </row>
    <row r="9" spans="1:32" s="80" customFormat="1" ht="15.9" customHeight="1">
      <c r="A9" s="77" t="s">
        <v>1701</v>
      </c>
      <c r="B9" s="78">
        <v>4</v>
      </c>
      <c r="C9" s="77" t="s">
        <v>1702</v>
      </c>
      <c r="D9" s="78">
        <v>27</v>
      </c>
      <c r="E9" s="77" t="s">
        <v>1703</v>
      </c>
      <c r="F9" s="78">
        <v>6</v>
      </c>
      <c r="G9" s="77" t="s">
        <v>1704</v>
      </c>
      <c r="H9" s="78">
        <v>10</v>
      </c>
      <c r="I9" s="77" t="s">
        <v>1705</v>
      </c>
      <c r="J9" s="78">
        <v>16</v>
      </c>
      <c r="K9" s="77" t="s">
        <v>1706</v>
      </c>
      <c r="L9" s="78">
        <v>3</v>
      </c>
      <c r="M9" s="77" t="s">
        <v>1707</v>
      </c>
      <c r="N9" s="78">
        <v>5</v>
      </c>
      <c r="O9" s="77" t="s">
        <v>1708</v>
      </c>
      <c r="P9" s="78">
        <v>2</v>
      </c>
      <c r="Q9" s="77" t="s">
        <v>1709</v>
      </c>
      <c r="R9" s="78">
        <v>10</v>
      </c>
      <c r="S9" s="77" t="s">
        <v>1710</v>
      </c>
      <c r="T9" s="78">
        <v>11</v>
      </c>
      <c r="U9" s="74" t="s">
        <v>1690</v>
      </c>
      <c r="V9" s="79"/>
      <c r="W9" s="79"/>
      <c r="X9" s="79"/>
      <c r="Y9" s="79"/>
      <c r="Z9" s="77"/>
      <c r="AA9" s="78"/>
      <c r="AC9" s="80" t="str">
        <f>'[1]Quotazioni 16-08'!D11</f>
        <v>CAPRILE</v>
      </c>
      <c r="AD9" s="80" t="str">
        <f>'[1]Quotazioni 16-08'!D70</f>
        <v>PAVLOVIC</v>
      </c>
      <c r="AE9" s="80" t="str">
        <f>'[1]Quotazioni 16-08'!D246</f>
        <v>BATURINA</v>
      </c>
      <c r="AF9" s="80" t="str">
        <f>'[1]Quotazioni 16-08'!D420</f>
        <v>KOLO MUANI</v>
      </c>
    </row>
    <row r="10" spans="1:32" s="80" customFormat="1" ht="15.9" customHeight="1">
      <c r="A10" s="77" t="s">
        <v>1711</v>
      </c>
      <c r="B10" s="78">
        <v>7</v>
      </c>
      <c r="C10" s="77" t="s">
        <v>1712</v>
      </c>
      <c r="D10" s="78">
        <v>20</v>
      </c>
      <c r="E10" s="77" t="s">
        <v>1713</v>
      </c>
      <c r="F10" s="78">
        <v>9</v>
      </c>
      <c r="G10" s="77" t="s">
        <v>1714</v>
      </c>
      <c r="H10" s="78">
        <v>10</v>
      </c>
      <c r="I10" s="77" t="s">
        <v>1715</v>
      </c>
      <c r="J10" s="78">
        <v>1</v>
      </c>
      <c r="K10" s="77" t="s">
        <v>1716</v>
      </c>
      <c r="L10" s="78">
        <v>13</v>
      </c>
      <c r="M10" s="77" t="s">
        <v>1717</v>
      </c>
      <c r="N10" s="78">
        <v>5</v>
      </c>
      <c r="O10" s="81" t="s">
        <v>1718</v>
      </c>
      <c r="P10" s="78">
        <v>6</v>
      </c>
      <c r="Q10" s="77" t="s">
        <v>1719</v>
      </c>
      <c r="R10" s="78">
        <v>7</v>
      </c>
      <c r="S10" s="77" t="s">
        <v>1720</v>
      </c>
      <c r="T10" s="78">
        <v>4</v>
      </c>
      <c r="U10" s="74" t="s">
        <v>1690</v>
      </c>
      <c r="V10" s="79"/>
      <c r="W10" s="79"/>
      <c r="X10" s="79"/>
      <c r="Y10" s="79"/>
      <c r="Z10" s="77"/>
      <c r="AA10" s="78"/>
      <c r="AC10" s="80" t="str">
        <f>'[1]Quotazioni 16-08'!D12</f>
        <v>DI GREGORIO</v>
      </c>
      <c r="AD10" s="80" t="str">
        <f>'[1]Quotazioni 16-08'!D71</f>
        <v>RRAHMANI</v>
      </c>
      <c r="AE10" s="80" t="str">
        <f>'[1]Quotazioni 16-08'!D247</f>
        <v>DA CUNHA</v>
      </c>
      <c r="AF10" s="80" t="str">
        <f>'[1]Quotazioni 16-08'!D421</f>
        <v>KEAN</v>
      </c>
    </row>
    <row r="11" spans="1:32" s="80" customFormat="1" ht="15.9" customHeight="1">
      <c r="A11" s="77" t="s">
        <v>1721</v>
      </c>
      <c r="B11" s="78">
        <v>2</v>
      </c>
      <c r="C11" s="77" t="s">
        <v>1722</v>
      </c>
      <c r="D11" s="78">
        <v>2</v>
      </c>
      <c r="E11" s="77" t="s">
        <v>1723</v>
      </c>
      <c r="F11" s="78">
        <v>4</v>
      </c>
      <c r="G11" s="77" t="s">
        <v>1724</v>
      </c>
      <c r="H11" s="78">
        <v>3</v>
      </c>
      <c r="I11" s="77" t="s">
        <v>1725</v>
      </c>
      <c r="J11" s="78">
        <v>2</v>
      </c>
      <c r="K11" s="77" t="s">
        <v>1726</v>
      </c>
      <c r="L11" s="78">
        <v>5</v>
      </c>
      <c r="M11" s="77" t="s">
        <v>1727</v>
      </c>
      <c r="N11" s="78">
        <v>1</v>
      </c>
      <c r="O11" s="77" t="s">
        <v>1728</v>
      </c>
      <c r="P11" s="78">
        <v>1</v>
      </c>
      <c r="Q11" s="77" t="s">
        <v>1729</v>
      </c>
      <c r="R11" s="78">
        <v>3</v>
      </c>
      <c r="S11" s="77" t="s">
        <v>1730</v>
      </c>
      <c r="T11" s="78">
        <v>3</v>
      </c>
      <c r="U11" s="74" t="s">
        <v>1690</v>
      </c>
      <c r="V11" s="79"/>
      <c r="W11" s="79"/>
      <c r="X11" s="79"/>
      <c r="Y11" s="79"/>
      <c r="Z11" s="77"/>
      <c r="AA11" s="78"/>
      <c r="AC11" s="80" t="str">
        <f>'[1]Quotazioni 16-08'!D13</f>
        <v>MANDAS</v>
      </c>
      <c r="AD11" s="80" t="str">
        <f>'[1]Quotazioni 16-08'!D72</f>
        <v>KALULU</v>
      </c>
      <c r="AE11" s="80" t="str">
        <f>'[1]Quotazioni 16-08'!D248</f>
        <v>ZANIOLO</v>
      </c>
      <c r="AF11" s="80" t="str">
        <f>'[1]Quotazioni 16-08'!D422</f>
        <v>YILDIZ</v>
      </c>
    </row>
    <row r="12" spans="1:32" s="80" customFormat="1" ht="15.9" customHeight="1">
      <c r="A12" s="77" t="s">
        <v>1731</v>
      </c>
      <c r="B12" s="78">
        <v>1</v>
      </c>
      <c r="C12" s="77" t="s">
        <v>1732</v>
      </c>
      <c r="D12" s="78">
        <v>1</v>
      </c>
      <c r="E12" s="77" t="s">
        <v>1733</v>
      </c>
      <c r="F12" s="78">
        <v>1</v>
      </c>
      <c r="G12" s="77" t="s">
        <v>1734</v>
      </c>
      <c r="H12" s="78">
        <v>9</v>
      </c>
      <c r="I12" s="77" t="s">
        <v>1735</v>
      </c>
      <c r="J12" s="78">
        <v>1</v>
      </c>
      <c r="K12" s="77" t="s">
        <v>1736</v>
      </c>
      <c r="L12" s="78">
        <v>2</v>
      </c>
      <c r="M12" s="77" t="s">
        <v>1737</v>
      </c>
      <c r="N12" s="78">
        <v>3</v>
      </c>
      <c r="O12" s="77" t="s">
        <v>1738</v>
      </c>
      <c r="P12" s="78">
        <v>1</v>
      </c>
      <c r="Q12" s="77" t="s">
        <v>1739</v>
      </c>
      <c r="R12" s="78">
        <v>2</v>
      </c>
      <c r="S12" s="77" t="s">
        <v>1740</v>
      </c>
      <c r="T12" s="78">
        <v>1</v>
      </c>
      <c r="U12" s="74" t="s">
        <v>1690</v>
      </c>
      <c r="V12" s="79"/>
      <c r="W12" s="79"/>
      <c r="X12" s="79"/>
      <c r="Y12" s="79"/>
      <c r="Z12" s="77"/>
      <c r="AA12" s="78"/>
      <c r="AC12" s="80" t="str">
        <f>'[1]Quotazioni 16-08'!D14</f>
        <v>OKOYE</v>
      </c>
      <c r="AD12" s="80" t="str">
        <f>'[1]Quotazioni 16-08'!D73</f>
        <v>N'DICKA</v>
      </c>
      <c r="AE12" s="80" t="str">
        <f>'[1]Quotazioni 16-08'!D249</f>
        <v>ATTA</v>
      </c>
      <c r="AF12" s="80" t="str">
        <f>'[1]Quotazioni 16-08'!D423</f>
        <v>DOUVIKAS</v>
      </c>
    </row>
    <row r="13" spans="1:32" s="80" customFormat="1" ht="15.9" customHeight="1">
      <c r="A13" s="77" t="s">
        <v>1741</v>
      </c>
      <c r="B13" s="78">
        <v>2</v>
      </c>
      <c r="C13" s="77" t="s">
        <v>1742</v>
      </c>
      <c r="D13" s="78">
        <v>1</v>
      </c>
      <c r="E13" s="77" t="s">
        <v>1743</v>
      </c>
      <c r="F13" s="78">
        <v>3</v>
      </c>
      <c r="G13" s="77" t="s">
        <v>1744</v>
      </c>
      <c r="H13" s="78">
        <v>3</v>
      </c>
      <c r="I13" s="77" t="s">
        <v>1745</v>
      </c>
      <c r="J13" s="78">
        <v>4</v>
      </c>
      <c r="K13" s="81" t="s">
        <v>1746</v>
      </c>
      <c r="L13" s="78">
        <v>1</v>
      </c>
      <c r="M13" s="77" t="s">
        <v>1747</v>
      </c>
      <c r="N13" s="78">
        <v>3</v>
      </c>
      <c r="O13" s="77" t="s">
        <v>1748</v>
      </c>
      <c r="P13" s="78">
        <v>1</v>
      </c>
      <c r="Q13" s="77" t="s">
        <v>1749</v>
      </c>
      <c r="R13" s="78">
        <v>1</v>
      </c>
      <c r="S13" s="77" t="s">
        <v>1750</v>
      </c>
      <c r="T13" s="78">
        <v>1</v>
      </c>
      <c r="U13" s="74" t="s">
        <v>1690</v>
      </c>
      <c r="V13" s="79"/>
      <c r="W13" s="79"/>
      <c r="X13" s="79"/>
      <c r="Y13" s="79"/>
      <c r="Z13" s="77"/>
      <c r="AA13" s="78"/>
      <c r="AC13" s="80" t="str">
        <f>'[1]Quotazioni 16-08'!D15</f>
        <v>BIJLOW</v>
      </c>
      <c r="AD13" s="80" t="str">
        <f>'[1]Quotazioni 16-08'!D74</f>
        <v>SOLET</v>
      </c>
      <c r="AE13" s="80" t="str">
        <f>'[1]Quotazioni 16-08'!D250</f>
        <v>BARELLA</v>
      </c>
      <c r="AF13" s="80" t="str">
        <f>'[1]Quotazioni 16-08'!D424</f>
        <v>SCAMACCA</v>
      </c>
    </row>
    <row r="14" spans="1:32" s="80" customFormat="1" ht="15.9" customHeight="1">
      <c r="A14" s="77" t="s">
        <v>1751</v>
      </c>
      <c r="B14" s="78">
        <v>1</v>
      </c>
      <c r="C14" s="77" t="s">
        <v>1752</v>
      </c>
      <c r="D14" s="78">
        <v>1</v>
      </c>
      <c r="E14" s="77" t="s">
        <v>1753</v>
      </c>
      <c r="F14" s="78">
        <v>1</v>
      </c>
      <c r="G14" s="77" t="s">
        <v>1754</v>
      </c>
      <c r="H14" s="78">
        <v>1</v>
      </c>
      <c r="I14" s="77" t="s">
        <v>1755</v>
      </c>
      <c r="J14" s="78">
        <v>1</v>
      </c>
      <c r="K14" s="77" t="s">
        <v>1756</v>
      </c>
      <c r="L14" s="78">
        <v>1</v>
      </c>
      <c r="M14" s="77" t="s">
        <v>1757</v>
      </c>
      <c r="N14" s="78">
        <v>2</v>
      </c>
      <c r="O14" s="81" t="s">
        <v>1758</v>
      </c>
      <c r="P14" s="78">
        <v>1</v>
      </c>
      <c r="Q14" s="77" t="s">
        <v>1759</v>
      </c>
      <c r="R14" s="78">
        <v>3</v>
      </c>
      <c r="S14" s="77" t="s">
        <v>1760</v>
      </c>
      <c r="T14" s="78">
        <v>1</v>
      </c>
      <c r="U14" s="74" t="s">
        <v>1690</v>
      </c>
      <c r="V14" s="79"/>
      <c r="W14" s="79"/>
      <c r="X14" s="79"/>
      <c r="Y14" s="79"/>
      <c r="Z14" s="77"/>
      <c r="AA14" s="78"/>
      <c r="AC14" s="80" t="str">
        <f>'[1]Quotazioni 16-08'!D16</f>
        <v>FALCONE</v>
      </c>
      <c r="AD14" s="80" t="str">
        <f>'[1]Quotazioni 16-08'!D75</f>
        <v>STONES</v>
      </c>
      <c r="AE14" s="80" t="str">
        <f>'[1]Quotazioni 16-08'!D251</f>
        <v>MCKENNIE</v>
      </c>
      <c r="AF14" s="80" t="str">
        <f>'[1]Quotazioni 16-08'!D425</f>
        <v>DAVIS K.</v>
      </c>
    </row>
    <row r="15" spans="1:32" s="80" customFormat="1" ht="15.9" customHeight="1">
      <c r="A15" s="82" t="s">
        <v>1761</v>
      </c>
      <c r="B15" s="78">
        <v>15</v>
      </c>
      <c r="C15" s="82" t="s">
        <v>1762</v>
      </c>
      <c r="D15" s="78">
        <v>20</v>
      </c>
      <c r="E15" s="81" t="s">
        <v>1763</v>
      </c>
      <c r="F15" s="78">
        <v>3</v>
      </c>
      <c r="G15" s="82" t="s">
        <v>1764</v>
      </c>
      <c r="H15" s="78">
        <v>1</v>
      </c>
      <c r="I15" s="82" t="s">
        <v>1765</v>
      </c>
      <c r="J15" s="78">
        <v>12</v>
      </c>
      <c r="K15" s="81" t="s">
        <v>1766</v>
      </c>
      <c r="L15" s="78">
        <v>1</v>
      </c>
      <c r="M15" s="82" t="s">
        <v>1767</v>
      </c>
      <c r="N15" s="78">
        <v>20</v>
      </c>
      <c r="O15" s="82" t="s">
        <v>1768</v>
      </c>
      <c r="P15" s="78">
        <v>7</v>
      </c>
      <c r="Q15" s="82" t="s">
        <v>1769</v>
      </c>
      <c r="R15" s="78">
        <v>2</v>
      </c>
      <c r="S15" s="82" t="s">
        <v>1770</v>
      </c>
      <c r="T15" s="78">
        <v>14</v>
      </c>
      <c r="U15" s="74" t="s">
        <v>1771</v>
      </c>
      <c r="V15" s="79"/>
      <c r="W15" s="79"/>
      <c r="X15" s="79"/>
      <c r="Y15" s="79"/>
      <c r="Z15" s="82"/>
      <c r="AA15" s="78"/>
      <c r="AC15" s="80" t="str">
        <f>'[1]Quotazioni 16-08'!D17</f>
        <v>DAFFARA</v>
      </c>
      <c r="AD15" s="80" t="str">
        <f>'[1]Quotazioni 16-08'!D76</f>
        <v>GILA</v>
      </c>
      <c r="AE15" s="80" t="str">
        <f>'[1]Quotazioni 16-08'!D252</f>
        <v>ZACCAGNI</v>
      </c>
      <c r="AF15" s="80" t="str">
        <f>'[1]Quotazioni 16-08'!D426</f>
        <v>KRSTOVIC</v>
      </c>
    </row>
    <row r="16" spans="1:32" s="87" customFormat="1" ht="15" customHeight="1">
      <c r="A16" s="83" t="s">
        <v>1772</v>
      </c>
      <c r="B16" s="84">
        <v>12</v>
      </c>
      <c r="C16" s="83" t="s">
        <v>1773</v>
      </c>
      <c r="D16" s="84">
        <v>3</v>
      </c>
      <c r="E16" s="83" t="s">
        <v>1774</v>
      </c>
      <c r="F16" s="84">
        <v>36</v>
      </c>
      <c r="G16" s="83" t="s">
        <v>1775</v>
      </c>
      <c r="H16" s="84">
        <v>8</v>
      </c>
      <c r="I16" s="83" t="s">
        <v>1776</v>
      </c>
      <c r="J16" s="84">
        <v>41</v>
      </c>
      <c r="K16" s="83" t="s">
        <v>1777</v>
      </c>
      <c r="L16" s="84">
        <v>29</v>
      </c>
      <c r="M16" s="83" t="s">
        <v>1778</v>
      </c>
      <c r="N16" s="84">
        <v>86</v>
      </c>
      <c r="O16" s="83" t="s">
        <v>1779</v>
      </c>
      <c r="P16" s="84">
        <v>8</v>
      </c>
      <c r="Q16" s="83" t="s">
        <v>1780</v>
      </c>
      <c r="R16" s="84">
        <v>5</v>
      </c>
      <c r="S16" s="83" t="s">
        <v>1781</v>
      </c>
      <c r="T16" s="84">
        <v>40</v>
      </c>
      <c r="U16" s="74" t="s">
        <v>1782</v>
      </c>
      <c r="V16" s="85"/>
      <c r="W16" s="85"/>
      <c r="X16" s="85"/>
      <c r="Y16" s="85"/>
      <c r="Z16" s="86"/>
      <c r="AA16" s="84"/>
      <c r="AC16" s="87" t="str">
        <f>'[1]Quotazioni 16-08'!D18</f>
        <v>SUZUKI</v>
      </c>
      <c r="AD16" s="87" t="str">
        <f>'[1]Quotazioni 16-08'!D77</f>
        <v>DI LORENZO</v>
      </c>
      <c r="AE16" s="87" t="str">
        <f>'[1]Quotazioni 16-08'!D253</f>
        <v>DE BRUYNE</v>
      </c>
      <c r="AF16" s="87" t="str">
        <f>'[1]Quotazioni 16-08'!D427</f>
        <v>LEAO</v>
      </c>
    </row>
    <row r="17" spans="1:32" s="87" customFormat="1" ht="15.9" customHeight="1">
      <c r="A17" s="83" t="s">
        <v>1783</v>
      </c>
      <c r="B17" s="88">
        <v>33</v>
      </c>
      <c r="C17" s="83" t="s">
        <v>1784</v>
      </c>
      <c r="D17" s="88">
        <v>94</v>
      </c>
      <c r="E17" s="83" t="s">
        <v>1785</v>
      </c>
      <c r="F17" s="88">
        <v>46</v>
      </c>
      <c r="G17" s="83" t="s">
        <v>1786</v>
      </c>
      <c r="H17" s="88">
        <v>37</v>
      </c>
      <c r="I17" s="83" t="s">
        <v>1787</v>
      </c>
      <c r="J17" s="88">
        <v>38</v>
      </c>
      <c r="K17" s="83" t="s">
        <v>1788</v>
      </c>
      <c r="L17" s="88">
        <v>35</v>
      </c>
      <c r="M17" s="83" t="s">
        <v>1789</v>
      </c>
      <c r="N17" s="88">
        <v>27</v>
      </c>
      <c r="O17" s="83" t="s">
        <v>1790</v>
      </c>
      <c r="P17" s="88">
        <v>14</v>
      </c>
      <c r="Q17" s="83" t="s">
        <v>1791</v>
      </c>
      <c r="R17" s="88">
        <v>26</v>
      </c>
      <c r="S17" s="83" t="s">
        <v>1792</v>
      </c>
      <c r="T17" s="88">
        <v>55</v>
      </c>
      <c r="U17" s="74" t="s">
        <v>1782</v>
      </c>
      <c r="V17" s="85"/>
      <c r="W17" s="85"/>
      <c r="X17" s="85"/>
      <c r="Y17" s="85"/>
      <c r="Z17" s="86"/>
      <c r="AA17" s="88"/>
      <c r="AC17" s="87" t="str">
        <f>'[1]Quotazioni 16-08'!D19</f>
        <v>MURIC</v>
      </c>
      <c r="AD17" s="87" t="str">
        <f>'[1]Quotazioni 16-08'!D78</f>
        <v>SPENCE</v>
      </c>
      <c r="AE17" s="87" t="str">
        <f>'[1]Quotazioni 16-08'!D254</f>
        <v>VLASIC</v>
      </c>
      <c r="AF17" s="87" t="str">
        <f>'[1]Quotazioni 16-08'!D428</f>
        <v>BERARDI</v>
      </c>
    </row>
    <row r="18" spans="1:32" s="87" customFormat="1" ht="15.9" customHeight="1">
      <c r="A18" s="83" t="s">
        <v>1793</v>
      </c>
      <c r="B18" s="88">
        <v>5</v>
      </c>
      <c r="C18" s="83" t="s">
        <v>1794</v>
      </c>
      <c r="D18" s="88">
        <v>20</v>
      </c>
      <c r="E18" s="83" t="s">
        <v>1795</v>
      </c>
      <c r="F18" s="88">
        <v>10</v>
      </c>
      <c r="G18" s="83" t="s">
        <v>1796</v>
      </c>
      <c r="H18" s="88">
        <v>62</v>
      </c>
      <c r="I18" s="83" t="s">
        <v>1797</v>
      </c>
      <c r="J18" s="88">
        <v>4</v>
      </c>
      <c r="K18" s="83" t="s">
        <v>1798</v>
      </c>
      <c r="L18" s="88">
        <v>33</v>
      </c>
      <c r="M18" s="83" t="s">
        <v>1799</v>
      </c>
      <c r="N18" s="88">
        <v>2</v>
      </c>
      <c r="O18" s="83" t="s">
        <v>1800</v>
      </c>
      <c r="P18" s="88">
        <v>50</v>
      </c>
      <c r="Q18" s="83" t="s">
        <v>1801</v>
      </c>
      <c r="R18" s="84">
        <v>33</v>
      </c>
      <c r="S18" s="83" t="s">
        <v>1802</v>
      </c>
      <c r="T18" s="88">
        <v>57</v>
      </c>
      <c r="U18" s="74" t="s">
        <v>1782</v>
      </c>
      <c r="V18" s="85"/>
      <c r="W18" s="85"/>
      <c r="X18" s="85"/>
      <c r="Y18" s="85"/>
      <c r="Z18" s="83"/>
      <c r="AA18" s="88"/>
      <c r="AC18" s="87" t="str">
        <f>'[1]Quotazioni 16-08'!D20</f>
        <v>PERIN</v>
      </c>
      <c r="AD18" s="87" t="str">
        <f>'[1]Quotazioni 16-08'!D79</f>
        <v>OSTIGARD</v>
      </c>
      <c r="AE18" s="87" t="str">
        <f>'[1]Quotazioni 16-08'!D255</f>
        <v>GUDMUNDSSON A.</v>
      </c>
      <c r="AF18" s="87" t="str">
        <f>'[1]Quotazioni 16-08'!D429</f>
        <v>DE KETELAERE</v>
      </c>
    </row>
    <row r="19" spans="1:32" s="87" customFormat="1" ht="15.9" customHeight="1">
      <c r="A19" s="83" t="s">
        <v>1803</v>
      </c>
      <c r="B19" s="88">
        <v>45</v>
      </c>
      <c r="C19" s="83" t="s">
        <v>1804</v>
      </c>
      <c r="D19" s="88">
        <v>15</v>
      </c>
      <c r="E19" s="83" t="s">
        <v>1805</v>
      </c>
      <c r="F19" s="88">
        <v>1</v>
      </c>
      <c r="G19" s="83" t="s">
        <v>1806</v>
      </c>
      <c r="H19" s="88">
        <v>6</v>
      </c>
      <c r="I19" s="83" t="s">
        <v>1807</v>
      </c>
      <c r="J19" s="88">
        <v>30</v>
      </c>
      <c r="K19" s="83" t="s">
        <v>1808</v>
      </c>
      <c r="L19" s="88">
        <v>7</v>
      </c>
      <c r="M19" s="83" t="s">
        <v>1809</v>
      </c>
      <c r="N19" s="88">
        <v>7</v>
      </c>
      <c r="O19" s="83" t="s">
        <v>1810</v>
      </c>
      <c r="P19" s="88">
        <v>1</v>
      </c>
      <c r="Q19" s="83" t="s">
        <v>1811</v>
      </c>
      <c r="R19" s="88">
        <v>5</v>
      </c>
      <c r="S19" s="83" t="s">
        <v>1812</v>
      </c>
      <c r="T19" s="88">
        <v>1</v>
      </c>
      <c r="U19" s="74" t="s">
        <v>1782</v>
      </c>
      <c r="V19" s="85"/>
      <c r="W19" s="85"/>
      <c r="X19" s="85"/>
      <c r="Y19" s="85"/>
      <c r="Z19" s="86"/>
      <c r="AA19" s="88"/>
      <c r="AC19" s="87" t="str">
        <f>'[1]Quotazioni 16-08'!D21</f>
        <v>STANKOVIC F.</v>
      </c>
      <c r="AD19" s="87" t="str">
        <f>'[1]Quotazioni 16-08'!D80</f>
        <v>BISSECK</v>
      </c>
      <c r="AE19" s="87" t="str">
        <f>'[1]Quotazioni 16-08'!D256</f>
        <v>TAYLOR K.</v>
      </c>
      <c r="AF19" s="87" t="str">
        <f>'[1]Quotazioni 16-08'!D430</f>
        <v>DOVBYK</v>
      </c>
    </row>
    <row r="20" spans="1:32" s="87" customFormat="1" ht="15.9" customHeight="1">
      <c r="A20" s="83" t="s">
        <v>1813</v>
      </c>
      <c r="B20" s="88">
        <v>4</v>
      </c>
      <c r="C20" s="83" t="s">
        <v>1814</v>
      </c>
      <c r="D20" s="88">
        <v>3</v>
      </c>
      <c r="E20" s="83" t="s">
        <v>1815</v>
      </c>
      <c r="F20" s="88">
        <v>30</v>
      </c>
      <c r="G20" s="83" t="s">
        <v>1816</v>
      </c>
      <c r="H20" s="88">
        <v>5</v>
      </c>
      <c r="I20" s="83" t="s">
        <v>1817</v>
      </c>
      <c r="J20" s="88">
        <v>16</v>
      </c>
      <c r="K20" s="83" t="s">
        <v>1818</v>
      </c>
      <c r="L20" s="88">
        <v>4</v>
      </c>
      <c r="M20" s="83" t="s">
        <v>1819</v>
      </c>
      <c r="N20" s="88">
        <v>2</v>
      </c>
      <c r="O20" s="83" t="s">
        <v>1820</v>
      </c>
      <c r="P20" s="88">
        <v>6</v>
      </c>
      <c r="Q20" s="83" t="s">
        <v>1821</v>
      </c>
      <c r="R20" s="88">
        <v>18</v>
      </c>
      <c r="S20" s="83" t="s">
        <v>1822</v>
      </c>
      <c r="T20" s="88">
        <v>1</v>
      </c>
      <c r="U20" s="74" t="s">
        <v>1782</v>
      </c>
      <c r="V20" s="85"/>
      <c r="W20" s="85"/>
      <c r="X20" s="85"/>
      <c r="Y20" s="85"/>
      <c r="Z20" s="83"/>
      <c r="AA20" s="88"/>
      <c r="AC20" s="87" t="str">
        <f>'[1]Quotazioni 16-08'!D22</f>
        <v>THIAM</v>
      </c>
      <c r="AD20" s="87" t="str">
        <f>'[1]Quotazioni 16-08'!D81</f>
        <v>SCALVINI</v>
      </c>
      <c r="AE20" s="87" t="str">
        <f>'[1]Quotazioni 16-08'!D257</f>
        <v>EDERSON D.S.</v>
      </c>
      <c r="AF20" s="87" t="str">
        <f>'[1]Quotazioni 16-08'!D431</f>
        <v>ESPOSITO F.P.</v>
      </c>
    </row>
    <row r="21" spans="1:32" s="87" customFormat="1" ht="15.9" customHeight="1">
      <c r="A21" s="83" t="s">
        <v>1823</v>
      </c>
      <c r="B21" s="84">
        <v>2</v>
      </c>
      <c r="C21" s="83" t="s">
        <v>1824</v>
      </c>
      <c r="D21" s="88">
        <v>1</v>
      </c>
      <c r="E21" s="83" t="s">
        <v>1825</v>
      </c>
      <c r="F21" s="88">
        <v>16</v>
      </c>
      <c r="G21" s="83" t="s">
        <v>1826</v>
      </c>
      <c r="H21" s="88">
        <v>3</v>
      </c>
      <c r="I21" s="83" t="s">
        <v>1827</v>
      </c>
      <c r="J21" s="88">
        <v>6</v>
      </c>
      <c r="K21" s="83" t="s">
        <v>1828</v>
      </c>
      <c r="L21" s="88">
        <v>1</v>
      </c>
      <c r="M21" s="83" t="s">
        <v>1829</v>
      </c>
      <c r="N21" s="88">
        <v>2</v>
      </c>
      <c r="O21" s="83" t="s">
        <v>1830</v>
      </c>
      <c r="P21" s="88">
        <v>1</v>
      </c>
      <c r="Q21" s="83" t="s">
        <v>1831</v>
      </c>
      <c r="R21" s="88">
        <v>1</v>
      </c>
      <c r="S21" s="83" t="s">
        <v>1832</v>
      </c>
      <c r="T21" s="88">
        <v>3</v>
      </c>
      <c r="U21" s="74" t="s">
        <v>1782</v>
      </c>
      <c r="V21" s="85"/>
      <c r="W21" s="85"/>
      <c r="X21" s="85"/>
      <c r="Y21" s="85"/>
      <c r="Z21" s="83"/>
      <c r="AA21" s="88"/>
      <c r="AC21" s="87" t="str">
        <f>'[1]Quotazioni 16-08'!D23</f>
        <v>MILINKOVIC-SAVIC V.</v>
      </c>
      <c r="AD21" s="87" t="str">
        <f>'[1]Quotazioni 16-08'!D82</f>
        <v>RAMON</v>
      </c>
      <c r="AE21" s="87" t="str">
        <f>'[1]Quotazioni 16-08'!D258</f>
        <v>SAMARDZIC</v>
      </c>
      <c r="AF21" s="87" t="str">
        <f>'[1]Quotazioni 16-08'!D432</f>
        <v>PELLEGRINO M.</v>
      </c>
    </row>
    <row r="22" spans="1:32" s="87" customFormat="1" ht="15.9" customHeight="1">
      <c r="A22" s="83" t="s">
        <v>1833</v>
      </c>
      <c r="B22" s="84">
        <v>8</v>
      </c>
      <c r="C22" s="83" t="s">
        <v>1834</v>
      </c>
      <c r="D22" s="88">
        <v>5</v>
      </c>
      <c r="E22" s="83" t="s">
        <v>1835</v>
      </c>
      <c r="F22" s="88">
        <v>1</v>
      </c>
      <c r="G22" s="83" t="s">
        <v>1836</v>
      </c>
      <c r="H22" s="88">
        <v>1</v>
      </c>
      <c r="I22" s="83" t="s">
        <v>1837</v>
      </c>
      <c r="J22" s="88">
        <v>1</v>
      </c>
      <c r="K22" s="83" t="s">
        <v>1838</v>
      </c>
      <c r="L22" s="88">
        <v>2</v>
      </c>
      <c r="M22" s="83" t="s">
        <v>1839</v>
      </c>
      <c r="N22" s="88">
        <v>1</v>
      </c>
      <c r="O22" s="83" t="s">
        <v>1840</v>
      </c>
      <c r="P22" s="88">
        <v>1</v>
      </c>
      <c r="Q22" s="83" t="s">
        <v>1841</v>
      </c>
      <c r="R22" s="88">
        <v>1</v>
      </c>
      <c r="S22" s="83" t="s">
        <v>1842</v>
      </c>
      <c r="T22" s="88">
        <v>1</v>
      </c>
      <c r="U22" s="74" t="s">
        <v>1782</v>
      </c>
      <c r="V22" s="85"/>
      <c r="W22" s="85"/>
      <c r="X22" s="85"/>
      <c r="Y22" s="85"/>
      <c r="Z22" s="83"/>
      <c r="AA22" s="88"/>
      <c r="AC22" s="87" t="str">
        <f>'[1]Quotazioni 16-08'!D24</f>
        <v>PALMISANI</v>
      </c>
      <c r="AD22" s="87" t="str">
        <f>'[1]Quotazioni 16-08'!D83</f>
        <v>DODÒ</v>
      </c>
      <c r="AE22" s="87" t="str">
        <f>'[1]Quotazioni 16-08'!D259</f>
        <v>RODRIGUEZ JE.</v>
      </c>
      <c r="AF22" s="87" t="str">
        <f>'[1]Quotazioni 16-08'!D433</f>
        <v>LAURIENTÈ</v>
      </c>
    </row>
    <row r="23" spans="1:32" s="87" customFormat="1" ht="15.9" customHeight="1">
      <c r="A23" s="83" t="s">
        <v>1843</v>
      </c>
      <c r="B23" s="84">
        <v>21</v>
      </c>
      <c r="C23" s="83" t="s">
        <v>1844</v>
      </c>
      <c r="D23" s="88">
        <v>1</v>
      </c>
      <c r="E23" s="83" t="s">
        <v>1845</v>
      </c>
      <c r="F23" s="88">
        <v>2</v>
      </c>
      <c r="G23" s="83" t="s">
        <v>1846</v>
      </c>
      <c r="H23" s="88">
        <v>1</v>
      </c>
      <c r="I23" s="83" t="s">
        <v>1847</v>
      </c>
      <c r="J23" s="88">
        <v>1</v>
      </c>
      <c r="K23" s="83" t="s">
        <v>1848</v>
      </c>
      <c r="L23" s="88">
        <v>1</v>
      </c>
      <c r="M23" s="83" t="s">
        <v>1849</v>
      </c>
      <c r="N23" s="88">
        <v>1</v>
      </c>
      <c r="O23" s="83" t="s">
        <v>1850</v>
      </c>
      <c r="P23" s="88">
        <v>1</v>
      </c>
      <c r="Q23" s="83" t="s">
        <v>1851</v>
      </c>
      <c r="R23" s="88">
        <v>3</v>
      </c>
      <c r="S23" s="83" t="s">
        <v>1852</v>
      </c>
      <c r="T23" s="88">
        <v>1</v>
      </c>
      <c r="U23" s="74" t="s">
        <v>1782</v>
      </c>
      <c r="V23" s="85"/>
      <c r="W23" s="85"/>
      <c r="X23" s="85"/>
      <c r="Y23" s="85"/>
      <c r="Z23" s="83"/>
      <c r="AA23" s="88"/>
      <c r="AC23" s="87" t="str">
        <f>'[1]Quotazioni 16-08'!D25</f>
        <v>DESPLANCHES</v>
      </c>
      <c r="AD23" s="87" t="str">
        <f>'[1]Quotazioni 16-08'!D84</f>
        <v>HERMOSO</v>
      </c>
      <c r="AE23" s="87" t="str">
        <f>'[1]Quotazioni 16-08'!D260</f>
        <v>ALAJBEGOVIC</v>
      </c>
      <c r="AF23" s="87" t="str">
        <f>'[1]Quotazioni 16-08'!D434</f>
        <v>SIMEONE</v>
      </c>
    </row>
    <row r="24" spans="1:32" s="87" customFormat="1" ht="15.9" customHeight="1">
      <c r="A24" s="89" t="s">
        <v>1853</v>
      </c>
      <c r="B24" s="88">
        <v>36</v>
      </c>
      <c r="C24" s="89" t="s">
        <v>1854</v>
      </c>
      <c r="D24" s="88">
        <v>2</v>
      </c>
      <c r="E24" s="89" t="s">
        <v>1855</v>
      </c>
      <c r="F24" s="88">
        <v>33</v>
      </c>
      <c r="G24" s="89" t="s">
        <v>1856</v>
      </c>
      <c r="H24" s="88">
        <v>6</v>
      </c>
      <c r="I24" s="89" t="s">
        <v>1857</v>
      </c>
      <c r="J24" s="88">
        <v>12</v>
      </c>
      <c r="K24" s="89" t="s">
        <v>1858</v>
      </c>
      <c r="L24" s="88">
        <v>3</v>
      </c>
      <c r="M24" s="89" t="s">
        <v>1859</v>
      </c>
      <c r="N24" s="88">
        <v>32</v>
      </c>
      <c r="O24" s="89" t="s">
        <v>1860</v>
      </c>
      <c r="P24" s="88">
        <v>52</v>
      </c>
      <c r="Q24" s="89" t="s">
        <v>1861</v>
      </c>
      <c r="R24" s="88">
        <v>25</v>
      </c>
      <c r="S24" s="89" t="s">
        <v>1862</v>
      </c>
      <c r="T24" s="88">
        <v>1</v>
      </c>
      <c r="U24" s="74" t="s">
        <v>1863</v>
      </c>
      <c r="V24" s="85"/>
      <c r="W24" s="85"/>
      <c r="X24" s="85"/>
      <c r="Y24" s="85"/>
      <c r="Z24" s="89"/>
      <c r="AA24" s="88"/>
      <c r="AC24" s="87" t="str">
        <f>'[1]Quotazioni 16-08'!D26</f>
        <v>PROVEDEL</v>
      </c>
      <c r="AD24" s="87" t="str">
        <f>'[1]Quotazioni 16-08'!D85</f>
        <v>VASQUEZ</v>
      </c>
      <c r="AE24" s="87" t="str">
        <f>'[1]Quotazioni 16-08'!D261</f>
        <v>CONCEICAO</v>
      </c>
      <c r="AF24" s="87" t="str">
        <f>'[1]Quotazioni 16-08'!D435</f>
        <v>SANTOS A.</v>
      </c>
    </row>
    <row r="25" spans="1:32" s="95" customFormat="1" ht="15.9" customHeight="1">
      <c r="A25" s="90" t="s">
        <v>1864</v>
      </c>
      <c r="B25" s="91">
        <v>130</v>
      </c>
      <c r="C25" s="92" t="s">
        <v>1865</v>
      </c>
      <c r="D25" s="91">
        <v>30</v>
      </c>
      <c r="E25" s="90" t="s">
        <v>1866</v>
      </c>
      <c r="F25" s="91">
        <v>20</v>
      </c>
      <c r="G25" s="90" t="s">
        <v>1867</v>
      </c>
      <c r="H25" s="91">
        <v>105</v>
      </c>
      <c r="I25" s="90" t="s">
        <v>1868</v>
      </c>
      <c r="J25" s="91">
        <v>110</v>
      </c>
      <c r="K25" s="90" t="s">
        <v>1869</v>
      </c>
      <c r="L25" s="91">
        <v>130</v>
      </c>
      <c r="M25" s="90" t="s">
        <v>1870</v>
      </c>
      <c r="N25" s="91">
        <v>16</v>
      </c>
      <c r="O25" s="90" t="s">
        <v>1871</v>
      </c>
      <c r="P25" s="91">
        <v>105</v>
      </c>
      <c r="Q25" s="90" t="s">
        <v>1872</v>
      </c>
      <c r="R25" s="91">
        <v>122</v>
      </c>
      <c r="S25" s="90" t="s">
        <v>1873</v>
      </c>
      <c r="T25" s="91">
        <v>105</v>
      </c>
      <c r="U25" s="74" t="s">
        <v>1874</v>
      </c>
      <c r="V25" s="93"/>
      <c r="W25" s="93"/>
      <c r="X25" s="93"/>
      <c r="Y25" s="93"/>
      <c r="Z25" s="94"/>
      <c r="AA25" s="91"/>
      <c r="AC25" s="95" t="str">
        <f>'[1]Quotazioni 16-08'!D27</f>
        <v>SPORTIELLO</v>
      </c>
      <c r="AD25" s="95" t="str">
        <f>'[1]Quotazioni 16-08'!D86</f>
        <v>CAMBIASO</v>
      </c>
      <c r="AE25" s="95" t="str">
        <f>'[1]Quotazioni 16-08'!D262</f>
        <v>MODRIC</v>
      </c>
      <c r="AF25" s="95" t="str">
        <f>'[1]Quotazioni 16-08'!D436</f>
        <v>DYBALA</v>
      </c>
    </row>
    <row r="26" spans="1:32" s="95" customFormat="1" ht="15.9" customHeight="1">
      <c r="A26" s="90" t="s">
        <v>1875</v>
      </c>
      <c r="B26" s="91">
        <v>19</v>
      </c>
      <c r="C26" s="90" t="s">
        <v>1876</v>
      </c>
      <c r="D26" s="91">
        <v>34</v>
      </c>
      <c r="E26" s="90" t="s">
        <v>1877</v>
      </c>
      <c r="F26" s="91">
        <v>65</v>
      </c>
      <c r="G26" s="90" t="s">
        <v>1878</v>
      </c>
      <c r="H26" s="91">
        <v>62</v>
      </c>
      <c r="I26" s="90" t="s">
        <v>1879</v>
      </c>
      <c r="J26" s="91">
        <v>5</v>
      </c>
      <c r="K26" s="90" t="s">
        <v>1880</v>
      </c>
      <c r="L26" s="91">
        <v>44</v>
      </c>
      <c r="M26" s="90" t="s">
        <v>1881</v>
      </c>
      <c r="N26" s="91">
        <v>81</v>
      </c>
      <c r="O26" s="90" t="s">
        <v>1882</v>
      </c>
      <c r="P26" s="91">
        <v>61</v>
      </c>
      <c r="Q26" s="90" t="s">
        <v>1883</v>
      </c>
      <c r="R26" s="91">
        <v>22</v>
      </c>
      <c r="S26" s="90" t="s">
        <v>1884</v>
      </c>
      <c r="T26" s="91">
        <v>23</v>
      </c>
      <c r="U26" s="74" t="s">
        <v>1874</v>
      </c>
      <c r="V26" s="93"/>
      <c r="W26" s="93"/>
      <c r="X26" s="93"/>
      <c r="Y26" s="93"/>
      <c r="Z26" s="94"/>
      <c r="AA26" s="91"/>
      <c r="AC26" s="95" t="str">
        <f>'[1]Quotazioni 16-08'!D28</f>
        <v>HAPPONEN</v>
      </c>
      <c r="AD26" s="95" t="str">
        <f>'[1]Quotazioni 16-08'!D87</f>
        <v>CHALOBAH T.</v>
      </c>
      <c r="AE26" s="95" t="str">
        <f>'[1]Quotazioni 16-08'!D263</f>
        <v>MASTANTUONO</v>
      </c>
      <c r="AF26" s="95" t="str">
        <f>'[1]Quotazioni 16-08'!D437</f>
        <v>CASTRO S.</v>
      </c>
    </row>
    <row r="27" spans="1:32" s="95" customFormat="1" ht="15.9" customHeight="1">
      <c r="A27" s="90" t="s">
        <v>1885</v>
      </c>
      <c r="B27" s="91">
        <v>8</v>
      </c>
      <c r="C27" s="90" t="s">
        <v>1886</v>
      </c>
      <c r="D27" s="91">
        <v>30</v>
      </c>
      <c r="E27" s="90" t="s">
        <v>1887</v>
      </c>
      <c r="F27" s="91">
        <v>14</v>
      </c>
      <c r="G27" s="90" t="s">
        <v>1888</v>
      </c>
      <c r="H27" s="91">
        <v>1</v>
      </c>
      <c r="I27" s="90" t="s">
        <v>1889</v>
      </c>
      <c r="J27" s="91">
        <v>8</v>
      </c>
      <c r="K27" s="90" t="s">
        <v>1890</v>
      </c>
      <c r="L27" s="91">
        <v>7</v>
      </c>
      <c r="M27" s="90" t="s">
        <v>1891</v>
      </c>
      <c r="N27" s="91">
        <v>44</v>
      </c>
      <c r="O27" s="90" t="s">
        <v>1892</v>
      </c>
      <c r="P27" s="91">
        <v>9</v>
      </c>
      <c r="Q27" s="90" t="s">
        <v>1893</v>
      </c>
      <c r="R27" s="91">
        <v>38</v>
      </c>
      <c r="S27" s="90" t="s">
        <v>1894</v>
      </c>
      <c r="T27" s="91">
        <v>1</v>
      </c>
      <c r="U27" s="74" t="s">
        <v>1874</v>
      </c>
      <c r="V27" s="93"/>
      <c r="W27" s="93"/>
      <c r="X27" s="93"/>
      <c r="Y27" s="93"/>
      <c r="Z27" s="90"/>
      <c r="AA27" s="91"/>
      <c r="AC27" s="95" t="str">
        <f>'[1]Quotazioni 16-08'!D29</f>
        <v>PESSINA MAS.</v>
      </c>
      <c r="AD27" s="95" t="str">
        <f>'[1]Quotazioni 16-08'!D88</f>
        <v>HIEN</v>
      </c>
      <c r="AE27" s="95" t="str">
        <f>'[1]Quotazioni 16-08'!D264</f>
        <v>ROWE</v>
      </c>
      <c r="AF27" s="95" t="str">
        <f>'[1]Quotazioni 16-08'!D438</f>
        <v>RASPADORI</v>
      </c>
    </row>
    <row r="28" spans="1:32" s="95" customFormat="1" ht="15.9" customHeight="1">
      <c r="A28" s="92" t="s">
        <v>1895</v>
      </c>
      <c r="B28" s="91">
        <v>4</v>
      </c>
      <c r="C28" s="90" t="s">
        <v>1896</v>
      </c>
      <c r="D28" s="91">
        <v>8</v>
      </c>
      <c r="E28" s="90" t="s">
        <v>1897</v>
      </c>
      <c r="F28" s="91">
        <v>8</v>
      </c>
      <c r="G28" s="90" t="s">
        <v>1898</v>
      </c>
      <c r="H28" s="91">
        <v>5</v>
      </c>
      <c r="I28" s="90" t="s">
        <v>1899</v>
      </c>
      <c r="J28" s="91">
        <v>11</v>
      </c>
      <c r="K28" s="90" t="s">
        <v>1900</v>
      </c>
      <c r="L28" s="91">
        <v>1</v>
      </c>
      <c r="M28" s="90" t="s">
        <v>1901</v>
      </c>
      <c r="N28" s="91">
        <v>21</v>
      </c>
      <c r="O28" s="92" t="s">
        <v>1902</v>
      </c>
      <c r="P28" s="91">
        <v>1</v>
      </c>
      <c r="Q28" s="90" t="s">
        <v>1903</v>
      </c>
      <c r="R28" s="91">
        <v>1</v>
      </c>
      <c r="S28" s="90" t="s">
        <v>1904</v>
      </c>
      <c r="T28" s="91">
        <v>7</v>
      </c>
      <c r="U28" s="74" t="s">
        <v>1874</v>
      </c>
      <c r="V28" s="93"/>
      <c r="W28" s="93"/>
      <c r="X28" s="93"/>
      <c r="Y28" s="93"/>
      <c r="Z28" s="90"/>
      <c r="AA28" s="91"/>
      <c r="AC28" s="95" t="str">
        <f>'[1]Quotazioni 16-08'!D30</f>
        <v>SHERRI</v>
      </c>
      <c r="AD28" s="95" t="str">
        <f>'[1]Quotazioni 16-08'!D89</f>
        <v>ZAPPACOSTA</v>
      </c>
      <c r="AE28" s="95" t="str">
        <f>'[1]Quotazioni 16-08'!D265</f>
        <v>BALDANZI</v>
      </c>
      <c r="AF28" s="95" t="str">
        <f>'[1]Quotazioni 16-08'!D439</f>
        <v>ESPOSITO SE.</v>
      </c>
    </row>
    <row r="29" spans="1:32" s="95" customFormat="1" ht="15.9" customHeight="1">
      <c r="A29" s="90" t="s">
        <v>1905</v>
      </c>
      <c r="B29" s="91">
        <v>2</v>
      </c>
      <c r="C29" s="90" t="s">
        <v>1906</v>
      </c>
      <c r="D29" s="91">
        <v>1</v>
      </c>
      <c r="E29" s="90" t="s">
        <v>1907</v>
      </c>
      <c r="F29" s="91">
        <v>1</v>
      </c>
      <c r="G29" s="92" t="s">
        <v>1908</v>
      </c>
      <c r="H29" s="91">
        <v>2</v>
      </c>
      <c r="I29" s="90" t="s">
        <v>1909</v>
      </c>
      <c r="J29" s="91">
        <v>7</v>
      </c>
      <c r="K29" s="92" t="s">
        <v>1910</v>
      </c>
      <c r="L29" s="91">
        <v>1</v>
      </c>
      <c r="M29" s="90" t="s">
        <v>1911</v>
      </c>
      <c r="N29" s="91">
        <v>16</v>
      </c>
      <c r="O29" s="90" t="s">
        <v>1912</v>
      </c>
      <c r="P29" s="91">
        <v>25</v>
      </c>
      <c r="Q29" s="90" t="s">
        <v>1913</v>
      </c>
      <c r="R29" s="91">
        <v>7</v>
      </c>
      <c r="S29" s="90" t="s">
        <v>1914</v>
      </c>
      <c r="T29" s="91">
        <v>1</v>
      </c>
      <c r="U29" s="74" t="s">
        <v>1874</v>
      </c>
      <c r="V29" s="93"/>
      <c r="W29" s="93"/>
      <c r="X29" s="93"/>
      <c r="Y29" s="93"/>
      <c r="Z29" s="90"/>
      <c r="AA29" s="91"/>
      <c r="AC29" s="95" t="str">
        <f>'[1]Quotazioni 16-08'!D31</f>
        <v>TORNQVIST</v>
      </c>
      <c r="AD29" s="95" t="str">
        <f>'[1]Quotazioni 16-08'!D90</f>
        <v>LUCUMÌ</v>
      </c>
      <c r="AE29" s="95" t="str">
        <f>'[1]Quotazioni 16-08'!D266</f>
        <v>ZAMBO ANGUISSA</v>
      </c>
      <c r="AF29" s="95" t="str">
        <f>'[1]Quotazioni 16-08'!D440</f>
        <v>NKUNKU</v>
      </c>
    </row>
    <row r="30" spans="1:32" s="95" customFormat="1" ht="15.9" customHeight="1">
      <c r="A30" s="92" t="s">
        <v>1915</v>
      </c>
      <c r="B30" s="91">
        <v>5</v>
      </c>
      <c r="C30" s="90" t="s">
        <v>1916</v>
      </c>
      <c r="D30" s="91">
        <v>1</v>
      </c>
      <c r="E30" s="90" t="s">
        <v>1917</v>
      </c>
      <c r="F30" s="91">
        <v>1</v>
      </c>
      <c r="G30" s="90" t="s">
        <v>1918</v>
      </c>
      <c r="H30" s="91">
        <v>1</v>
      </c>
      <c r="I30" s="90" t="s">
        <v>1919</v>
      </c>
      <c r="J30" s="91">
        <v>8</v>
      </c>
      <c r="K30" s="90" t="s">
        <v>1920</v>
      </c>
      <c r="L30" s="91">
        <v>1</v>
      </c>
      <c r="M30" s="90" t="s">
        <v>1921</v>
      </c>
      <c r="N30" s="91">
        <v>4</v>
      </c>
      <c r="O30" s="90" t="s">
        <v>1922</v>
      </c>
      <c r="P30" s="91">
        <v>23</v>
      </c>
      <c r="Q30" s="90" t="s">
        <v>1923</v>
      </c>
      <c r="R30" s="91">
        <v>1</v>
      </c>
      <c r="S30" s="90" t="s">
        <v>1924</v>
      </c>
      <c r="T30" s="91">
        <v>1</v>
      </c>
      <c r="U30" s="74" t="s">
        <v>1874</v>
      </c>
      <c r="V30" s="93"/>
      <c r="W30" s="93"/>
      <c r="X30" s="93"/>
      <c r="Y30" s="93"/>
      <c r="Z30" s="90"/>
      <c r="AA30" s="91"/>
      <c r="AC30" s="95" t="str">
        <f>'[1]Quotazioni 16-08'!D32</f>
        <v>VIGORITO</v>
      </c>
      <c r="AD30" s="95" t="str">
        <f>'[1]Quotazioni 16-08'!D91</f>
        <v>MIRANDA J.</v>
      </c>
      <c r="AE30" s="95" t="str">
        <f>'[1]Quotazioni 16-08'!D267</f>
        <v>PERRONE</v>
      </c>
      <c r="AF30" s="95" t="str">
        <f>'[1]Quotazioni 16-08'!D441</f>
        <v>PINAMONTI</v>
      </c>
    </row>
    <row r="31" spans="1:32" s="95" customFormat="1" ht="15.9" customHeight="1">
      <c r="A31" s="92" t="s">
        <v>1925</v>
      </c>
      <c r="B31" s="91">
        <v>1</v>
      </c>
      <c r="C31" s="96" t="s">
        <v>1926</v>
      </c>
      <c r="D31" s="91">
        <v>8</v>
      </c>
      <c r="E31" s="96" t="s">
        <v>1927</v>
      </c>
      <c r="F31" s="91">
        <v>1</v>
      </c>
      <c r="G31" s="96" t="s">
        <v>1928</v>
      </c>
      <c r="H31" s="91">
        <v>6</v>
      </c>
      <c r="I31" s="96" t="s">
        <v>1929</v>
      </c>
      <c r="J31" s="91">
        <v>4</v>
      </c>
      <c r="K31" s="96" t="s">
        <v>1930</v>
      </c>
      <c r="L31" s="91">
        <v>28</v>
      </c>
      <c r="M31" s="96" t="s">
        <v>1931</v>
      </c>
      <c r="N31" s="91">
        <v>1</v>
      </c>
      <c r="O31" s="96" t="s">
        <v>1932</v>
      </c>
      <c r="P31" s="91">
        <v>3</v>
      </c>
      <c r="Q31" s="96" t="s">
        <v>1933</v>
      </c>
      <c r="R31" s="91">
        <v>3</v>
      </c>
      <c r="S31" s="92" t="s">
        <v>1934</v>
      </c>
      <c r="T31" s="91">
        <v>1</v>
      </c>
      <c r="U31" s="74" t="s">
        <v>1935</v>
      </c>
      <c r="V31" s="93"/>
      <c r="W31" s="93"/>
      <c r="X31" s="93"/>
      <c r="Y31" s="93"/>
      <c r="Z31" s="96"/>
      <c r="AA31" s="91"/>
      <c r="AC31" s="95" t="str">
        <f>'[1]Quotazioni 16-08'!D33</f>
        <v>CHRISTENSEN O.</v>
      </c>
      <c r="AD31" s="95" t="str">
        <f>'[1]Quotazioni 16-08'!D92</f>
        <v>MINA</v>
      </c>
      <c r="AE31" s="95" t="str">
        <f>'[1]Quotazioni 16-08'!D268</f>
        <v>ZIELINSKI</v>
      </c>
      <c r="AF31" s="95" t="str">
        <f>'[1]Quotazioni 16-08'!D442</f>
        <v>KEVIN CARLOS</v>
      </c>
    </row>
    <row r="32" spans="1:32" ht="1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8"/>
      <c r="Q32" s="97"/>
      <c r="R32" s="98"/>
      <c r="S32" s="97"/>
      <c r="T32" s="98"/>
      <c r="AC32" s="100" t="str">
        <f>'[1]Quotazioni 16-08'!D34</f>
        <v>LEZZERINI</v>
      </c>
      <c r="AD32" s="100" t="str">
        <f>'[1]Quotazioni 16-08'!D93</f>
        <v>DRAGUSIN</v>
      </c>
      <c r="AE32" s="100" t="str">
        <f>'[1]Quotazioni 16-08'!D269</f>
        <v>THURAM K.</v>
      </c>
      <c r="AF32" s="100" t="str">
        <f>'[1]Quotazioni 16-08'!D443</f>
        <v>SOULÈ</v>
      </c>
    </row>
    <row r="33" spans="1:32" s="103" customFormat="1" ht="17.399999999999999">
      <c r="A33" s="101"/>
      <c r="B33" s="65">
        <f>B2</f>
        <v>4</v>
      </c>
      <c r="C33" s="97"/>
      <c r="D33" s="65">
        <f>D2</f>
        <v>6</v>
      </c>
      <c r="E33" s="97"/>
      <c r="F33" s="65">
        <f>F2</f>
        <v>2</v>
      </c>
      <c r="G33" s="97"/>
      <c r="H33" s="65">
        <f>H2</f>
        <v>0</v>
      </c>
      <c r="I33" s="97"/>
      <c r="J33" s="65">
        <f>J2</f>
        <v>0</v>
      </c>
      <c r="K33" s="97"/>
      <c r="L33" s="65">
        <f>L2</f>
        <v>5</v>
      </c>
      <c r="M33" s="97"/>
      <c r="N33" s="65">
        <f>N2</f>
        <v>0</v>
      </c>
      <c r="O33" s="97"/>
      <c r="P33" s="65">
        <f>P2</f>
        <v>0</v>
      </c>
      <c r="Q33" s="97"/>
      <c r="R33" s="65">
        <f>R2</f>
        <v>0</v>
      </c>
      <c r="S33" s="97"/>
      <c r="T33" s="65">
        <f>T2</f>
        <v>1</v>
      </c>
      <c r="U33" s="102" t="s">
        <v>1936</v>
      </c>
      <c r="AC33" s="103" t="str">
        <f>'[1]Quotazioni 16-08'!D35</f>
        <v>LOLIC</v>
      </c>
      <c r="AD33" s="103" t="str">
        <f>'[1]Quotazioni 16-08'!D94</f>
        <v>JIMENEZ A.</v>
      </c>
      <c r="AE33" s="103" t="str">
        <f>'[1]Quotazioni 16-08'!D270</f>
        <v>SAELEMAEKERS</v>
      </c>
      <c r="AF33" s="103" t="str">
        <f>'[1]Quotazioni 16-08'!D444</f>
        <v>ADAMS A.</v>
      </c>
    </row>
    <row r="34" spans="1:32" s="103" customFormat="1" ht="17.399999999999999">
      <c r="A34" s="101"/>
      <c r="B34" s="70">
        <f>B3</f>
        <v>-22</v>
      </c>
      <c r="C34" s="97"/>
      <c r="D34" s="70">
        <f>D3</f>
        <v>0</v>
      </c>
      <c r="E34" s="97"/>
      <c r="F34" s="70">
        <f>F3</f>
        <v>-7</v>
      </c>
      <c r="G34" s="97"/>
      <c r="H34" s="70">
        <f>H3</f>
        <v>17</v>
      </c>
      <c r="I34" s="97"/>
      <c r="J34" s="70">
        <f>J3</f>
        <v>2</v>
      </c>
      <c r="K34" s="97"/>
      <c r="L34" s="70">
        <f>L3</f>
        <v>-2</v>
      </c>
      <c r="M34" s="97"/>
      <c r="N34" s="70">
        <f>N3</f>
        <v>-23</v>
      </c>
      <c r="O34" s="97"/>
      <c r="P34" s="70">
        <f>P3</f>
        <v>-32</v>
      </c>
      <c r="Q34" s="97"/>
      <c r="R34" s="70">
        <f>R3</f>
        <v>0</v>
      </c>
      <c r="S34" s="97"/>
      <c r="T34" s="70">
        <f>T3</f>
        <v>14</v>
      </c>
      <c r="U34" s="102" t="s">
        <v>1937</v>
      </c>
      <c r="AC34" s="103" t="str">
        <f>'[1]Quotazioni 16-08'!D36</f>
        <v>SOMMARIVA</v>
      </c>
      <c r="AD34" s="103" t="str">
        <f>'[1]Quotazioni 16-08'!D95</f>
        <v>NORTON-CUFFY</v>
      </c>
      <c r="AE34" s="103" t="str">
        <f>'[1]Quotazioni 16-08'!D271</f>
        <v>POLITANO</v>
      </c>
      <c r="AF34" s="103" t="str">
        <f>'[1]Quotazioni 16-08'!D445</f>
        <v>DIAO</v>
      </c>
    </row>
    <row r="35" spans="1:32">
      <c r="AC35" s="100" t="str">
        <f>'[1]Quotazioni 16-08'!D37</f>
        <v>STOLZ</v>
      </c>
      <c r="AD35" s="100" t="str">
        <f>'[1]Quotazioni 16-08'!D96</f>
        <v>CELIK</v>
      </c>
      <c r="AE35" s="100" t="str">
        <f>'[1]Quotazioni 16-08'!D272</f>
        <v>KONÈ M.</v>
      </c>
      <c r="AF35" s="100" t="str">
        <f>'[1]Quotazioni 16-08'!D446</f>
        <v>COLOMBO</v>
      </c>
    </row>
    <row r="36" spans="1:32" s="108" customFormat="1" ht="15.6">
      <c r="A36" s="104" t="s">
        <v>1938</v>
      </c>
      <c r="B36" s="105">
        <f>$N$33-B33</f>
        <v>-4</v>
      </c>
      <c r="C36" s="105"/>
      <c r="D36" s="105">
        <f>$N$33-D33</f>
        <v>-6</v>
      </c>
      <c r="E36" s="105"/>
      <c r="F36" s="105">
        <f>$N$33-F33</f>
        <v>-2</v>
      </c>
      <c r="G36" s="105"/>
      <c r="H36" s="105">
        <f>$N$33-H33</f>
        <v>0</v>
      </c>
      <c r="I36" s="105"/>
      <c r="J36" s="105">
        <f>$N$33-J33</f>
        <v>0</v>
      </c>
      <c r="K36" s="105"/>
      <c r="L36" s="105">
        <f>$N$33-L33</f>
        <v>-5</v>
      </c>
      <c r="M36" s="106"/>
      <c r="N36" s="105"/>
      <c r="O36" s="106"/>
      <c r="P36" s="105">
        <f>$N$33-P33</f>
        <v>0</v>
      </c>
      <c r="Q36" s="106"/>
      <c r="R36" s="105">
        <f>$N$33-R33</f>
        <v>0</v>
      </c>
      <c r="S36" s="106"/>
      <c r="T36" s="105">
        <f>$N$33-T33</f>
        <v>-1</v>
      </c>
      <c r="U36" s="107"/>
      <c r="AC36" s="108" t="str">
        <f>'[1]Quotazioni 16-08'!D38</f>
        <v>DI GENNARO</v>
      </c>
      <c r="AD36" s="108" t="str">
        <f>'[1]Quotazioni 16-08'!D97</f>
        <v>BARTESAGHI</v>
      </c>
      <c r="AE36" s="108" t="str">
        <f>'[1]Quotazioni 16-08'!D273</f>
        <v>THORSTVEDT</v>
      </c>
      <c r="AF36" s="108" t="str">
        <f>'[1]Quotazioni 16-08'!D447</f>
        <v>TOURÈ E.</v>
      </c>
    </row>
    <row r="37" spans="1:32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10"/>
      <c r="O37" s="110"/>
      <c r="P37" s="110"/>
      <c r="Q37" s="110"/>
      <c r="R37" s="110"/>
      <c r="S37" s="110"/>
      <c r="T37" s="110"/>
      <c r="U37" s="111"/>
      <c r="V37" s="110" t="s">
        <v>1939</v>
      </c>
      <c r="W37" s="110"/>
      <c r="X37" s="110"/>
      <c r="Y37" s="110" t="s">
        <v>1940</v>
      </c>
      <c r="AC37" s="100" t="str">
        <f>'[1]Quotazioni 16-08'!D39</f>
        <v>PINSOGLIO</v>
      </c>
      <c r="AD37" s="100" t="str">
        <f>'[1]Quotazioni 16-08'!D98</f>
        <v>SPINAZZOLA</v>
      </c>
      <c r="AE37" s="100" t="str">
        <f>'[1]Quotazioni 16-08'!D274</f>
        <v>CASADEI</v>
      </c>
      <c r="AF37" s="100" t="str">
        <f>'[1]Quotazioni 16-08'!D448</f>
        <v>DIA</v>
      </c>
    </row>
    <row r="38" spans="1:32" ht="15">
      <c r="A38" s="112">
        <f>SUM(B4:B6)/400</f>
        <v>8.5000000000000006E-2</v>
      </c>
      <c r="B38" s="110"/>
      <c r="C38" s="112">
        <f>SUM(D4:D6)/400</f>
        <v>0.16250000000000001</v>
      </c>
      <c r="D38" s="110"/>
      <c r="E38" s="112">
        <f>SUM(F4:F6)/400</f>
        <v>0.1275</v>
      </c>
      <c r="F38" s="110"/>
      <c r="G38" s="112">
        <f>SUM(H4:H6)/400</f>
        <v>9.7500000000000003E-2</v>
      </c>
      <c r="H38" s="110"/>
      <c r="I38" s="112">
        <f>SUM(J4:J6)/400</f>
        <v>0.13500000000000001</v>
      </c>
      <c r="J38" s="110"/>
      <c r="K38" s="112">
        <f>SUM(L4:L6)/400</f>
        <v>0.15</v>
      </c>
      <c r="L38" s="110"/>
      <c r="M38" s="112">
        <f>SUM(N4:N6)/400</f>
        <v>3.7499999999999999E-2</v>
      </c>
      <c r="N38" s="113"/>
      <c r="O38" s="112">
        <f>SUM(P4:P6)/400</f>
        <v>4.7500000000000001E-2</v>
      </c>
      <c r="P38" s="110"/>
      <c r="Q38" s="112">
        <f>SUM(R4:R6)/400</f>
        <v>0.14249999999999999</v>
      </c>
      <c r="R38" s="110"/>
      <c r="S38" s="112">
        <f>SUM(T4:T6)/400</f>
        <v>0.155</v>
      </c>
      <c r="T38" s="110"/>
      <c r="U38" s="114" t="s">
        <v>1941</v>
      </c>
      <c r="V38" s="115">
        <f>AVERAGE(C38,G38,I38,K38,M38,O38,Q38,S38)</f>
        <v>0.1159375</v>
      </c>
      <c r="W38" s="110"/>
      <c r="X38" s="110"/>
      <c r="Y38" s="110">
        <f>ROUND(400*V38,0)</f>
        <v>46</v>
      </c>
      <c r="AC38" s="100" t="str">
        <f>'[1]Quotazioni 16-08'!D40</f>
        <v>MOTTA</v>
      </c>
      <c r="AD38" s="100" t="str">
        <f>'[1]Quotazioni 16-08'!D99</f>
        <v>DELPRATO</v>
      </c>
      <c r="AE38" s="100" t="str">
        <f>'[1]Quotazioni 16-08'!D275</f>
        <v>EKKELENKAMP</v>
      </c>
      <c r="AF38" s="100" t="str">
        <f>'[1]Quotazioni 16-08'!D449</f>
        <v>RATKOV</v>
      </c>
    </row>
    <row r="39" spans="1:32" ht="15">
      <c r="A39" s="112">
        <f>SUM(B7:B14)/400</f>
        <v>0.105</v>
      </c>
      <c r="B39" s="110"/>
      <c r="C39" s="112">
        <f>SUM(D7:D14)/400</f>
        <v>0.20749999999999999</v>
      </c>
      <c r="D39" s="110"/>
      <c r="E39" s="112">
        <f>SUM(F7:F14)/400</f>
        <v>0.2225</v>
      </c>
      <c r="F39" s="110"/>
      <c r="G39" s="112">
        <f>SUM(H7:H14)/400</f>
        <v>0.155</v>
      </c>
      <c r="H39" s="110"/>
      <c r="I39" s="112">
        <f>SUM(J7:J14)/400</f>
        <v>0.15</v>
      </c>
      <c r="J39" s="110"/>
      <c r="K39" s="112">
        <f>SUM(L7:L14)/400</f>
        <v>9.2499999999999999E-2</v>
      </c>
      <c r="L39" s="110"/>
      <c r="M39" s="112">
        <f>SUM(N7:N14)/400</f>
        <v>0.13</v>
      </c>
      <c r="N39" s="113"/>
      <c r="O39" s="112">
        <f>SUM(P7:P14)/400</f>
        <v>0.1075</v>
      </c>
      <c r="P39" s="110"/>
      <c r="Q39" s="112">
        <f>SUM(R7:R14)/400</f>
        <v>0.15</v>
      </c>
      <c r="R39" s="110"/>
      <c r="S39" s="112">
        <f>SUM(T7:T14)/400</f>
        <v>0.1</v>
      </c>
      <c r="T39" s="110"/>
      <c r="U39" s="114" t="s">
        <v>1942</v>
      </c>
      <c r="V39" s="115">
        <f>AVERAGE(A39,C39,G39,I39,K39,M39,O39,S39)</f>
        <v>0.13093750000000001</v>
      </c>
      <c r="W39" s="110"/>
      <c r="X39" s="110"/>
      <c r="Y39" s="110">
        <f t="shared" ref="Y39:Y41" si="0">ROUND(400*V39,0)</f>
        <v>52</v>
      </c>
      <c r="AC39" s="100" t="str">
        <f>'[1]Quotazioni 16-08'!D41</f>
        <v>RENZETTI</v>
      </c>
      <c r="AD39" s="100" t="str">
        <f>'[1]Quotazioni 16-08'!D100</f>
        <v>VALERI</v>
      </c>
      <c r="AE39" s="100" t="str">
        <f>'[1]Quotazioni 16-08'!D276</f>
        <v>PELLEGRINI LO.</v>
      </c>
      <c r="AF39" s="100" t="str">
        <f>'[1]Quotazioni 16-08'!D450</f>
        <v>BOWIE</v>
      </c>
    </row>
    <row r="40" spans="1:32" ht="15">
      <c r="A40" s="112">
        <f>SUM(B16:B23)/400</f>
        <v>0.32500000000000001</v>
      </c>
      <c r="B40" s="110"/>
      <c r="C40" s="112">
        <f>SUM(D16:D23)/400</f>
        <v>0.35499999999999998</v>
      </c>
      <c r="D40" s="110"/>
      <c r="E40" s="112">
        <f>SUM(F16:F23)/400</f>
        <v>0.35499999999999998</v>
      </c>
      <c r="F40" s="110"/>
      <c r="G40" s="112">
        <f>SUM(H16:H23)/400</f>
        <v>0.3075</v>
      </c>
      <c r="H40" s="110"/>
      <c r="I40" s="112">
        <f>SUM(J16:J23)/400</f>
        <v>0.34250000000000003</v>
      </c>
      <c r="J40" s="110"/>
      <c r="K40" s="112">
        <f>SUM(L16:L23)/400</f>
        <v>0.28000000000000003</v>
      </c>
      <c r="L40" s="110"/>
      <c r="M40" s="112">
        <f>SUM(N16:N23)/400</f>
        <v>0.32</v>
      </c>
      <c r="N40" s="110"/>
      <c r="O40" s="112">
        <f>SUM(P16:P23)/400</f>
        <v>0.20499999999999999</v>
      </c>
      <c r="P40" s="110"/>
      <c r="Q40" s="112">
        <f>SUM(R16:R23)/400</f>
        <v>0.23</v>
      </c>
      <c r="R40" s="110"/>
      <c r="S40" s="112">
        <f>SUM(T16:T23)/400</f>
        <v>0.39750000000000002</v>
      </c>
      <c r="T40" s="110"/>
      <c r="U40" s="114" t="s">
        <v>1943</v>
      </c>
      <c r="V40" s="115">
        <f>AVERAGE(A40,C40,E40,I40,K40,M40,O40,S40)</f>
        <v>0.32250000000000001</v>
      </c>
      <c r="W40" s="110"/>
      <c r="X40" s="110"/>
      <c r="Y40" s="110">
        <f t="shared" si="0"/>
        <v>129</v>
      </c>
      <c r="AC40" s="100" t="str">
        <f>'[1]Quotazioni 16-08'!D42</f>
        <v>TERRACCIANO</v>
      </c>
      <c r="AD40" s="100" t="str">
        <f>'[1]Quotazioni 16-08'!D101</f>
        <v>KOULIERAKIS</v>
      </c>
      <c r="AE40" s="100" t="str">
        <f>'[1]Quotazioni 16-08'!D277</f>
        <v>PASALIC</v>
      </c>
      <c r="AF40" s="100" t="str">
        <f>'[1]Quotazioni 16-08'!D451</f>
        <v>ROMERO D.</v>
      </c>
    </row>
    <row r="41" spans="1:32" ht="15">
      <c r="A41" s="112">
        <f>SUM(B25:B30)/400</f>
        <v>0.42</v>
      </c>
      <c r="B41" s="110"/>
      <c r="C41" s="112">
        <f>SUM(D25:D30)/400</f>
        <v>0.26</v>
      </c>
      <c r="D41" s="110"/>
      <c r="E41" s="112">
        <f>SUM(F25:F30)/400</f>
        <v>0.27250000000000002</v>
      </c>
      <c r="F41" s="110"/>
      <c r="G41" s="112">
        <f>SUM(H25:H30)/400</f>
        <v>0.44</v>
      </c>
      <c r="H41" s="110"/>
      <c r="I41" s="112">
        <f>SUM(J25:J30)/400</f>
        <v>0.3725</v>
      </c>
      <c r="J41" s="110"/>
      <c r="K41" s="112">
        <f>SUM(L25:L30)/400</f>
        <v>0.46</v>
      </c>
      <c r="L41" s="110"/>
      <c r="M41" s="112">
        <f>SUM(N25:N30)/400</f>
        <v>0.45500000000000002</v>
      </c>
      <c r="N41" s="110"/>
      <c r="O41" s="112">
        <f>SUM(P25:P30)/400</f>
        <v>0.56000000000000005</v>
      </c>
      <c r="P41" s="110"/>
      <c r="Q41" s="112">
        <f>SUM(R25:R30)/400</f>
        <v>0.47749999999999998</v>
      </c>
      <c r="R41" s="110"/>
      <c r="S41" s="112">
        <f>SUM(T25:T30)/400</f>
        <v>0.34499999999999997</v>
      </c>
      <c r="T41" s="110"/>
      <c r="U41" s="114" t="s">
        <v>1944</v>
      </c>
      <c r="V41" s="115">
        <f>AVERAGE(C41,G41,I41,K41,M41,O41,Q41,S41)</f>
        <v>0.42125000000000001</v>
      </c>
      <c r="W41" s="110"/>
      <c r="X41" s="110"/>
      <c r="Y41" s="110">
        <f t="shared" si="0"/>
        <v>169</v>
      </c>
      <c r="AC41" s="100" t="str">
        <f>'[1]Quotazioni 16-08'!D43</f>
        <v>TORRIANI</v>
      </c>
      <c r="AD41" s="100" t="str">
        <f>'[1]Quotazioni 16-08'!D102</f>
        <v>VOJVODA</v>
      </c>
      <c r="AE41" s="100" t="str">
        <f>'[1]Quotazioni 16-08'!D278</f>
        <v>BERNARDESCHI</v>
      </c>
      <c r="AF41" s="100" t="str">
        <f>'[1]Quotazioni 16-08'!D452</f>
        <v>GHEDJEMIS</v>
      </c>
    </row>
    <row r="42" spans="1:3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AC42" s="100" t="str">
        <f>'[1]Quotazioni 16-08'!D44</f>
        <v>PIZZIGNACCO</v>
      </c>
      <c r="AD42" s="100" t="str">
        <f>'[1]Quotazioni 16-08'!D103</f>
        <v>COUTO</v>
      </c>
      <c r="AE42" s="100" t="str">
        <f>'[1]Quotazioni 16-08'!D279</f>
        <v>MANDRAGORA</v>
      </c>
      <c r="AF42" s="100" t="str">
        <f>'[1]Quotazioni 16-08'!D453</f>
        <v>DAVID</v>
      </c>
    </row>
    <row r="43" spans="1:32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AC43" s="100" t="str">
        <f>'[1]Quotazioni 16-08'!D45</f>
        <v>STRAJNAR</v>
      </c>
      <c r="AD43" s="100" t="str">
        <f>'[1]Quotazioni 16-08'!D104</f>
        <v>OBERT</v>
      </c>
      <c r="AE43" s="100" t="str">
        <f>'[1]Quotazioni 16-08'!D280</f>
        <v>CANCELLIERI</v>
      </c>
      <c r="AF43" s="100" t="str">
        <f>'[1]Quotazioni 16-08'!D454</f>
        <v>GEUBBELS</v>
      </c>
    </row>
    <row r="44" spans="1:32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AC44" s="100" t="str">
        <f>'[1]Quotazioni 16-08'!D46</f>
        <v>CONTINI</v>
      </c>
      <c r="AD44" s="100" t="str">
        <f>'[1]Quotazioni 16-08'!D105</f>
        <v>KAIKI</v>
      </c>
      <c r="AE44" s="100" t="str">
        <f>'[1]Quotazioni 16-08'!D281</f>
        <v>ISAKSEN</v>
      </c>
      <c r="AF44" s="100" t="str">
        <f>'[1]Quotazioni 16-08'!D455</f>
        <v>CUTRONE</v>
      </c>
    </row>
    <row r="45" spans="1:32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AC45" s="100" t="str">
        <f>'[1]Quotazioni 16-08'!D47</f>
        <v>CORVI</v>
      </c>
      <c r="AD45" s="100" t="str">
        <f>'[1]Quotazioni 16-08'!D106</f>
        <v>CARLOS AUGUSTO</v>
      </c>
      <c r="AE45" s="100" t="str">
        <f>'[1]Quotazioni 16-08'!D282</f>
        <v>KONÈ I.</v>
      </c>
      <c r="AF45" s="100" t="str">
        <f>'[1]Quotazioni 16-08'!D456</f>
        <v>ADAMS C.</v>
      </c>
    </row>
    <row r="46" spans="1:32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8"/>
      <c r="L46" s="119"/>
      <c r="M46" s="116"/>
      <c r="N46" s="116"/>
      <c r="O46" s="116"/>
      <c r="P46" s="116"/>
      <c r="Q46" s="116"/>
      <c r="R46" s="116"/>
      <c r="S46" s="116"/>
      <c r="T46" s="116"/>
      <c r="AC46" s="100" t="str">
        <f>'[1]Quotazioni 16-08'!D48</f>
        <v>DE MARZI</v>
      </c>
      <c r="AD46" s="100" t="str">
        <f>'[1]Quotazioni 16-08'!D107</f>
        <v>DOEKHI</v>
      </c>
      <c r="AE46" s="100" t="str">
        <f>'[1]Quotazioni 16-08'!D283</f>
        <v>ODGAARD</v>
      </c>
      <c r="AF46" s="100" t="str">
        <f>'[1]Quotazioni 16-08'!D457</f>
        <v>DALLINGA</v>
      </c>
    </row>
    <row r="47" spans="1:32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AC47" s="100" t="str">
        <f>'[1]Quotazioni 16-08'!D49</f>
        <v>GOLLINI</v>
      </c>
      <c r="AD47" s="100" t="str">
        <f>'[1]Quotazioni 16-08'!D108</f>
        <v>ROMAGNOLI</v>
      </c>
      <c r="AE47" s="100" t="str">
        <f>'[1]Quotazioni 16-08'!D284</f>
        <v>CAMBIAGHI</v>
      </c>
      <c r="AF47" s="100" t="str">
        <f>'[1]Quotazioni 16-08'!D458</f>
        <v>PICCOLI</v>
      </c>
    </row>
    <row r="48" spans="1:32" ht="1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AC48" s="100" t="str">
        <f>'[1]Quotazioni 16-08'!D50</f>
        <v>RUSSO A.</v>
      </c>
      <c r="AD48" s="100" t="str">
        <f>'[1]Quotazioni 16-08'!D109</f>
        <v>TIAGO GABRIEL</v>
      </c>
      <c r="AE48" s="100" t="str">
        <f>'[1]Quotazioni 16-08'!D285</f>
        <v>FAGIOLI</v>
      </c>
      <c r="AF48" s="100" t="str">
        <f>'[1]Quotazioni 16-08'!D459</f>
        <v>VITINHA O.</v>
      </c>
    </row>
    <row r="49" spans="1:32" ht="15" customHeight="1">
      <c r="A49" s="116"/>
      <c r="B49" s="116"/>
      <c r="D49" s="116"/>
      <c r="E49" s="116"/>
      <c r="F49" s="116"/>
      <c r="G49" s="116"/>
      <c r="H49" s="116"/>
      <c r="I49" s="116"/>
      <c r="J49" s="116"/>
      <c r="K49" s="120"/>
      <c r="L49" s="116"/>
      <c r="M49" s="116"/>
      <c r="N49" s="116"/>
      <c r="O49" s="116"/>
      <c r="P49" s="116"/>
      <c r="Q49" s="116"/>
      <c r="R49" s="116"/>
      <c r="S49" s="116"/>
      <c r="T49" s="116"/>
      <c r="AC49" s="100" t="str">
        <f>'[1]Quotazioni 16-08'!D51</f>
        <v>TURATI</v>
      </c>
      <c r="AD49" s="100" t="str">
        <f>'[1]Quotazioni 16-08'!D110</f>
        <v>GABBIA</v>
      </c>
      <c r="AE49" s="100" t="str">
        <f>'[1]Quotazioni 16-08'!D286</f>
        <v>NDOUR</v>
      </c>
      <c r="AF49" s="100" t="str">
        <f>'[1]Quotazioni 16-08'!D460</f>
        <v>YEBOAH J.</v>
      </c>
    </row>
    <row r="50" spans="1:3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AC50" s="100" t="str">
        <f>'[1]Quotazioni 16-08'!D52</f>
        <v>MASCARDI</v>
      </c>
      <c r="AD50" s="100" t="str">
        <f>'[1]Quotazioni 16-08'!D111</f>
        <v>TOMORI</v>
      </c>
      <c r="AE50" s="100" t="str">
        <f>'[1]Quotazioni 16-08'!D287</f>
        <v>DIOUF</v>
      </c>
      <c r="AF50" s="100" t="str">
        <f>'[1]Quotazioni 16-08'!D461</f>
        <v>RRAHMANI AL.</v>
      </c>
    </row>
    <row r="51" spans="1:32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AC51" s="100" t="str">
        <f>'[1]Quotazioni 16-08'!D53</f>
        <v>PALEARI</v>
      </c>
      <c r="AD51" s="100" t="str">
        <f>'[1]Quotazioni 16-08'!D112</f>
        <v>BUONGIORNO</v>
      </c>
      <c r="AE51" s="100" t="str">
        <f>'[1]Quotazioni 16-08'!D288</f>
        <v>SUCIC P.</v>
      </c>
      <c r="AF51" s="100" t="str">
        <f>'[1]Quotazioni 16-08'!D462</f>
        <v>RAIMONDO</v>
      </c>
    </row>
    <row r="52" spans="1:32">
      <c r="AC52" s="100" t="str">
        <f>'[1]Quotazioni 16-08'!D54</f>
        <v>SIVIERO</v>
      </c>
      <c r="AD52" s="100" t="str">
        <f>'[1]Quotazioni 16-08'!D113</f>
        <v>IDZES</v>
      </c>
      <c r="AE52" s="100" t="str">
        <f>'[1]Quotazioni 16-08'!D289</f>
        <v>LOCATELLI</v>
      </c>
      <c r="AF52" s="100" t="str">
        <f>'[1]Quotazioni 16-08'!D463</f>
        <v>BONNY</v>
      </c>
    </row>
    <row r="53" spans="1:32">
      <c r="AC53" s="100" t="str">
        <f>'[1]Quotazioni 16-08'!D55</f>
        <v>PADELLI</v>
      </c>
      <c r="AD53" s="100" t="str">
        <f>'[1]Quotazioni 16-08'!D114</f>
        <v>COCO</v>
      </c>
      <c r="AE53" s="100" t="str">
        <f>'[1]Quotazioni 16-08'!D290</f>
        <v>COLPANI</v>
      </c>
      <c r="AF53" s="100" t="str">
        <f>'[1]Quotazioni 16-08'!D464</f>
        <v>STULIC</v>
      </c>
    </row>
    <row r="54" spans="1:32">
      <c r="AC54" s="100" t="str">
        <f>'[1]Quotazioni 16-08'!D56</f>
        <v>PIANA</v>
      </c>
      <c r="AD54" s="100" t="str">
        <f>'[1]Quotazioni 16-08'!D115</f>
        <v>ISMAJLI</v>
      </c>
      <c r="AE54" s="100" t="str">
        <f>'[1]Quotazioni 16-08'!D291</f>
        <v>VERGARA</v>
      </c>
      <c r="AF54" s="100" t="str">
        <f>'[1]Quotazioni 16-08'!D465</f>
        <v>ZAPATA D.</v>
      </c>
    </row>
    <row r="55" spans="1:32">
      <c r="AC55" s="100" t="str">
        <f>'[1]Quotazioni 16-08'!D57</f>
        <v>GRANDI</v>
      </c>
      <c r="AD55" s="100" t="str">
        <f>'[1]Quotazioni 16-08'!D116</f>
        <v>KRISTENSEN T.</v>
      </c>
      <c r="AE55" s="100" t="str">
        <f>'[1]Quotazioni 16-08'!D292</f>
        <v>CRISTANTE</v>
      </c>
      <c r="AF55" s="100" t="str">
        <f>'[1]Quotazioni 16-08'!D466</f>
        <v>SULEMANA K.</v>
      </c>
    </row>
    <row r="56" spans="1:32">
      <c r="AC56" s="100" t="str">
        <f>'[1]Quotazioni 16-08'!D58</f>
        <v>POZZI</v>
      </c>
      <c r="AD56" s="100" t="str">
        <f>'[1]Quotazioni 16-08'!D117</f>
        <v>AHANOR</v>
      </c>
      <c r="AE56" s="100" t="str">
        <f>'[1]Quotazioni 16-08'!D293</f>
        <v>SCHMID</v>
      </c>
      <c r="AF56" s="100" t="str">
        <f>'[1]Quotazioni 16-08'!D467</f>
        <v>MUTANDWA</v>
      </c>
    </row>
    <row r="57" spans="1:32">
      <c r="AC57" s="100" t="str">
        <f>'[1]Quotazioni 16-08'!D59</f>
        <v>VISMARA</v>
      </c>
      <c r="AD57" s="100" t="str">
        <f>'[1]Quotazioni 16-08'!D118</f>
        <v>BELLANOVA</v>
      </c>
      <c r="AE57" s="100" t="str">
        <f>'[1]Quotazioni 16-08'!D294</f>
        <v>GAETANO</v>
      </c>
      <c r="AF57" s="100" t="str">
        <f>'[1]Quotazioni 16-08'!D468</f>
        <v>BOGA</v>
      </c>
    </row>
    <row r="58" spans="1:32">
      <c r="AC58" s="100" t="str">
        <f>'[1]Quotazioni 16-08'!D60</f>
        <v>SATALINO</v>
      </c>
      <c r="AD58" s="100" t="str">
        <f>'[1]Quotazioni 16-08'!D119</f>
        <v>BERNASCONI</v>
      </c>
      <c r="AE58" s="100" t="str">
        <f>'[1]Quotazioni 16-08'!D295</f>
        <v>FERGUSON</v>
      </c>
      <c r="AF58" s="100" t="str">
        <f>'[1]Quotazioni 16-08'!D469</f>
        <v>NOSLIN</v>
      </c>
    </row>
    <row r="59" spans="1:32">
      <c r="AC59" s="100" t="str">
        <f>'[1]Quotazioni 16-08'!D61</f>
        <v>PENEV</v>
      </c>
      <c r="AD59" s="100" t="str">
        <f>'[1]Quotazioni 16-08'!D120</f>
        <v>HEGGEM</v>
      </c>
      <c r="AE59" s="100" t="str">
        <f>'[1]Quotazioni 16-08'!D296</f>
        <v>FAZZINI</v>
      </c>
      <c r="AF59" s="100" t="str">
        <f>'[1]Quotazioni 16-08'!D470</f>
        <v>GIMENEZ</v>
      </c>
    </row>
    <row r="60" spans="1:32">
      <c r="AD60" s="100" t="str">
        <f>'[1]Quotazioni 16-08'!D121</f>
        <v>ZORTEA</v>
      </c>
      <c r="AE60" s="100" t="str">
        <f>'[1]Quotazioni 16-08'!D297</f>
        <v>CALÒ</v>
      </c>
      <c r="AF60" s="100" t="str">
        <f>'[1]Quotazioni 16-08'!D471</f>
        <v>NERES</v>
      </c>
    </row>
    <row r="61" spans="1:32">
      <c r="AD61" s="100" t="str">
        <f>'[1]Quotazioni 16-08'!D122</f>
        <v>VALLE</v>
      </c>
      <c r="AE61" s="100" t="str">
        <f>'[1]Quotazioni 16-08'!D298</f>
        <v>FRENDRUP</v>
      </c>
      <c r="AF61" s="100" t="str">
        <f>'[1]Quotazioni 16-08'!D472</f>
        <v>MALDINI</v>
      </c>
    </row>
    <row r="62" spans="1:32">
      <c r="AD62" s="100" t="str">
        <f>'[1]Quotazioni 16-08'!D123</f>
        <v>VALDEPENAS</v>
      </c>
      <c r="AE62" s="100" t="str">
        <f>'[1]Quotazioni 16-08'!D299</f>
        <v>FRATTESI</v>
      </c>
      <c r="AF62" s="100" t="str">
        <f>'[1]Quotazioni 16-08'!D473</f>
        <v>CAMARDA</v>
      </c>
    </row>
    <row r="63" spans="1:32">
      <c r="AD63" s="100" t="str">
        <f>'[1]Quotazioni 16-08'!D124</f>
        <v>VIERY</v>
      </c>
      <c r="AE63" s="100" t="str">
        <f>'[1]Quotazioni 16-08'!D300</f>
        <v>PESSINA</v>
      </c>
      <c r="AF63" s="100" t="str">
        <f>'[1]Quotazioni 16-08'!D474</f>
        <v>MOTA</v>
      </c>
    </row>
    <row r="64" spans="1:32">
      <c r="AD64" s="100" t="str">
        <f>'[1]Quotazioni 16-08'!D125</f>
        <v>MONTERISI</v>
      </c>
      <c r="AE64" s="100" t="str">
        <f>'[1]Quotazioni 16-08'!D301</f>
        <v>LOBOTKA</v>
      </c>
      <c r="AF64" s="100" t="str">
        <f>'[1]Quotazioni 16-08'!D475</f>
        <v>FRIGAN</v>
      </c>
    </row>
    <row r="65" spans="30:32">
      <c r="AD65" s="100" t="str">
        <f>'[1]Quotazioni 16-08'!D126</f>
        <v>MARCANDALLI</v>
      </c>
      <c r="AE65" s="100" t="str">
        <f>'[1]Quotazioni 16-08'!D302</f>
        <v>BERNABÈ</v>
      </c>
      <c r="AF65" s="100" t="str">
        <f>'[1]Quotazioni 16-08'!D476</f>
        <v>ADORANTE</v>
      </c>
    </row>
    <row r="66" spans="30:32">
      <c r="AD66" s="100" t="str">
        <f>'[1]Quotazioni 16-08'!D127</f>
        <v>PAVARD</v>
      </c>
      <c r="AE66" s="100" t="str">
        <f>'[1]Quotazioni 16-08'!D303</f>
        <v>VOLPATO</v>
      </c>
      <c r="AF66" s="100" t="str">
        <f>'[1]Quotazioni 16-08'!D477</f>
        <v>BORRELLI</v>
      </c>
    </row>
    <row r="67" spans="30:32">
      <c r="AD67" s="100" t="str">
        <f>'[1]Quotazioni 16-08'!D128</f>
        <v>TAVARES N.</v>
      </c>
      <c r="AE67" s="100" t="str">
        <f>'[1]Quotazioni 16-08'!D304</f>
        <v>ORISTANIO</v>
      </c>
      <c r="AF67" s="100" t="str">
        <f>'[1]Quotazioni 16-08'!D478</f>
        <v>MENDY P.</v>
      </c>
    </row>
    <row r="68" spans="30:32">
      <c r="AD68" s="100" t="str">
        <f>'[1]Quotazioni 16-08'!D129</f>
        <v>MARUSIC</v>
      </c>
      <c r="AE68" s="100" t="str">
        <f>'[1]Quotazioni 16-08'!D305</f>
        <v>UNAI GOMEZ</v>
      </c>
      <c r="AF68" s="100" t="str">
        <f>'[1]Quotazioni 16-08'!D479</f>
        <v>MORATA</v>
      </c>
    </row>
    <row r="69" spans="30:32">
      <c r="AD69" s="100" t="str">
        <f>'[1]Quotazioni 16-08'!D130</f>
        <v>GALLO</v>
      </c>
      <c r="AE69" s="100" t="str">
        <f>'[1]Quotazioni 16-08'!D306</f>
        <v>SOW</v>
      </c>
      <c r="AF69" s="100" t="str">
        <f>'[1]Quotazioni 16-08'!D480</f>
        <v>KVERNADZE</v>
      </c>
    </row>
    <row r="70" spans="30:32">
      <c r="AD70" s="100" t="str">
        <f>'[1]Quotazioni 16-08'!D131</f>
        <v>MANGAS</v>
      </c>
      <c r="AE70" s="100" t="str">
        <f>'[1]Quotazioni 16-08'!D307</f>
        <v>ZALEWSKI</v>
      </c>
      <c r="AF70" s="100" t="str">
        <f>'[1]Quotazioni 16-08'!D481</f>
        <v>HAVEL</v>
      </c>
    </row>
    <row r="71" spans="30:32">
      <c r="AD71" s="100" t="str">
        <f>'[1]Quotazioni 16-08'!D132</f>
        <v>BEUKEMA</v>
      </c>
      <c r="AE71" s="100" t="str">
        <f>'[1]Quotazioni 16-08'!D308</f>
        <v>POBEGA</v>
      </c>
      <c r="AF71" s="100" t="str">
        <f>'[1]Quotazioni 16-08'!D482</f>
        <v>GIOVANE</v>
      </c>
    </row>
    <row r="72" spans="30:32">
      <c r="AD72" s="100" t="str">
        <f>'[1]Quotazioni 16-08'!D133</f>
        <v>CIRCATI</v>
      </c>
      <c r="AE72" s="100" t="str">
        <f>'[1]Quotazioni 16-08'!D309</f>
        <v>ADOPO</v>
      </c>
      <c r="AF72" s="100" t="str">
        <f>'[1]Quotazioni 16-08'!D483</f>
        <v>KULENOVIC</v>
      </c>
    </row>
    <row r="73" spans="30:32">
      <c r="AD73" s="100" t="str">
        <f>'[1]Quotazioni 16-08'!D134</f>
        <v>COMUZZO</v>
      </c>
      <c r="AE73" s="100" t="str">
        <f>'[1]Quotazioni 16-08'!D310</f>
        <v>WINKS</v>
      </c>
      <c r="AF73" s="100" t="str">
        <f>'[1]Quotazioni 16-08'!D484</f>
        <v>GUEYE</v>
      </c>
    </row>
    <row r="74" spans="30:32">
      <c r="AD74" s="100" t="str">
        <f>'[1]Quotazioni 16-08'!D135</f>
        <v>KAMARA H.</v>
      </c>
      <c r="AE74" s="100" t="str">
        <f>'[1]Quotazioni 16-08'!D311</f>
        <v>CAQUERET</v>
      </c>
      <c r="AF74" s="100" t="str">
        <f>'[1]Quotazioni 16-08'!D485</f>
        <v>ROBINSON J.</v>
      </c>
    </row>
    <row r="75" spans="30:32">
      <c r="AD75" s="100" t="str">
        <f>'[1]Quotazioni 16-08'!D136</f>
        <v>BELLA-KOTCHAP</v>
      </c>
      <c r="AE75" s="100" t="str">
        <f>'[1]Quotazioni 16-08'!D312</f>
        <v>LIBERALI</v>
      </c>
      <c r="AF75" s="100" t="str">
        <f>'[1]Quotazioni 16-08'!D486</f>
        <v>KUHN</v>
      </c>
    </row>
    <row r="76" spans="30:32">
      <c r="AD76" s="100" t="str">
        <f>'[1]Quotazioni 16-08'!D137</f>
        <v>OBRADOR</v>
      </c>
      <c r="AE76" s="100" t="str">
        <f>'[1]Quotazioni 16-08'!D313</f>
        <v>OULAI</v>
      </c>
      <c r="AF76" s="100" t="str">
        <f>'[1]Quotazioni 16-08'!D487</f>
        <v>EKHATOR</v>
      </c>
    </row>
    <row r="77" spans="30:32">
      <c r="AD77" s="100" t="str">
        <f>'[1]Quotazioni 16-08'!D138</f>
        <v>KOLASINAC</v>
      </c>
      <c r="AE77" s="100" t="str">
        <f>'[1]Quotazioni 16-08'!D314</f>
        <v>ELLERTSSON</v>
      </c>
      <c r="AF77" s="100" t="str">
        <f>'[1]Quotazioni 16-08'!D488</f>
        <v>N'DRI</v>
      </c>
    </row>
    <row r="78" spans="30:32">
      <c r="AD78" s="100" t="str">
        <f>'[1]Quotazioni 16-08'!D139</f>
        <v>VITIK</v>
      </c>
      <c r="AE78" s="100" t="str">
        <f>'[1]Quotazioni 16-08'!D315</f>
        <v>ZHEGROVA</v>
      </c>
      <c r="AF78" s="100" t="str">
        <f>'[1]Quotazioni 16-08'!D489</f>
        <v>VARELA G.</v>
      </c>
    </row>
    <row r="79" spans="30:32">
      <c r="AD79" s="100" t="str">
        <f>'[1]Quotazioni 16-08'!D140</f>
        <v>HOLM</v>
      </c>
      <c r="AE79" s="100" t="str">
        <f>'[1]Quotazioni 16-08'!D316</f>
        <v>ROVELLA</v>
      </c>
      <c r="AF79" s="100" t="str">
        <f>'[1]Quotazioni 16-08'!D490</f>
        <v>LANG</v>
      </c>
    </row>
    <row r="80" spans="30:32">
      <c r="AD80" s="100" t="str">
        <f>'[1]Quotazioni 16-08'!D141</f>
        <v>KOFLER</v>
      </c>
      <c r="AE80" s="100" t="str">
        <f>'[1]Quotazioni 16-08'!D317</f>
        <v>COULIBALY L.</v>
      </c>
      <c r="AF80" s="100" t="str">
        <f>'[1]Quotazioni 16-08'!D491</f>
        <v>LUCCA</v>
      </c>
    </row>
    <row r="81" spans="30:32">
      <c r="AD81" s="100" t="str">
        <f>'[1]Quotazioni 16-08'!D142</f>
        <v>ZÈ PEDRO</v>
      </c>
      <c r="AE81" s="100" t="str">
        <f>'[1]Quotazioni 16-08'!D318</f>
        <v>PIEROTTI</v>
      </c>
      <c r="AF81" s="100" t="str">
        <f>'[1]Quotazioni 16-08'!D492</f>
        <v>ELPHEGE</v>
      </c>
    </row>
    <row r="82" spans="30:32">
      <c r="AD82" s="100" t="str">
        <f>'[1]Quotazioni 16-08'!D143</f>
        <v>KEMPF</v>
      </c>
      <c r="AE82" s="100" t="str">
        <f>'[1]Quotazioni 16-08'!D319</f>
        <v>CHUKWUEZE</v>
      </c>
      <c r="AF82" s="100" t="str">
        <f>'[1]Quotazioni 16-08'!D493</f>
        <v>PETAGNA</v>
      </c>
    </row>
    <row r="83" spans="30:32">
      <c r="AD83" s="100" t="str">
        <f>'[1]Quotazioni 16-08'!D144</f>
        <v>PARISI</v>
      </c>
      <c r="AE83" s="100" t="str">
        <f>'[1]Quotazioni 16-08'!D320</f>
        <v>AKINSANMIRO</v>
      </c>
      <c r="AF83" s="100" t="str">
        <f>'[1]Quotazioni 16-08'!D494</f>
        <v>BUKSA</v>
      </c>
    </row>
    <row r="84" spans="30:32">
      <c r="AD84" s="100" t="str">
        <f>'[1]Quotazioni 16-08'!D145</f>
        <v>BRACAGLIA</v>
      </c>
      <c r="AE84" s="100" t="str">
        <f>'[1]Quotazioni 16-08'!D321</f>
        <v>NICOLUSSI CAVIGLIA</v>
      </c>
      <c r="AF84" s="100" t="str">
        <f>'[1]Quotazioni 16-08'!D495</f>
        <v>ALBARRACIN</v>
      </c>
    </row>
    <row r="85" spans="30:32">
      <c r="AD85" s="100" t="str">
        <f>'[1]Quotazioni 16-08'!D146</f>
        <v>OYONO A.</v>
      </c>
      <c r="AE85" s="100" t="str">
        <f>'[1]Quotazioni 16-08'!D322</f>
        <v>KARLSTROM</v>
      </c>
      <c r="AF85" s="100" t="str">
        <f>'[1]Quotazioni 16-08'!D496</f>
        <v>TREPY</v>
      </c>
    </row>
    <row r="86" spans="30:32">
      <c r="AD86" s="100" t="str">
        <f>'[1]Quotazioni 16-08'!D147</f>
        <v>MARTIN</v>
      </c>
      <c r="AE86" s="100" t="str">
        <f>'[1]Quotazioni 16-08'!D323</f>
        <v>BASIC</v>
      </c>
      <c r="AF86" s="100" t="str">
        <f>'[1]Quotazioni 16-08'!D497</f>
        <v>AZON</v>
      </c>
    </row>
    <row r="87" spans="30:32">
      <c r="AD87" s="100" t="str">
        <f>'[1]Quotazioni 16-08'!D148</f>
        <v>KELLY L.</v>
      </c>
      <c r="AE87" s="100" t="str">
        <f>'[1]Quotazioni 16-08'!D324</f>
        <v>AMONDARAIN</v>
      </c>
      <c r="AF87" s="100" t="str">
        <f>'[1]Quotazioni 16-08'!D498</f>
        <v>VAZ</v>
      </c>
    </row>
    <row r="88" spans="30:32">
      <c r="AD88" s="100" t="str">
        <f>'[1]Quotazioni 16-08'!D149</f>
        <v>PEDRAZA</v>
      </c>
      <c r="AE88" s="100" t="str">
        <f>'[1]Quotazioni 16-08'!D325</f>
        <v>ROMANO</v>
      </c>
      <c r="AF88" s="100" t="str">
        <f>'[1]Quotazioni 16-08'!D499</f>
        <v>MORO L.</v>
      </c>
    </row>
    <row r="89" spans="30:32">
      <c r="AD89" s="100" t="str">
        <f>'[1]Quotazioni 16-08'!D150</f>
        <v>GASPAR K.</v>
      </c>
      <c r="AE89" s="100" t="str">
        <f>'[1]Quotazioni 16-08'!D326</f>
        <v>FELICI</v>
      </c>
    </row>
    <row r="90" spans="30:32">
      <c r="AD90" s="100" t="str">
        <f>'[1]Quotazioni 16-08'!D151</f>
        <v>VEIGA D.</v>
      </c>
      <c r="AE90" s="100" t="str">
        <f>'[1]Quotazioni 16-08'!D327</f>
        <v>MILLA</v>
      </c>
    </row>
    <row r="91" spans="30:32">
      <c r="AD91" s="100" t="str">
        <f>'[1]Quotazioni 16-08'!D152</f>
        <v>OLIVERA</v>
      </c>
      <c r="AE91" s="100" t="str">
        <f>'[1]Quotazioni 16-08'!D328</f>
        <v>ADDAI</v>
      </c>
    </row>
    <row r="92" spans="30:32">
      <c r="AD92" s="100" t="str">
        <f>'[1]Quotazioni 16-08'!D153</f>
        <v>RENSCH</v>
      </c>
      <c r="AE92" s="100" t="str">
        <f>'[1]Quotazioni 16-08'!D329</f>
        <v>ZERBIN</v>
      </c>
    </row>
    <row r="93" spans="30:32">
      <c r="AD93" s="100" t="str">
        <f>'[1]Quotazioni 16-08'!D154</f>
        <v>PEDERSEN</v>
      </c>
      <c r="AE93" s="100" t="str">
        <f>'[1]Quotazioni 16-08'!D330</f>
        <v>MEICHTRY</v>
      </c>
    </row>
    <row r="94" spans="30:32">
      <c r="AD94" s="100" t="str">
        <f>'[1]Quotazioni 16-08'!D155</f>
        <v>MORENO M.</v>
      </c>
      <c r="AE94" s="100" t="str">
        <f>'[1]Quotazioni 16-08'!D331</f>
        <v>TRAORÈ HJ.</v>
      </c>
    </row>
    <row r="95" spans="30:32">
      <c r="AD95" s="100" t="str">
        <f>'[1]Quotazioni 16-08'!D156</f>
        <v>HAPS</v>
      </c>
      <c r="AE95" s="100" t="str">
        <f>'[1]Quotazioni 16-08'!D332</f>
        <v>MKHITARYAN</v>
      </c>
    </row>
    <row r="96" spans="30:32">
      <c r="AD96" s="100" t="str">
        <f>'[1]Quotazioni 16-08'!D157</f>
        <v>ZAPPA</v>
      </c>
      <c r="AE96" s="100" t="str">
        <f>'[1]Quotazioni 16-08'!D333</f>
        <v>KOOPMEINERS</v>
      </c>
    </row>
    <row r="97" spans="30:31">
      <c r="AD97" s="100" t="str">
        <f>'[1]Quotazioni 16-08'!D158</f>
        <v>SMOLCIC I.</v>
      </c>
      <c r="AE97" s="100" t="str">
        <f>'[1]Quotazioni 16-08'!D334</f>
        <v>DELE-BASHIRU</v>
      </c>
    </row>
    <row r="98" spans="30:31">
      <c r="AD98" s="100" t="str">
        <f>'[1]Quotazioni 16-08'!D159</f>
        <v>PONGRACIC</v>
      </c>
      <c r="AE98" s="100" t="str">
        <f>'[1]Quotazioni 16-08'!D335</f>
        <v>BERISHA M.</v>
      </c>
    </row>
    <row r="99" spans="30:31">
      <c r="AD99" s="100" t="str">
        <f>'[1]Quotazioni 16-08'!D160</f>
        <v>CALVANI</v>
      </c>
      <c r="AE99" s="100" t="str">
        <f>'[1]Quotazioni 16-08'!D336</f>
        <v>GANDELMAN</v>
      </c>
    </row>
    <row r="100" spans="30:31">
      <c r="AD100" s="100" t="str">
        <f>'[1]Quotazioni 16-08'!D161</f>
        <v>MITAJ</v>
      </c>
      <c r="AE100" s="100" t="str">
        <f>'[1]Quotazioni 16-08'!D337</f>
        <v>FOFANA Y.</v>
      </c>
    </row>
    <row r="101" spans="30:31">
      <c r="AD101" s="100" t="str">
        <f>'[1]Quotazioni 16-08'!D162</f>
        <v>GATTI</v>
      </c>
      <c r="AE101" s="100" t="str">
        <f>'[1]Quotazioni 16-08'!D338</f>
        <v>KEITA M.</v>
      </c>
    </row>
    <row r="102" spans="30:31">
      <c r="AD102" s="100" t="str">
        <f>'[1]Quotazioni 16-08'!D163</f>
        <v>SIEBERT</v>
      </c>
      <c r="AE102" s="100" t="str">
        <f>'[1]Quotazioni 16-08'!D339</f>
        <v>PISILLI</v>
      </c>
    </row>
    <row r="103" spans="30:31">
      <c r="AD103" s="100" t="str">
        <f>'[1]Quotazioni 16-08'!D164</f>
        <v>DELLI CARRI</v>
      </c>
      <c r="AE103" s="100" t="str">
        <f>'[1]Quotazioni 16-08'!D340</f>
        <v>MATIC</v>
      </c>
    </row>
    <row r="104" spans="30:31">
      <c r="AD104" s="100" t="str">
        <f>'[1]Quotazioni 16-08'!D165</f>
        <v>LUCCHESI</v>
      </c>
      <c r="AE104" s="100" t="str">
        <f>'[1]Quotazioni 16-08'!D341</f>
        <v>ADZIC</v>
      </c>
    </row>
    <row r="105" spans="30:31">
      <c r="AD105" s="100" t="str">
        <f>'[1]Quotazioni 16-08'!D166</f>
        <v>BIRINDELLI</v>
      </c>
      <c r="AE105" s="100" t="str">
        <f>'[1]Quotazioni 16-08'!D342</f>
        <v>BAKOLA</v>
      </c>
    </row>
    <row r="106" spans="30:31">
      <c r="AD106" s="100" t="str">
        <f>'[1]Quotazioni 16-08'!D167</f>
        <v>VALENTI</v>
      </c>
      <c r="AE106" s="100" t="str">
        <f>'[1]Quotazioni 16-08'!D343</f>
        <v>CACCIAMANI</v>
      </c>
    </row>
    <row r="107" spans="30:31">
      <c r="AD107" s="100" t="str">
        <f>'[1]Quotazioni 16-08'!D168</f>
        <v>GHILARDI</v>
      </c>
      <c r="AE107" s="100" t="str">
        <f>'[1]Quotazioni 16-08'!D344</f>
        <v>GINEITIS</v>
      </c>
    </row>
    <row r="108" spans="30:31">
      <c r="AD108" s="100" t="str">
        <f>'[1]Quotazioni 16-08'!D169</f>
        <v>WALUKIEWICZ</v>
      </c>
      <c r="AE108" s="100" t="str">
        <f>'[1]Quotazioni 16-08'!D345</f>
        <v>PIOTROWSKI</v>
      </c>
    </row>
    <row r="109" spans="30:31">
      <c r="AD109" s="100" t="str">
        <f>'[1]Quotazioni 16-08'!D170</f>
        <v>DOIG</v>
      </c>
      <c r="AE109" s="100" t="str">
        <f>'[1]Quotazioni 16-08'!D346</f>
        <v>BUSIO</v>
      </c>
    </row>
    <row r="110" spans="30:31">
      <c r="AD110" s="100" t="str">
        <f>'[1]Quotazioni 16-08'!D171</f>
        <v>COMERT</v>
      </c>
      <c r="AE110" s="100" t="str">
        <f>'[1]Quotazioni 16-08'!D347</f>
        <v>SOHM</v>
      </c>
    </row>
    <row r="111" spans="30:31">
      <c r="AD111" s="100" t="str">
        <f>'[1]Quotazioni 16-08'!D172</f>
        <v>KABASELE</v>
      </c>
      <c r="AE111" s="100" t="str">
        <f>'[1]Quotazioni 16-08'!D348</f>
        <v>PEREZ K.</v>
      </c>
    </row>
    <row r="112" spans="30:31">
      <c r="AD112" s="100" t="str">
        <f>'[1]Quotazioni 16-08'!D173</f>
        <v>BERTOLA</v>
      </c>
      <c r="AE112" s="100" t="str">
        <f>'[1]Quotazioni 16-08'!D349</f>
        <v>GRILLITSCH</v>
      </c>
    </row>
    <row r="113" spans="30:31">
      <c r="AD113" s="100" t="str">
        <f>'[1]Quotazioni 16-08'!D174</f>
        <v>ZANOLI</v>
      </c>
      <c r="AE113" s="100" t="str">
        <f>'[1]Quotazioni 16-08'!D350</f>
        <v>DE ROON</v>
      </c>
    </row>
    <row r="114" spans="30:31">
      <c r="AD114" s="100" t="str">
        <f>'[1]Quotazioni 16-08'!D175</f>
        <v>ARIZALA</v>
      </c>
      <c r="AE114" s="100" t="str">
        <f>'[1]Quotazioni 16-08'!D351</f>
        <v>MORO N.</v>
      </c>
    </row>
    <row r="115" spans="30:31">
      <c r="AD115" s="100" t="str">
        <f>'[1]Quotazioni 16-08'!D176</f>
        <v>HALHAL</v>
      </c>
      <c r="AE115" s="100" t="str">
        <f>'[1]Quotazioni 16-08'!D352</f>
        <v>PRATI</v>
      </c>
    </row>
    <row r="116" spans="30:31">
      <c r="AD116" s="100" t="str">
        <f>'[1]Quotazioni 16-08'!D177</f>
        <v>CORREIA T.</v>
      </c>
      <c r="AE116" s="100" t="str">
        <f>'[1]Quotazioni 16-08'!D353</f>
        <v>FABBIAN</v>
      </c>
    </row>
    <row r="117" spans="30:31">
      <c r="AD117" s="100" t="str">
        <f>'[1]Quotazioni 16-08'!D178</f>
        <v>TERZIC</v>
      </c>
      <c r="AE117" s="100" t="str">
        <f>'[1]Quotazioni 16-08'!D354</f>
        <v>CICHELLA</v>
      </c>
    </row>
    <row r="118" spans="30:31">
      <c r="AD118" s="100" t="str">
        <f>'[1]Quotazioni 16-08'!D179</f>
        <v>KOSSOUNOU</v>
      </c>
      <c r="AE118" s="100" t="str">
        <f>'[1]Quotazioni 16-08'!D355</f>
        <v>KOUTSOUPIAS</v>
      </c>
    </row>
    <row r="119" spans="30:31">
      <c r="AD119" s="100" t="str">
        <f>'[1]Quotazioni 16-08'!D180</f>
        <v>CASALE</v>
      </c>
      <c r="AE119" s="100" t="str">
        <f>'[1]Quotazioni 16-08'!D356</f>
        <v>AMORIM</v>
      </c>
    </row>
    <row r="120" spans="30:31">
      <c r="AD120" s="100" t="str">
        <f>'[1]Quotazioni 16-08'!D181</f>
        <v>RODRIGUEZ JU.</v>
      </c>
      <c r="AE120" s="100" t="str">
        <f>'[1]Quotazioni 16-08'!D357</f>
        <v>LUIS HENRIQUE</v>
      </c>
    </row>
    <row r="121" spans="30:31">
      <c r="AD121" s="100" t="str">
        <f>'[1]Quotazioni 16-08'!D182</f>
        <v>IDRISSI R.</v>
      </c>
      <c r="AE121" s="100" t="str">
        <f>'[1]Quotazioni 16-08'!D358</f>
        <v>DOUGLAS LUIZ</v>
      </c>
    </row>
    <row r="122" spans="30:31">
      <c r="AD122" s="100" t="str">
        <f>'[1]Quotazioni 16-08'!D183</f>
        <v>RANIERI L.</v>
      </c>
      <c r="AE122" s="100" t="str">
        <f>'[1]Quotazioni 16-08'!D359</f>
        <v>CATALDI</v>
      </c>
    </row>
    <row r="123" spans="30:31">
      <c r="AD123" s="100" t="str">
        <f>'[1]Quotazioni 16-08'!D184</f>
        <v>JOAO MARIO</v>
      </c>
      <c r="AE123" s="100" t="str">
        <f>'[1]Quotazioni 16-08'!D360</f>
        <v>NGOM</v>
      </c>
    </row>
    <row r="124" spans="30:31">
      <c r="AD124" s="100" t="str">
        <f>'[1]Quotazioni 16-08'!D185</f>
        <v>AKPOGUMA</v>
      </c>
      <c r="AE124" s="100" t="str">
        <f>'[1]Quotazioni 16-08'!D361</f>
        <v>RICCI S.</v>
      </c>
    </row>
    <row r="125" spans="30:31">
      <c r="AD125" s="100" t="str">
        <f>'[1]Quotazioni 16-08'!D186</f>
        <v>CITTADINI</v>
      </c>
      <c r="AE125" s="100" t="str">
        <f>'[1]Quotazioni 16-08'!D362</f>
        <v>JASHARI</v>
      </c>
    </row>
    <row r="126" spans="30:31">
      <c r="AD126" s="100" t="str">
        <f>'[1]Quotazioni 16-08'!D187</f>
        <v>PROVSTGAARD</v>
      </c>
      <c r="AE126" s="100" t="str">
        <f>'[1]Quotazioni 16-08'!D363</f>
        <v>LOFTUS-CHEEK</v>
      </c>
    </row>
    <row r="127" spans="30:31">
      <c r="AD127" s="100" t="str">
        <f>'[1]Quotazioni 16-08'!D188</f>
        <v>FLORIANI MUSSOLINI</v>
      </c>
      <c r="AE127" s="100" t="str">
        <f>'[1]Quotazioni 16-08'!D364</f>
        <v>FOLORUNSHO</v>
      </c>
    </row>
    <row r="128" spans="30:31">
      <c r="AD128" s="100" t="str">
        <f>'[1]Quotazioni 16-08'!D189</f>
        <v>DE WINTER</v>
      </c>
      <c r="AE128" s="100" t="str">
        <f>'[1]Quotazioni 16-08'!D365</f>
        <v>ALMQVIST</v>
      </c>
    </row>
    <row r="129" spans="30:31">
      <c r="AD129" s="100" t="str">
        <f>'[1]Quotazioni 16-08'!D190</f>
        <v>ESTUPINAN</v>
      </c>
      <c r="AE129" s="100" t="str">
        <f>'[1]Quotazioni 16-08'!D366</f>
        <v>EL AYNAOUI</v>
      </c>
    </row>
    <row r="130" spans="30:31">
      <c r="AD130" s="100" t="str">
        <f>'[1]Quotazioni 16-08'!D191</f>
        <v>KOUADIO</v>
      </c>
      <c r="AE130" s="100" t="str">
        <f>'[1]Quotazioni 16-08'!D367</f>
        <v>FITZ-JIM</v>
      </c>
    </row>
    <row r="131" spans="30:31">
      <c r="AD131" s="100" t="str">
        <f>'[1]Quotazioni 16-08'!D192</f>
        <v>CARBONI A.</v>
      </c>
      <c r="AE131" s="100" t="str">
        <f>'[1]Quotazioni 16-08'!D368</f>
        <v>ILKHAN</v>
      </c>
    </row>
    <row r="132" spans="30:31">
      <c r="AD132" s="100" t="str">
        <f>'[1]Quotazioni 16-08'!D193</f>
        <v>TROILO</v>
      </c>
      <c r="AE132" s="100" t="str">
        <f>'[1]Quotazioni 16-08'!D369</f>
        <v>NJIE</v>
      </c>
    </row>
    <row r="133" spans="30:31">
      <c r="AD133" s="100" t="str">
        <f>'[1]Quotazioni 16-08'!D194</f>
        <v>BRITSCHGI</v>
      </c>
      <c r="AE133" s="100" t="str">
        <f>'[1]Quotazioni 16-08'!D370</f>
        <v>SULEMANA I.</v>
      </c>
    </row>
    <row r="134" spans="30:31">
      <c r="AD134" s="100" t="str">
        <f>'[1]Quotazioni 16-08'!D195</f>
        <v>CANDÈ</v>
      </c>
      <c r="AE134" s="100" t="str">
        <f>'[1]Quotazioni 16-08'!D371</f>
        <v>DOMINGUEZ B.</v>
      </c>
    </row>
    <row r="135" spans="30:31">
      <c r="AD135" s="100" t="str">
        <f>'[1]Quotazioni 16-08'!D196</f>
        <v>SCHINGTIENNE</v>
      </c>
      <c r="AE135" s="100" t="str">
        <f>'[1]Quotazioni 16-08'!D372</f>
        <v>DEIOLA</v>
      </c>
    </row>
    <row r="136" spans="30:31">
      <c r="AD136" s="100" t="str">
        <f>'[1]Quotazioni 16-08'!D197</f>
        <v>SVERKO</v>
      </c>
      <c r="AE136" s="100" t="str">
        <f>'[1]Quotazioni 16-08'!D373</f>
        <v>BRESCIANINI</v>
      </c>
    </row>
    <row r="137" spans="30:31">
      <c r="AD137" s="100" t="str">
        <f>'[1]Quotazioni 16-08'!D198</f>
        <v>HAINAUT</v>
      </c>
      <c r="AE137" s="100" t="str">
        <f>'[1]Quotazioni 16-08'!D374</f>
        <v>GELLI F.</v>
      </c>
    </row>
    <row r="138" spans="30:31">
      <c r="AD138" s="100" t="str">
        <f>'[1]Quotazioni 16-08'!D199</f>
        <v>HELLAND</v>
      </c>
      <c r="AE138" s="100" t="str">
        <f>'[1]Quotazioni 16-08'!D375</f>
        <v xml:space="preserve">FINI </v>
      </c>
    </row>
    <row r="139" spans="30:31">
      <c r="AD139" s="100" t="str">
        <f>'[1]Quotazioni 16-08'!D200</f>
        <v>ALHASSANE</v>
      </c>
      <c r="AE139" s="100" t="str">
        <f>'[1]Quotazioni 16-08'!D376</f>
        <v>MESSIAS</v>
      </c>
    </row>
    <row r="140" spans="30:31">
      <c r="AD140" s="100" t="str">
        <f>'[1]Quotazioni 16-08'!D201</f>
        <v>VAN DER BREMPT</v>
      </c>
      <c r="AE140" s="100" t="str">
        <f>'[1]Quotazioni 16-08'!D377</f>
        <v>STANKOVIC A.</v>
      </c>
    </row>
    <row r="141" spans="30:31">
      <c r="AD141" s="100" t="str">
        <f>'[1]Quotazioni 16-08'!D202</f>
        <v>OTOA</v>
      </c>
      <c r="AE141" s="100" t="str">
        <f>'[1]Quotazioni 16-08'!D378</f>
        <v>MIRETTI</v>
      </c>
    </row>
    <row r="142" spans="30:31">
      <c r="AD142" s="100" t="str">
        <f>'[1]Quotazioni 16-08'!D203</f>
        <v>PUCZKA</v>
      </c>
      <c r="AE142" s="100" t="str">
        <f>'[1]Quotazioni 16-08'!D379</f>
        <v>COLOMBO L.</v>
      </c>
    </row>
    <row r="143" spans="30:31">
      <c r="AD143" s="100" t="str">
        <f>'[1]Quotazioni 16-08'!D204</f>
        <v>SABELLI</v>
      </c>
      <c r="AE143" s="100" t="str">
        <f>'[1]Quotazioni 16-08'!D380</f>
        <v>GILMOUR</v>
      </c>
    </row>
    <row r="144" spans="30:31">
      <c r="AD144" s="100" t="str">
        <f>'[1]Quotazioni 16-08'!D205</f>
        <v>LAZZARI</v>
      </c>
      <c r="AE144" s="100" t="str">
        <f>'[1]Quotazioni 16-08'!D381</f>
        <v>SORENSEN O.</v>
      </c>
    </row>
    <row r="145" spans="30:31">
      <c r="AD145" s="100" t="str">
        <f>'[1]Quotazioni 16-08'!D206</f>
        <v>PELLEGRINI LU.</v>
      </c>
      <c r="AE145" s="100" t="str">
        <f>'[1]Quotazioni 16-08'!D382</f>
        <v>DIALLO O.</v>
      </c>
    </row>
    <row r="146" spans="30:31">
      <c r="AD146" s="100" t="str">
        <f>'[1]Quotazioni 16-08'!D207</f>
        <v>JEAN</v>
      </c>
      <c r="AE146" s="100" t="str">
        <f>'[1]Quotazioni 16-08'!D383</f>
        <v>ABOUKHLAL</v>
      </c>
    </row>
    <row r="147" spans="30:31">
      <c r="AD147" s="100" t="str">
        <f>'[1]Quotazioni 16-08'!D208</f>
        <v>DIAWARA S.</v>
      </c>
      <c r="AE147" s="100" t="str">
        <f>'[1]Quotazioni 16-08'!D384</f>
        <v>MILLER L.</v>
      </c>
    </row>
    <row r="148" spans="30:31">
      <c r="AD148" s="100" t="str">
        <f>'[1]Quotazioni 16-08'!D209</f>
        <v>MARIN R.</v>
      </c>
      <c r="AE148" s="100" t="str">
        <f>'[1]Quotazioni 16-08'!D385</f>
        <v>HELGASON</v>
      </c>
    </row>
    <row r="149" spans="30:31">
      <c r="AD149" s="100" t="str">
        <f>'[1]Quotazioni 16-08'!D210</f>
        <v>BIRAGHI</v>
      </c>
      <c r="AE149" s="100" t="str">
        <f>'[1]Quotazioni 16-08'!D386</f>
        <v>EL AZZOUZI O.</v>
      </c>
    </row>
    <row r="150" spans="30:31">
      <c r="AD150" s="100" t="str">
        <f>'[1]Quotazioni 16-08'!D211</f>
        <v>PALMA</v>
      </c>
      <c r="AE150" s="100" t="str">
        <f>'[1]Quotazioni 16-08'!D387</f>
        <v>FADERA</v>
      </c>
    </row>
    <row r="151" spans="30:31">
      <c r="AD151" s="100" t="str">
        <f>'[1]Quotazioni 16-08'!D212</f>
        <v>EBOSSE</v>
      </c>
      <c r="AE151" s="100" t="str">
        <f>'[1]Quotazioni 16-08'!D388</f>
        <v>HASA</v>
      </c>
    </row>
    <row r="152" spans="30:31">
      <c r="AD152" s="100" t="str">
        <f>'[1]Quotazioni 16-08'!D213</f>
        <v>FRANJIC</v>
      </c>
      <c r="AE152" s="100" t="str">
        <f>'[1]Quotazioni 16-08'!D389</f>
        <v>MASINI</v>
      </c>
    </row>
    <row r="153" spans="30:31">
      <c r="AD153" s="100" t="str">
        <f>'[1]Quotazioni 16-08'!D214</f>
        <v>SAGRADO</v>
      </c>
      <c r="AE153" s="100" t="str">
        <f>'[1]Quotazioni 16-08'!D390</f>
        <v>VENTURINO</v>
      </c>
    </row>
    <row r="154" spans="30:31">
      <c r="AD154" s="100" t="str">
        <f>'[1]Quotazioni 16-08'!D215</f>
        <v>AURELIO</v>
      </c>
      <c r="AE154" s="100" t="str">
        <f>'[1]Quotazioni 16-08'!D391</f>
        <v>MALEH</v>
      </c>
    </row>
    <row r="155" spans="30:31">
      <c r="AD155" s="100" t="str">
        <f>'[1]Quotazioni 16-08'!D216</f>
        <v>DE SILVESTRI</v>
      </c>
      <c r="AE155" s="100" t="str">
        <f>'[1]Quotazioni 16-08'!D392</f>
        <v>MUSAH</v>
      </c>
    </row>
    <row r="156" spans="30:31">
      <c r="AD156" s="100" t="str">
        <f>'[1]Quotazioni 16-08'!D217</f>
        <v>GOLDANIGA</v>
      </c>
      <c r="AE156" s="100" t="str">
        <f>'[1]Quotazioni 16-08'!D393</f>
        <v>CIURRIA</v>
      </c>
    </row>
    <row r="157" spans="30:31">
      <c r="AD157" s="100" t="str">
        <f>'[1]Quotazioni 16-08'!D218</f>
        <v>CUENCA A.</v>
      </c>
      <c r="AE157" s="100" t="str">
        <f>'[1]Quotazioni 16-08'!D394</f>
        <v>ORDONEZ C.</v>
      </c>
    </row>
    <row r="158" spans="30:31">
      <c r="AD158" s="100" t="str">
        <f>'[1]Quotazioni 16-08'!D219</f>
        <v>AMEY</v>
      </c>
      <c r="AE158" s="100" t="str">
        <f>'[1]Quotazioni 16-08'!D395</f>
        <v>BOLOCA</v>
      </c>
    </row>
    <row r="159" spans="30:31">
      <c r="AD159" s="100" t="str">
        <f>'[1]Quotazioni 16-08'!D220</f>
        <v>GELLI J.</v>
      </c>
      <c r="AE159" s="100" t="str">
        <f>'[1]Quotazioni 16-08'!D396</f>
        <v>LIPANI</v>
      </c>
    </row>
    <row r="160" spans="30:31">
      <c r="AD160" s="100" t="str">
        <f>'[1]Quotazioni 16-08'!D221</f>
        <v>OYONO J.</v>
      </c>
      <c r="AE160" s="100" t="str">
        <f>'[1]Quotazioni 16-08'!D397</f>
        <v>CHAKVETADZE</v>
      </c>
    </row>
    <row r="161" spans="30:31">
      <c r="AD161" s="100" t="str">
        <f>'[1]Quotazioni 16-08'!D222</f>
        <v>CORRADO</v>
      </c>
      <c r="AE161" s="100" t="str">
        <f>'[1]Quotazioni 16-08'!D398</f>
        <v>DUNCAN</v>
      </c>
    </row>
    <row r="162" spans="30:31">
      <c r="AD162" s="100" t="str">
        <f>'[1]Quotazioni 16-08'!D223</f>
        <v>MATTURRO</v>
      </c>
      <c r="AE162" s="100" t="str">
        <f>'[1]Quotazioni 16-08'!D399</f>
        <v>LITETA</v>
      </c>
    </row>
    <row r="163" spans="30:31">
      <c r="AD163" s="100" t="str">
        <f>'[1]Quotazioni 16-08'!D224</f>
        <v>RUGANI</v>
      </c>
      <c r="AE163" s="100" t="str">
        <f>'[1]Quotazioni 16-08'!D400</f>
        <v>LAHDO</v>
      </c>
    </row>
    <row r="164" spans="30:31">
      <c r="AD164" s="100" t="str">
        <f>'[1]Quotazioni 16-08'!D225</f>
        <v>CABAL</v>
      </c>
      <c r="AE164" s="100" t="str">
        <f>'[1]Quotazioni 16-08'!D401</f>
        <v>EL AZZOUZI A.</v>
      </c>
    </row>
    <row r="165" spans="30:31">
      <c r="AD165" s="100" t="str">
        <f>'[1]Quotazioni 16-08'!D226</f>
        <v>PATRIC</v>
      </c>
      <c r="AE165" s="100" t="str">
        <f>'[1]Quotazioni 16-08'!D402</f>
        <v>KONE B.</v>
      </c>
    </row>
    <row r="166" spans="30:31">
      <c r="AD166" s="100" t="str">
        <f>'[1]Quotazioni 16-08'!D227</f>
        <v>NDABA</v>
      </c>
      <c r="AE166" s="100" t="str">
        <f>'[1]Quotazioni 16-08'!D403</f>
        <v>BELAHYANE</v>
      </c>
    </row>
    <row r="167" spans="30:31">
      <c r="AD167" s="100" t="str">
        <f>'[1]Quotazioni 16-08'!D228</f>
        <v>ANTOV</v>
      </c>
      <c r="AE167" s="100" t="str">
        <f>'[1]Quotazioni 16-08'!D404</f>
        <v>PRZYBOREK</v>
      </c>
    </row>
    <row r="168" spans="30:31">
      <c r="AD168" s="100" t="str">
        <f>'[1]Quotazioni 16-08'!D229</f>
        <v>BAKOUNE</v>
      </c>
      <c r="AE168" s="100" t="str">
        <f>'[1]Quotazioni 16-08'!D405</f>
        <v>GORTER</v>
      </c>
    </row>
    <row r="169" spans="30:31">
      <c r="AD169" s="100" t="str">
        <f>'[1]Quotazioni 16-08'!D230</f>
        <v>MARIANUCCI</v>
      </c>
      <c r="AE169" s="100" t="str">
        <f>'[1]Quotazioni 16-08'!D406</f>
        <v>KABA</v>
      </c>
    </row>
    <row r="170" spans="30:31">
      <c r="AD170" s="100" t="str">
        <f>'[1]Quotazioni 16-08'!D231</f>
        <v>MAZZOCCHI</v>
      </c>
      <c r="AE170" s="100" t="str">
        <f>'[1]Quotazioni 16-08'!D407</f>
        <v>FOFANA SA.</v>
      </c>
    </row>
    <row r="171" spans="30:31">
      <c r="AD171" s="100" t="str">
        <f>'[1]Quotazioni 16-08'!D232</f>
        <v>NDIAYE</v>
      </c>
      <c r="AE171" s="100" t="str">
        <f>'[1]Quotazioni 16-08'!D408</f>
        <v>CREMASCHI</v>
      </c>
    </row>
    <row r="172" spans="30:31">
      <c r="AD172" s="100" t="str">
        <f>'[1]Quotazioni 16-08'!D233</f>
        <v>CARBONI F.</v>
      </c>
      <c r="AE172" s="100" t="str">
        <f>'[1]Quotazioni 16-08'!D409</f>
        <v>IANNONI</v>
      </c>
    </row>
    <row r="173" spans="30:31">
      <c r="AD173" s="100" t="str">
        <f>'[1]Quotazioni 16-08'!D234</f>
        <v>ZIOLKOWSKI</v>
      </c>
      <c r="AE173" s="100" t="str">
        <f>'[1]Quotazioni 16-08'!D410</f>
        <v>ILIC</v>
      </c>
    </row>
    <row r="174" spans="30:31">
      <c r="AD174" s="100" t="str">
        <f>'[1]Quotazioni 16-08'!D235</f>
        <v>MISSORI</v>
      </c>
      <c r="AE174" s="100" t="str">
        <f>'[1]Quotazioni 16-08'!D411</f>
        <v>ANJORIN</v>
      </c>
    </row>
    <row r="175" spans="30:31">
      <c r="AD175" s="100" t="str">
        <f>'[1]Quotazioni 16-08'!D236</f>
        <v>PIERAGNOLO</v>
      </c>
    </row>
    <row r="176" spans="30:31">
      <c r="AD176" s="100" t="str">
        <f>'[1]Quotazioni 16-08'!D237</f>
        <v>MLACIC</v>
      </c>
    </row>
  </sheetData>
  <mergeCells count="21">
    <mergeCell ref="M2:M3"/>
    <mergeCell ref="O2:O3"/>
    <mergeCell ref="Q2:Q3"/>
    <mergeCell ref="S2:S3"/>
    <mergeCell ref="U2:U3"/>
    <mergeCell ref="M1:N1"/>
    <mergeCell ref="O1:P1"/>
    <mergeCell ref="Q1:R1"/>
    <mergeCell ref="S1:T1"/>
    <mergeCell ref="A2:A3"/>
    <mergeCell ref="C2:C3"/>
    <mergeCell ref="E2:E3"/>
    <mergeCell ref="G2:G3"/>
    <mergeCell ref="I2:I3"/>
    <mergeCell ref="K2:K3"/>
    <mergeCell ref="A1:B1"/>
    <mergeCell ref="C1:D1"/>
    <mergeCell ref="E1:F1"/>
    <mergeCell ref="G1:H1"/>
    <mergeCell ref="I1:J1"/>
    <mergeCell ref="K1:L1"/>
  </mergeCells>
  <conditionalFormatting sqref="A38:S38">
    <cfRule type="top10" dxfId="8" priority="3" bottom="1" rank="1"/>
    <cfRule type="top10" dxfId="7" priority="4" rank="1"/>
  </conditionalFormatting>
  <conditionalFormatting sqref="A39:S39">
    <cfRule type="top10" dxfId="6" priority="1" bottom="1" rank="1"/>
    <cfRule type="top10" dxfId="5" priority="2" rank="1"/>
  </conditionalFormatting>
  <conditionalFormatting sqref="A40:S40">
    <cfRule type="top10" dxfId="4" priority="7" bottom="1" rank="1"/>
    <cfRule type="top10" dxfId="3" priority="8" rank="1"/>
  </conditionalFormatting>
  <conditionalFormatting sqref="A41:S41">
    <cfRule type="top10" dxfId="2" priority="5" bottom="1" rank="1"/>
    <cfRule type="top10" dxfId="1" priority="6" rank="1"/>
  </conditionalFormatting>
  <dataValidations count="4">
    <dataValidation type="list" allowBlank="1" showInputMessage="1" showErrorMessage="1" errorTitle="Selezione non valida" error="Seleziona un giocatore dall’elenco attaccanti." sqref="A25:A30 S25:S30 Q25:Q30 O25:O30 M25:M30 K25:K30 I25:I30 G25:G30 E25:E30 C25:C30" xr:uid="{D6E7A8FA-6CFB-4C5A-B95E-7AFBA424ACA4}">
      <formula1>$AF$1:$AF$88</formula1>
    </dataValidation>
    <dataValidation type="list" allowBlank="1" showInputMessage="1" showErrorMessage="1" errorTitle="Selezione non valida" error="Seleziona un giocatore dall’elenco centrocampisti." sqref="A16:A23 S16:S23 Q16:Q23 O16:O23 M16:M23 K16:K23 I16:I23 G16:G23 E16:E23 C16:C23" xr:uid="{56434DCD-0BA7-43D4-B893-8FE3050AC1E5}">
      <formula1>$AE$1:$AE$174</formula1>
    </dataValidation>
    <dataValidation type="list" allowBlank="1" showInputMessage="1" showErrorMessage="1" errorTitle="Selezione non valida" error="Seleziona un giocatore dall’elenco difensori." sqref="A7:A14 S7:S14 Q7:Q14 O7:O14 M7:M14 K7:K14 I7:I14 G7:G14 E7:E14 C7:C14" xr:uid="{C362B984-0CB8-4B3C-BE70-82CF741B1C2D}">
      <formula1>$AD$1:$AD$176</formula1>
    </dataValidation>
    <dataValidation type="list" allowBlank="1" showInputMessage="1" showErrorMessage="1" errorTitle="Selezione non valida" error="Seleziona un portiere dall’elenco." sqref="A4:A6 S4:S6 Q4:Q6 O4:O6 M4:M6 K4:K6 I4:I6 G4:G6 E4:E6 C4:C6" xr:uid="{DC355134-1B74-4D46-BDD1-80E26638621E}">
      <formula1>$AC$1:$AC$59</formula1>
    </dataValidation>
  </dataValidations>
  <pageMargins left="0.75" right="0.53" top="1" bottom="1" header="0.5" footer="0.5"/>
  <pageSetup paperSize="9" scale="78" fitToWidth="0" orientation="landscape" horizontalDpi="4294967293" verticalDpi="4294967293" r:id="rId1"/>
  <headerFooter alignWithMargins="0">
    <oddHeader>&amp;L&amp;"Arial"&amp;8&amp;K000000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1B84-2DB6-4F46-A56C-21AE31B88129}">
  <dimension ref="A1:F21"/>
  <sheetViews>
    <sheetView workbookViewId="0">
      <selection activeCell="L20" sqref="L20"/>
    </sheetView>
  </sheetViews>
  <sheetFormatPr defaultRowHeight="14.4"/>
  <cols>
    <col min="1" max="1" width="30.5546875" customWidth="1"/>
    <col min="2" max="6" width="17.5546875" customWidth="1"/>
  </cols>
  <sheetData>
    <row r="1" spans="1:6" ht="18">
      <c r="A1" s="19" t="s">
        <v>1945</v>
      </c>
    </row>
    <row r="2" spans="1:6">
      <c r="A2" s="3" t="s">
        <v>1946</v>
      </c>
    </row>
    <row r="4" spans="1:6" ht="31.95" customHeight="1">
      <c r="A4" s="121" t="s">
        <v>1</v>
      </c>
      <c r="B4" s="122" t="s">
        <v>1947</v>
      </c>
      <c r="C4" s="122" t="s">
        <v>1948</v>
      </c>
      <c r="D4" s="122" t="s">
        <v>1949</v>
      </c>
      <c r="E4" s="122" t="s">
        <v>1950</v>
      </c>
      <c r="F4" s="123" t="s">
        <v>1951</v>
      </c>
    </row>
    <row r="5" spans="1:6">
      <c r="A5" s="124" t="s">
        <v>186</v>
      </c>
      <c r="B5" s="125">
        <f>SUM('Foglio Asta'!T4:T6)</f>
        <v>62</v>
      </c>
      <c r="C5" s="125">
        <f>SUM('Foglio Asta'!T7:T15)</f>
        <v>54</v>
      </c>
      <c r="D5" s="125">
        <f>SUM('Foglio Asta'!T16:T24)</f>
        <v>160</v>
      </c>
      <c r="E5" s="125">
        <f>SUM('Foglio Asta'!T25:T31)</f>
        <v>139</v>
      </c>
      <c r="F5" s="126">
        <f t="shared" ref="F5:F14" si="0">SUM(B5:E5)</f>
        <v>415</v>
      </c>
    </row>
    <row r="6" spans="1:6">
      <c r="A6" s="124" t="s">
        <v>114</v>
      </c>
      <c r="B6" s="125">
        <f>SUM('Foglio Asta'!N4:N6)</f>
        <v>15</v>
      </c>
      <c r="C6" s="125">
        <f>SUM('Foglio Asta'!N7:N15)</f>
        <v>72</v>
      </c>
      <c r="D6" s="125">
        <f>SUM('Foglio Asta'!N16:N24)</f>
        <v>160</v>
      </c>
      <c r="E6" s="125">
        <f>SUM('Foglio Asta'!N25:N31)</f>
        <v>183</v>
      </c>
      <c r="F6" s="126">
        <f t="shared" si="0"/>
        <v>430</v>
      </c>
    </row>
    <row r="7" spans="1:6">
      <c r="A7" s="124" t="s">
        <v>41</v>
      </c>
      <c r="B7" s="125">
        <f>SUM('Foglio Asta'!H4:H6)</f>
        <v>39</v>
      </c>
      <c r="C7" s="125">
        <f>SUM('Foglio Asta'!H7:H15)</f>
        <v>63</v>
      </c>
      <c r="D7" s="125">
        <f>SUM('Foglio Asta'!H16:H24)</f>
        <v>129</v>
      </c>
      <c r="E7" s="125">
        <f>SUM('Foglio Asta'!H25:H31)</f>
        <v>182</v>
      </c>
      <c r="F7" s="126">
        <f t="shared" si="0"/>
        <v>413</v>
      </c>
    </row>
    <row r="8" spans="1:6">
      <c r="A8" s="124" t="s">
        <v>11</v>
      </c>
      <c r="B8" s="125">
        <f>SUM('Foglio Asta'!D4:D6)</f>
        <v>65</v>
      </c>
      <c r="C8" s="125">
        <f>SUM('Foglio Asta'!D7:D15)</f>
        <v>103</v>
      </c>
      <c r="D8" s="125">
        <f>SUM('Foglio Asta'!D16:D24)</f>
        <v>144</v>
      </c>
      <c r="E8" s="125">
        <f>SUM('Foglio Asta'!D25:D31)</f>
        <v>112</v>
      </c>
      <c r="F8" s="126">
        <f t="shared" si="0"/>
        <v>424</v>
      </c>
    </row>
    <row r="9" spans="1:6">
      <c r="A9" s="124" t="s">
        <v>210</v>
      </c>
      <c r="B9" s="125">
        <f>SUM('Foglio Asta'!J4:J6)</f>
        <v>54</v>
      </c>
      <c r="C9" s="125">
        <f>SUM('Foglio Asta'!J7:J15)</f>
        <v>72</v>
      </c>
      <c r="D9" s="125">
        <f>SUM('Foglio Asta'!J16:J24)</f>
        <v>149</v>
      </c>
      <c r="E9" s="125">
        <f>SUM('Foglio Asta'!J25:J31)</f>
        <v>153</v>
      </c>
      <c r="F9" s="126">
        <f t="shared" si="0"/>
        <v>428</v>
      </c>
    </row>
    <row r="10" spans="1:6">
      <c r="A10" s="124" t="s">
        <v>138</v>
      </c>
      <c r="B10" s="125">
        <f>SUM('Foglio Asta'!P4:P6)</f>
        <v>19</v>
      </c>
      <c r="C10" s="125">
        <f>SUM('Foglio Asta'!P7:P15)</f>
        <v>50</v>
      </c>
      <c r="D10" s="125">
        <f>SUM('Foglio Asta'!P16:P24)</f>
        <v>134</v>
      </c>
      <c r="E10" s="125">
        <f>SUM('Foglio Asta'!P25:P31)</f>
        <v>227</v>
      </c>
      <c r="F10" s="126">
        <f t="shared" si="0"/>
        <v>430</v>
      </c>
    </row>
    <row r="11" spans="1:6">
      <c r="A11" s="124" t="s">
        <v>90</v>
      </c>
      <c r="B11" s="125">
        <f>SUM('Foglio Asta'!L4:L6)</f>
        <v>60</v>
      </c>
      <c r="C11" s="125">
        <f>SUM('Foglio Asta'!L7:L15)</f>
        <v>38</v>
      </c>
      <c r="D11" s="125">
        <f>SUM('Foglio Asta'!L16:L24)</f>
        <v>115</v>
      </c>
      <c r="E11" s="125">
        <f>SUM('Foglio Asta'!L25:L31)</f>
        <v>212</v>
      </c>
      <c r="F11" s="126">
        <f t="shared" si="0"/>
        <v>425</v>
      </c>
    </row>
    <row r="12" spans="1:6">
      <c r="A12" s="124" t="s">
        <v>162</v>
      </c>
      <c r="B12" s="125">
        <f>SUM('Foglio Asta'!B4:B6)</f>
        <v>34</v>
      </c>
      <c r="C12" s="125">
        <f>SUM('Foglio Asta'!B7:B15)</f>
        <v>57</v>
      </c>
      <c r="D12" s="125">
        <f>SUM('Foglio Asta'!B16:B24)</f>
        <v>166</v>
      </c>
      <c r="E12" s="125">
        <f>SUM('Foglio Asta'!B25:B31)</f>
        <v>169</v>
      </c>
      <c r="F12" s="126">
        <f t="shared" si="0"/>
        <v>426</v>
      </c>
    </row>
    <row r="13" spans="1:6">
      <c r="A13" s="124" t="s">
        <v>66</v>
      </c>
      <c r="B13" s="125">
        <f>SUM('Foglio Asta'!R4:R6)</f>
        <v>57</v>
      </c>
      <c r="C13" s="125">
        <f>SUM('Foglio Asta'!R7:R15)</f>
        <v>62</v>
      </c>
      <c r="D13" s="125">
        <f>SUM('Foglio Asta'!R16:R24)</f>
        <v>117</v>
      </c>
      <c r="E13" s="125">
        <f>SUM('Foglio Asta'!R25:R31)</f>
        <v>194</v>
      </c>
      <c r="F13" s="126">
        <f t="shared" si="0"/>
        <v>430</v>
      </c>
    </row>
    <row r="14" spans="1:6">
      <c r="A14" s="127" t="s">
        <v>234</v>
      </c>
      <c r="B14" s="128">
        <f>SUM('Foglio Asta'!F4:F6)</f>
        <v>51</v>
      </c>
      <c r="C14" s="128">
        <f>SUM('Foglio Asta'!F7:F15)</f>
        <v>92</v>
      </c>
      <c r="D14" s="128">
        <f>SUM('Foglio Asta'!F16:F24)</f>
        <v>175</v>
      </c>
      <c r="E14" s="128">
        <f>SUM('Foglio Asta'!F25:F31)</f>
        <v>110</v>
      </c>
      <c r="F14" s="129">
        <f t="shared" si="0"/>
        <v>428</v>
      </c>
    </row>
    <row r="16" spans="1:6">
      <c r="A16" s="130" t="s">
        <v>270</v>
      </c>
    </row>
    <row r="17" spans="1:1">
      <c r="A17" s="11" t="s">
        <v>1952</v>
      </c>
    </row>
    <row r="18" spans="1:1">
      <c r="A18" s="11" t="s">
        <v>1953</v>
      </c>
    </row>
    <row r="19" spans="1:1">
      <c r="A19" s="11" t="s">
        <v>1954</v>
      </c>
    </row>
    <row r="20" spans="1:1">
      <c r="A20" s="11" t="s">
        <v>1955</v>
      </c>
    </row>
    <row r="21" spans="1:1">
      <c r="A21" s="11" t="s">
        <v>1956</v>
      </c>
    </row>
  </sheetData>
  <pageMargins left="0.7" right="0.7" top="0.75" bottom="0.75" header="0.3" footer="0.3"/>
  <ignoredErrors>
    <ignoredError sqref="B5:E1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CBA-3607-4AF1-AF61-F08B65A743F5}">
  <dimension ref="A1:BG127"/>
  <sheetViews>
    <sheetView workbookViewId="0">
      <selection activeCell="B3" sqref="B3"/>
    </sheetView>
  </sheetViews>
  <sheetFormatPr defaultRowHeight="14.4"/>
  <cols>
    <col min="1" max="1" width="26.88671875" customWidth="1"/>
    <col min="2" max="2" width="24.109375" customWidth="1"/>
    <col min="3" max="5" width="19.44140625" customWidth="1"/>
    <col min="6" max="6" width="13" customWidth="1"/>
    <col min="7" max="7" width="19.44140625" customWidth="1"/>
    <col min="8" max="8" width="20.33203125" customWidth="1"/>
    <col min="9" max="12" width="15.77734375" customWidth="1"/>
  </cols>
  <sheetData>
    <row r="1" spans="1:5" ht="23.4">
      <c r="A1" s="141" t="s">
        <v>1978</v>
      </c>
    </row>
    <row r="3" spans="1:5" ht="18">
      <c r="A3" s="1" t="s">
        <v>1979</v>
      </c>
      <c r="B3" s="142" t="s">
        <v>114</v>
      </c>
    </row>
    <row r="4" spans="1:5">
      <c r="A4" s="143" t="s">
        <v>1980</v>
      </c>
    </row>
    <row r="5" spans="1:5" ht="7.95" customHeight="1"/>
    <row r="6" spans="1:5" ht="17.399999999999999">
      <c r="A6" s="144" t="s">
        <v>1981</v>
      </c>
      <c r="D6" s="144" t="s">
        <v>1982</v>
      </c>
      <c r="E6" s="181"/>
    </row>
    <row r="7" spans="1:5">
      <c r="A7" s="179" t="str">
        <f>'Analisi Bonus'!B$4</f>
        <v>Portieri (VU)</v>
      </c>
      <c r="B7" s="183">
        <f>IFERROR(INDEX('Analisi Bonus'!$B$5:$B$14,MATCH($B$3,'Analisi Bonus'!$A$5:$A$14,0)),"n.d.")</f>
        <v>-9</v>
      </c>
      <c r="D7" s="179" t="str">
        <f>'Analisi Voto'!B$4</f>
        <v>Portieri (VU)</v>
      </c>
      <c r="E7" s="184">
        <f>IFERROR(INDEX('Analisi Voto'!$B$5:$B$14,MATCH($B$3,'Analisi Voto'!$A$5:$A$14,0)),"n.d.")</f>
        <v>5.833333333333333</v>
      </c>
    </row>
    <row r="8" spans="1:5">
      <c r="A8" s="179" t="str">
        <f>'Analisi Bonus'!C$4</f>
        <v>Difensori (VU)</v>
      </c>
      <c r="B8" s="183">
        <f>IFERROR(INDEX('Analisi Bonus'!$C$5:$C$14,MATCH($B$3,'Analisi Bonus'!$A$5:$A$14,0)),"n.d.")</f>
        <v>7.5</v>
      </c>
      <c r="D8" s="179" t="str">
        <f>'Analisi Voto'!C$4</f>
        <v>Difensori (VU)</v>
      </c>
      <c r="E8" s="184">
        <f>IFERROR(INDEX('Analisi Voto'!$C$5:$C$14,MATCH($B$3,'Analisi Voto'!$A$5:$A$14,0)),"n.d.")</f>
        <v>6.2142857142857144</v>
      </c>
    </row>
    <row r="9" spans="1:5">
      <c r="A9" s="179" t="str">
        <f>'Analisi Bonus'!D$4</f>
        <v>Centrocampisti (VU)</v>
      </c>
      <c r="B9" s="183">
        <f>IFERROR(INDEX('Analisi Bonus'!$D$5:$D$14,MATCH($B$3,'Analisi Bonus'!$A$5:$A$14,0)),"n.d.")</f>
        <v>11.5</v>
      </c>
      <c r="D9" s="179" t="str">
        <f>'Analisi Voto'!D$4</f>
        <v>Centrocampisti (VU)</v>
      </c>
      <c r="E9" s="184">
        <f>IFERROR(INDEX('Analisi Voto'!$D$5:$D$14,MATCH($B$3,'Analisi Voto'!$A$5:$A$14,0)),"n.d.")</f>
        <v>6.0217391304347823</v>
      </c>
    </row>
    <row r="10" spans="1:5">
      <c r="A10" s="179" t="str">
        <f>'Analisi Bonus'!E$4</f>
        <v>Attaccanti (VU)</v>
      </c>
      <c r="B10" s="183">
        <f>IFERROR(INDEX('Analisi Bonus'!$E$5:$E$14,MATCH($B$3,'Analisi Bonus'!$A$5:$A$14,0)),"n.d.")</f>
        <v>16.5</v>
      </c>
      <c r="D10" s="179" t="str">
        <f>'Analisi Voto'!E$4</f>
        <v>Attaccanti (VU)</v>
      </c>
      <c r="E10" s="184">
        <f>IFERROR(INDEX('Analisi Voto'!$E$5:$E$14,MATCH($B$3,'Analisi Voto'!$A$5:$A$14,0)),"n.d.")</f>
        <v>6.09375</v>
      </c>
    </row>
    <row r="11" spans="1:5">
      <c r="A11" s="179" t="str">
        <f>'Analisi Bonus'!F$4</f>
        <v>Totale Voti Utili</v>
      </c>
      <c r="B11" s="183">
        <f>IFERROR(INDEX('Analisi Bonus'!$F$5:$F$14,MATCH($B$3,'Analisi Bonus'!$A$5:$A$14,0)),"n.d.")</f>
        <v>26.5</v>
      </c>
      <c r="D11" s="179" t="str">
        <f>'Analisi Voto'!F$4</f>
        <v>Media Voti Utili</v>
      </c>
      <c r="E11" s="184">
        <f>IFERROR(INDEX('Analisi Voto'!$F$5:$F$14,MATCH($B$3,'Analisi Voto'!$A$5:$A$14,0)),"n.d.")</f>
        <v>6.083333333333333</v>
      </c>
    </row>
    <row r="12" spans="1:5">
      <c r="A12" s="179" t="str">
        <f>'Analisi Bonus'!G$4</f>
        <v>Subentrati</v>
      </c>
      <c r="B12" s="183">
        <f>IFERROR(INDEX('Analisi Bonus'!$G$5:$G$14,MATCH($B$3,'Analisi Bonus'!$A$5:$A$14,0)),"n.d.")</f>
        <v>2</v>
      </c>
      <c r="D12" s="179" t="str">
        <f>'Analisi Voto'!G$4</f>
        <v>Subentrati</v>
      </c>
      <c r="E12" s="184">
        <f>IFERROR(INDEX('Analisi Voto'!$G$5:$G$14,MATCH($B$3,'Analisi Voto'!$A$5:$A$14,0)),"n.d.")</f>
        <v>6</v>
      </c>
    </row>
    <row r="13" spans="1:5">
      <c r="A13" s="179" t="str">
        <f>'Analisi Bonus'!H$4</f>
        <v>Panchinari (no P)</v>
      </c>
      <c r="B13" s="183">
        <f>IFERROR(INDEX('Analisi Bonus'!$H$5:$H$14,MATCH($B$3,'Analisi Bonus'!$A$5:$A$14,0)),"n.d.")</f>
        <v>12</v>
      </c>
      <c r="D13" s="179" t="str">
        <f>'Analisi Voto'!H$4</f>
        <v>Panchinari (no P)</v>
      </c>
      <c r="E13" s="184">
        <f>IFERROR(INDEX('Analisi Voto'!$H$5:$H$14,MATCH($B$3,'Analisi Voto'!$A$5:$A$14,0)),"n.d.")</f>
        <v>6.072916666666667</v>
      </c>
    </row>
    <row r="14" spans="1:5">
      <c r="B14" s="181"/>
    </row>
    <row r="15" spans="1:5">
      <c r="B15" s="182"/>
    </row>
    <row r="16" spans="1:5" ht="17.399999999999999">
      <c r="A16" s="144" t="s">
        <v>1983</v>
      </c>
    </row>
    <row r="17" spans="1:59">
      <c r="A17" s="179" t="s">
        <v>1976</v>
      </c>
      <c r="B17" s="180">
        <f>IFERROR(INDEX('Analisi VdM'!$B$5:$B$14,MATCH($B$3,'Analisi VdM'!$A$5:$A$14,0)),"n.d.")</f>
        <v>300.83333333333331</v>
      </c>
    </row>
    <row r="18" spans="1:59">
      <c r="A18" s="179" t="s">
        <v>1984</v>
      </c>
      <c r="B18" s="180">
        <f>IFERROR(MAX($B$22:$AM$22),"n.d.")</f>
        <v>383</v>
      </c>
      <c r="C18" s="1"/>
      <c r="D18" s="146"/>
      <c r="E18" s="1"/>
      <c r="F18" s="146"/>
      <c r="G18" s="1"/>
      <c r="H18" s="146"/>
    </row>
    <row r="19" spans="1:59">
      <c r="A19" s="179" t="s">
        <v>1985</v>
      </c>
      <c r="B19" s="180">
        <f>IFERROR(MIN($B$22:$AM$22),"n.d.")</f>
        <v>255</v>
      </c>
      <c r="C19" s="1"/>
      <c r="D19" s="146"/>
      <c r="E19" s="1"/>
      <c r="F19" s="146"/>
      <c r="G19" s="1"/>
      <c r="H19" s="146"/>
    </row>
    <row r="20" spans="1:59">
      <c r="A20" s="179" t="s">
        <v>1986</v>
      </c>
      <c r="B20" s="180">
        <f>IFERROR(LOOKUP(9.99E+307,$B$22:$AM$22),"n.d.")</f>
        <v>322.5</v>
      </c>
      <c r="C20" s="1"/>
      <c r="D20" s="146"/>
      <c r="E20" s="1"/>
      <c r="F20" s="146"/>
      <c r="G20" s="1"/>
      <c r="H20" s="146"/>
    </row>
    <row r="21" spans="1:59">
      <c r="A21" s="145" t="s">
        <v>0</v>
      </c>
      <c r="B21" s="145" cm="1">
        <f t="array" ref="B21:AM21">_xlfn.ANCHORARRAY('Analisi VdM'!C4)</f>
        <v>1</v>
      </c>
      <c r="C21" s="145">
        <v>2</v>
      </c>
      <c r="D21" s="145">
        <v>3</v>
      </c>
      <c r="E21" s="145">
        <v>4</v>
      </c>
      <c r="F21" s="145">
        <v>5</v>
      </c>
      <c r="G21" s="145">
        <v>6</v>
      </c>
      <c r="H21" s="145">
        <v>7</v>
      </c>
      <c r="I21" s="145">
        <v>8</v>
      </c>
      <c r="J21" s="145">
        <v>9</v>
      </c>
      <c r="K21" s="145">
        <v>10</v>
      </c>
      <c r="L21" s="145">
        <v>11</v>
      </c>
      <c r="M21" s="145">
        <v>12</v>
      </c>
      <c r="N21" s="145">
        <v>13</v>
      </c>
      <c r="O21" s="145">
        <v>14</v>
      </c>
      <c r="P21" s="145">
        <v>15</v>
      </c>
      <c r="Q21" s="145">
        <v>16</v>
      </c>
      <c r="R21" s="145">
        <v>17</v>
      </c>
      <c r="S21" s="145">
        <v>18</v>
      </c>
      <c r="T21" s="145">
        <v>19</v>
      </c>
      <c r="U21" s="145">
        <v>20</v>
      </c>
      <c r="V21" s="145">
        <v>21</v>
      </c>
      <c r="W21" s="145">
        <v>22</v>
      </c>
      <c r="X21" s="145">
        <v>23</v>
      </c>
      <c r="Y21" s="145">
        <v>24</v>
      </c>
      <c r="Z21" s="145">
        <v>25</v>
      </c>
      <c r="AA21" s="145">
        <v>26</v>
      </c>
      <c r="AB21" s="145">
        <v>27</v>
      </c>
      <c r="AC21" s="145">
        <v>28</v>
      </c>
      <c r="AD21" s="145">
        <v>29</v>
      </c>
      <c r="AE21" s="145">
        <v>30</v>
      </c>
      <c r="AF21" s="145">
        <v>31</v>
      </c>
      <c r="AG21" s="145">
        <v>32</v>
      </c>
      <c r="AH21" s="145">
        <v>33</v>
      </c>
      <c r="AI21" s="145">
        <v>34</v>
      </c>
      <c r="AJ21" s="145">
        <v>35</v>
      </c>
      <c r="AK21" s="145">
        <v>36</v>
      </c>
      <c r="AL21" s="145">
        <v>37</v>
      </c>
      <c r="AM21" s="145">
        <v>38</v>
      </c>
    </row>
    <row r="22" spans="1:59">
      <c r="A22" s="1" t="s">
        <v>1987</v>
      </c>
      <c r="B22" s="147" cm="1">
        <f t="array" ref="B22:AM22">IFERROR(INDEX('Analisi VdM'!$C$5:$AN$14,MATCH($B$3,'Analisi VdM'!$A$5:$A$14,0),0),"")</f>
        <v>383</v>
      </c>
      <c r="C22" s="147">
        <v>306</v>
      </c>
      <c r="D22" s="147">
        <v>255</v>
      </c>
      <c r="E22" s="147">
        <v>262</v>
      </c>
      <c r="F22" s="147">
        <v>276.5</v>
      </c>
      <c r="G22" s="147">
        <v>322.5</v>
      </c>
      <c r="H22" s="147" t="str">
        <v/>
      </c>
      <c r="I22" s="147" t="str">
        <v/>
      </c>
      <c r="J22" s="147" t="str">
        <v/>
      </c>
      <c r="K22" s="147" t="str">
        <v/>
      </c>
      <c r="L22" s="147" t="str">
        <v/>
      </c>
      <c r="M22" s="147" t="str">
        <v/>
      </c>
      <c r="N22" s="147" t="str">
        <v/>
      </c>
      <c r="O22" s="147" t="str">
        <v/>
      </c>
      <c r="P22" s="147" t="str">
        <v/>
      </c>
      <c r="Q22" s="147" t="str">
        <v/>
      </c>
      <c r="R22" s="147" t="str">
        <v/>
      </c>
      <c r="S22" s="147" t="str">
        <v/>
      </c>
      <c r="T22" s="147" t="str">
        <v/>
      </c>
      <c r="U22" s="147" t="str">
        <v/>
      </c>
      <c r="V22" s="147" t="str">
        <v/>
      </c>
      <c r="W22" s="147" t="str">
        <v/>
      </c>
      <c r="X22" s="147" t="str">
        <v/>
      </c>
      <c r="Y22" s="147" t="str">
        <v/>
      </c>
      <c r="Z22" s="147" t="str">
        <v/>
      </c>
      <c r="AA22" s="147" t="str">
        <v/>
      </c>
      <c r="AB22" s="147" t="str">
        <v/>
      </c>
      <c r="AC22" s="147" t="str">
        <v/>
      </c>
      <c r="AD22" s="147" t="str">
        <v/>
      </c>
      <c r="AE22" s="147" t="str">
        <v/>
      </c>
      <c r="AF22" s="147" t="str">
        <v/>
      </c>
      <c r="AG22" s="147" t="str">
        <v/>
      </c>
      <c r="AH22" s="147" t="str">
        <v/>
      </c>
      <c r="AI22" s="147" t="str">
        <v/>
      </c>
      <c r="AJ22" s="147" t="str">
        <v/>
      </c>
      <c r="AK22" s="147" t="str">
        <v/>
      </c>
      <c r="AL22" s="147" t="str">
        <v/>
      </c>
      <c r="AM22" s="147" t="str">
        <v/>
      </c>
      <c r="BB22" s="1" t="s">
        <v>2002</v>
      </c>
      <c r="BC22">
        <f>MAX(Fantacalcio[Giornata])</f>
        <v>6</v>
      </c>
    </row>
    <row r="23" spans="1:59">
      <c r="BB23" s="1" t="s">
        <v>2003</v>
      </c>
      <c r="BC23">
        <f>MAX(1,ROUND($BC$22/4,0))</f>
        <v>2</v>
      </c>
    </row>
    <row r="24" spans="1:59" ht="7.95" customHeight="1"/>
    <row r="25" spans="1:59" ht="17.399999999999999">
      <c r="A25" s="144" t="s">
        <v>1988</v>
      </c>
    </row>
    <row r="26" spans="1:59">
      <c r="A26" s="143" t="s">
        <v>1989</v>
      </c>
      <c r="BB26" s="143" t="s">
        <v>1990</v>
      </c>
    </row>
    <row r="27" spans="1:59">
      <c r="A27" s="148" t="s">
        <v>4</v>
      </c>
      <c r="B27" s="148" t="s">
        <v>3</v>
      </c>
      <c r="C27" s="148" t="s">
        <v>6</v>
      </c>
      <c r="D27" s="148" t="s">
        <v>7</v>
      </c>
      <c r="E27" s="148" t="s">
        <v>1987</v>
      </c>
      <c r="F27" s="148" t="s">
        <v>1999</v>
      </c>
      <c r="BB27" s="174" t="s">
        <v>3</v>
      </c>
      <c r="BC27" s="174" t="s">
        <v>4</v>
      </c>
      <c r="BD27" s="174" t="s">
        <v>1991</v>
      </c>
      <c r="BE27" s="174" t="s">
        <v>1992</v>
      </c>
      <c r="BF27" s="174" t="s">
        <v>1993</v>
      </c>
      <c r="BG27" s="174" t="s">
        <v>1999</v>
      </c>
    </row>
    <row r="28" spans="1:59">
      <c r="A28" s="149" t="s">
        <v>13</v>
      </c>
      <c r="B28" s="150" t="str" cm="1">
        <f t="array" ref="B28">IFERROR(INDEX(_xlfn._xlws.SORT(_xlfn._xlws.FILTER($BB$28:$BD$127,($BC$28:$BC$127=$A28)*($BB$28:$BB$127&lt;&gt;"")*($BG$28:$BG$127&gt;=$BC$23)),3,-1),1,1),"n.d.")</f>
        <v>Palmisani</v>
      </c>
      <c r="C28" s="151">
        <f t="shared" ref="C28:C38" si="0">IF($B28="n.d.","n.d.",IFERROR(INDEX($BD$28:$BD$127,MATCH($B28,$BB$28:$BB$127,0)),"n.d."))</f>
        <v>5</v>
      </c>
      <c r="D28" s="152">
        <f t="shared" ref="D28:D38" si="1">IF($B28="n.d.","n.d.",IFERROR(INDEX($BE$28:$BE$127,MATCH($B28,$BB$28:$BB$127,0)),"n.d."))</f>
        <v>-4</v>
      </c>
      <c r="E28" s="153">
        <f t="shared" ref="E28:E38" si="2">IF($B28="n.d.","n.d.",IFERROR(INDEX($BF$28:$BF$127,MATCH($B28,$BB$28:$BB$127,0)),"n.d."))</f>
        <v>6</v>
      </c>
      <c r="F28" s="185">
        <f>IF($B28="n.d.","n.d.",COUNTIFS(Fantacalcio[Squadra],$B$3,Fantacalcio[Giocatore],$B28,Fantacalcio[VotoUtile],"SI"))</f>
        <v>3</v>
      </c>
      <c r="BB28" s="175" t="str" cm="1">
        <f t="array" ref="BB28:BB52">IFERROR(_xlfn._xlws.SORT(_xlfn.UNIQUE(_xlfn._xlws.FILTER(Fantacalcio[Giocatore],(Fantacalcio[Squadra]=$B$3)*(Fantacalcio[VotoUtile]="SI")))),"")</f>
        <v>Bellanova</v>
      </c>
      <c r="BC28" s="175" t="str" cm="1">
        <f t="array" ref="BC28">IF($BB28="","",INDEX(Fantacalcio[Ruolo],MATCH(1,(Fantacalcio[Squadra]=$B$3)*(Fantacalcio[Giocatore]=$BB28),0)))</f>
        <v>D</v>
      </c>
      <c r="BD28" s="176">
        <f>IF($BB28="","",AVERAGEIFS(Fantacalcio[Fantavoto],Fantacalcio[Squadra],$B$3,Fantacalcio[Giocatore],$BB28,Fantacalcio[VotoUtile],"SI"))</f>
        <v>6.166666666666667</v>
      </c>
      <c r="BE28" s="177">
        <f>IF($BB28="","",SUMIFS(Fantacalcio[BonusMalus],Fantacalcio[Squadra],$B$3,Fantacalcio[Giocatore],$BB28,Fantacalcio[VotoUtile],"SI"))</f>
        <v>-0.5</v>
      </c>
      <c r="BF28" s="176" cm="1">
        <f t="array" ref="BF28">IF($BB28="","",IFERROR(INDEX(Mappa[VdM (mln €)],MATCH(1,(Mappa[Giocatore_DB]=$BB28)*(Mappa[Ruolo_DB]=$BC28),0)),"n.d."))</f>
        <v>15</v>
      </c>
      <c r="BG28">
        <f>IF($BB28="","",COUNTIFS(Fantacalcio[Squadra],$B$3,Fantacalcio[Giocatore],$BB28,Fantacalcio[VotoUtile],"SI"))</f>
        <v>3</v>
      </c>
    </row>
    <row r="29" spans="1:59">
      <c r="A29" s="154" t="s">
        <v>16</v>
      </c>
      <c r="B29" s="155" t="str" cm="1">
        <f t="array" ref="B29">IFERROR(INDEX(_xlfn._xlws.SORT(_xlfn._xlws.FILTER($BB$28:$BD$127,($BC$28:$BC$127=$A29)*($BB$28:$BB$127&lt;&gt;"")*($BG$28:$BG$127&gt;=$BC$23)),3,-1),1,1),"n.d.")</f>
        <v>Bisseck</v>
      </c>
      <c r="C29" s="156">
        <f t="shared" si="0"/>
        <v>7.25</v>
      </c>
      <c r="D29" s="157">
        <f t="shared" si="1"/>
        <v>3</v>
      </c>
      <c r="E29" s="158">
        <f t="shared" si="2"/>
        <v>50</v>
      </c>
      <c r="F29" s="186">
        <f>IF($B29="n.d.","n.d.",COUNTIFS(Fantacalcio[Squadra],$B$3,Fantacalcio[Giocatore],$B29,Fantacalcio[VotoUtile],"SI"))</f>
        <v>4</v>
      </c>
      <c r="BB29" s="175" t="str">
        <v>Bisseck</v>
      </c>
      <c r="BC29" s="175" t="str" cm="1">
        <f t="array" ref="BC29">IF($BB29="","",INDEX(Fantacalcio[Ruolo],MATCH(1,(Fantacalcio[Squadra]=$B$3)*(Fantacalcio[Giocatore]=$BB29),0)))</f>
        <v>D</v>
      </c>
      <c r="BD29" s="176">
        <f>IF($BB29="","",AVERAGEIFS(Fantacalcio[Fantavoto],Fantacalcio[Squadra],$B$3,Fantacalcio[Giocatore],$BB29,Fantacalcio[VotoUtile],"SI"))</f>
        <v>7.25</v>
      </c>
      <c r="BE29" s="177">
        <f>IF($BB29="","",SUMIFS(Fantacalcio[BonusMalus],Fantacalcio[Squadra],$B$3,Fantacalcio[Giocatore],$BB29,Fantacalcio[VotoUtile],"SI"))</f>
        <v>3</v>
      </c>
      <c r="BF29" s="176" cm="1">
        <f t="array" ref="BF29">IF($BB29="","",IFERROR(INDEX(Mappa[VdM (mln €)],MATCH(1,(Mappa[Giocatore_DB]=$BB29)*(Mappa[Ruolo_DB]=$BC29),0)),"n.d."))</f>
        <v>50</v>
      </c>
      <c r="BG29">
        <f>IF($BB29="","",COUNTIFS(Fantacalcio[Squadra],$B$3,Fantacalcio[Giocatore],$BB29,Fantacalcio[VotoUtile],"SI"))</f>
        <v>4</v>
      </c>
    </row>
    <row r="30" spans="1:59">
      <c r="A30" s="154" t="s">
        <v>16</v>
      </c>
      <c r="B30" s="155" t="str" cm="1">
        <f t="array" ref="B30">IFERROR(INDEX(_xlfn._xlws.SORT(_xlfn._xlws.FILTER($BB$28:$BD$127,($BC$28:$BC$127=$A30)*($BB$28:$BB$127&lt;&gt;"")*($BG$28:$BG$127&gt;=$BC$23)),3,-1),2,1),"n.d.")</f>
        <v>Ramon</v>
      </c>
      <c r="C30" s="156">
        <f t="shared" si="0"/>
        <v>7.125</v>
      </c>
      <c r="D30" s="157">
        <f t="shared" si="1"/>
        <v>3</v>
      </c>
      <c r="E30" s="158">
        <f t="shared" si="2"/>
        <v>45</v>
      </c>
      <c r="F30" s="186">
        <f>IF($B30="n.d.","n.d.",COUNTIFS(Fantacalcio[Squadra],$B$3,Fantacalcio[Giocatore],$B30,Fantacalcio[VotoUtile],"SI"))</f>
        <v>4</v>
      </c>
      <c r="BB30" s="175" t="str">
        <v>Cambiaso</v>
      </c>
      <c r="BC30" s="175" t="str" cm="1">
        <f t="array" ref="BC30">IF($BB30="","",INDEX(Fantacalcio[Ruolo],MATCH(1,(Fantacalcio[Squadra]=$B$3)*(Fantacalcio[Giocatore]=$BB30),0)))</f>
        <v>D</v>
      </c>
      <c r="BD30" s="176">
        <f>IF($BB30="","",AVERAGEIFS(Fantacalcio[Fantavoto],Fantacalcio[Squadra],$B$3,Fantacalcio[Giocatore],$BB30,Fantacalcio[VotoUtile],"SI"))</f>
        <v>5.25</v>
      </c>
      <c r="BE30" s="177">
        <f>IF($BB30="","",SUMIFS(Fantacalcio[BonusMalus],Fantacalcio[Squadra],$B$3,Fantacalcio[Giocatore],$BB30,Fantacalcio[VotoUtile],"SI"))</f>
        <v>-0.5</v>
      </c>
      <c r="BF30" s="176" cm="1">
        <f t="array" ref="BF30">IF($BB30="","",IFERROR(INDEX(Mappa[VdM (mln €)],MATCH(1,(Mappa[Giocatore_DB]=$BB30)*(Mappa[Ruolo_DB]=$BC30),0)),"n.d."))</f>
        <v>15</v>
      </c>
      <c r="BG30">
        <f>IF($BB30="","",COUNTIFS(Fantacalcio[Squadra],$B$3,Fantacalcio[Giocatore],$BB30,Fantacalcio[VotoUtile],"SI"))</f>
        <v>2</v>
      </c>
    </row>
    <row r="31" spans="1:59">
      <c r="A31" s="154" t="s">
        <v>16</v>
      </c>
      <c r="B31" s="155" t="str" cm="1">
        <f t="array" ref="B31">IFERROR(INDEX(_xlfn._xlws.SORT(_xlfn._xlws.FILTER($BB$28:$BD$127,($BC$28:$BC$127=$A31)*($BB$28:$BB$127&lt;&gt;"")*($BG$28:$BG$127&gt;=$BC$23)),3,-1),3,1),"n.d.")</f>
        <v>Mancini</v>
      </c>
      <c r="C31" s="156">
        <f t="shared" si="0"/>
        <v>6.5</v>
      </c>
      <c r="D31" s="157">
        <f t="shared" si="1"/>
        <v>1</v>
      </c>
      <c r="E31" s="158">
        <f t="shared" si="2"/>
        <v>15</v>
      </c>
      <c r="F31" s="186">
        <f>IF($B31="n.d.","n.d.",COUNTIFS(Fantacalcio[Squadra],$B$3,Fantacalcio[Giocatore],$B31,Fantacalcio[VotoUtile],"SI"))</f>
        <v>4</v>
      </c>
      <c r="BB31" s="175" t="str">
        <v>Colombo</v>
      </c>
      <c r="BC31" s="175" t="str" cm="1">
        <f t="array" ref="BC31">IF($BB31="","",INDEX(Fantacalcio[Ruolo],MATCH(1,(Fantacalcio[Squadra]=$B$3)*(Fantacalcio[Giocatore]=$BB31),0)))</f>
        <v>A</v>
      </c>
      <c r="BD31" s="176">
        <f>IF($BB31="","",AVERAGEIFS(Fantacalcio[Fantavoto],Fantacalcio[Squadra],$B$3,Fantacalcio[Giocatore],$BB31,Fantacalcio[VotoUtile],"SI"))</f>
        <v>2</v>
      </c>
      <c r="BE31" s="177">
        <f>IF($BB31="","",SUMIFS(Fantacalcio[BonusMalus],Fantacalcio[Squadra],$B$3,Fantacalcio[Giocatore],$BB31,Fantacalcio[VotoUtile],"SI"))</f>
        <v>-3</v>
      </c>
      <c r="BF31" s="176" cm="1">
        <f t="array" ref="BF31">IF($BB31="","",IFERROR(INDEX(Mappa[VdM (mln €)],MATCH(1,(Mappa[Giocatore_DB]=$BB31)*(Mappa[Ruolo_DB]=$BC31),0)),"n.d."))</f>
        <v>10</v>
      </c>
      <c r="BG31">
        <f>IF($BB31="","",COUNTIFS(Fantacalcio[Squadra],$B$3,Fantacalcio[Giocatore],$BB31,Fantacalcio[VotoUtile],"SI"))</f>
        <v>1</v>
      </c>
    </row>
    <row r="32" spans="1:59">
      <c r="A32" s="159" t="s">
        <v>21</v>
      </c>
      <c r="B32" s="160" t="str" cm="1">
        <f t="array" ref="B32">IFERROR(INDEX(_xlfn._xlws.SORT(_xlfn._xlws.FILTER($BB$28:$BD$127,($BC$28:$BC$127=$A32)*($BB$28:$BB$127&lt;&gt;"")*($BG$28:$BG$127&gt;=$BC$23)),3,-1),1,1),"n.d.")</f>
        <v>Mastantuono</v>
      </c>
      <c r="C32" s="161">
        <f t="shared" si="0"/>
        <v>7.416666666666667</v>
      </c>
      <c r="D32" s="162">
        <f t="shared" si="1"/>
        <v>8.5</v>
      </c>
      <c r="E32" s="163">
        <f t="shared" si="2"/>
        <v>45</v>
      </c>
      <c r="F32" s="187">
        <f>IF($B32="n.d.","n.d.",COUNTIFS(Fantacalcio[Squadra],$B$3,Fantacalcio[Giocatore],$B32,Fantacalcio[VotoUtile],"SI"))</f>
        <v>6</v>
      </c>
      <c r="BB32" s="175" t="str">
        <v>Cristante</v>
      </c>
      <c r="BC32" s="175" t="str" cm="1">
        <f t="array" ref="BC32">IF($BB32="","",INDEX(Fantacalcio[Ruolo],MATCH(1,(Fantacalcio[Squadra]=$B$3)*(Fantacalcio[Giocatore]=$BB32),0)))</f>
        <v>C</v>
      </c>
      <c r="BD32" s="176">
        <f>IF($BB32="","",AVERAGEIFS(Fantacalcio[Fantavoto],Fantacalcio[Squadra],$B$3,Fantacalcio[Giocatore],$BB32,Fantacalcio[VotoUtile],"SI"))</f>
        <v>6.5</v>
      </c>
      <c r="BE32" s="177">
        <f>IF($BB32="","",SUMIFS(Fantacalcio[BonusMalus],Fantacalcio[Squadra],$B$3,Fantacalcio[Giocatore],$BB32,Fantacalcio[VotoUtile],"SI"))</f>
        <v>0</v>
      </c>
      <c r="BF32" s="176" cm="1">
        <f t="array" ref="BF32">IF($BB32="","",IFERROR(INDEX(Mappa[VdM (mln €)],MATCH(1,(Mappa[Giocatore_DB]=$BB32)*(Mappa[Ruolo_DB]=$BC32),0)),"n.d."))</f>
        <v>7</v>
      </c>
      <c r="BG32">
        <f>IF($BB32="","",COUNTIFS(Fantacalcio[Squadra],$B$3,Fantacalcio[Giocatore],$BB32,Fantacalcio[VotoUtile],"SI"))</f>
        <v>1</v>
      </c>
    </row>
    <row r="33" spans="1:59">
      <c r="A33" s="159" t="s">
        <v>21</v>
      </c>
      <c r="B33" s="160" t="str" cm="1">
        <f t="array" ref="B33">IFERROR(INDEX(_xlfn._xlws.SORT(_xlfn._xlws.FILTER($BB$28:$BD$127,($BC$28:$BC$127=$A33)*($BB$28:$BB$127&lt;&gt;"")*($BG$28:$BG$127&gt;=$BC$23)),3,-1),2,1),"n.d.")</f>
        <v>Mandragora</v>
      </c>
      <c r="C33" s="161">
        <f t="shared" si="0"/>
        <v>6.666666666666667</v>
      </c>
      <c r="D33" s="162">
        <f t="shared" si="1"/>
        <v>1</v>
      </c>
      <c r="E33" s="163">
        <f t="shared" si="2"/>
        <v>7.5</v>
      </c>
      <c r="F33" s="187">
        <f>IF($B33="n.d.","n.d.",COUNTIFS(Fantacalcio[Squadra],$B$3,Fantacalcio[Giocatore],$B33,Fantacalcio[VotoUtile],"SI"))</f>
        <v>3</v>
      </c>
      <c r="BB33" s="175" t="str">
        <v>De Winter</v>
      </c>
      <c r="BC33" s="175" t="str" cm="1">
        <f t="array" ref="BC33">IF($BB33="","",INDEX(Fantacalcio[Ruolo],MATCH(1,(Fantacalcio[Squadra]=$B$3)*(Fantacalcio[Giocatore]=$BB33),0)))</f>
        <v>D</v>
      </c>
      <c r="BD33" s="176">
        <f>IF($BB33="","",AVERAGEIFS(Fantacalcio[Fantavoto],Fantacalcio[Squadra],$B$3,Fantacalcio[Giocatore],$BB33,Fantacalcio[VotoUtile],"SI"))</f>
        <v>5.75</v>
      </c>
      <c r="BE33" s="177">
        <f>IF($BB33="","",SUMIFS(Fantacalcio[BonusMalus],Fantacalcio[Squadra],$B$3,Fantacalcio[Giocatore],$BB33,Fantacalcio[VotoUtile],"SI"))</f>
        <v>-0.5</v>
      </c>
      <c r="BF33" s="176" cm="1">
        <f t="array" ref="BF33">IF($BB33="","",IFERROR(INDEX(Mappa[VdM (mln €)],MATCH(1,(Mappa[Giocatore_DB]=$BB33)*(Mappa[Ruolo_DB]=$BC33),0)),"n.d."))</f>
        <v>25</v>
      </c>
      <c r="BG33">
        <f>IF($BB33="","",COUNTIFS(Fantacalcio[Squadra],$B$3,Fantacalcio[Giocatore],$BB33,Fantacalcio[VotoUtile],"SI"))</f>
        <v>2</v>
      </c>
    </row>
    <row r="34" spans="1:59">
      <c r="A34" s="159" t="s">
        <v>21</v>
      </c>
      <c r="B34" s="160" t="str" cm="1">
        <f t="array" ref="B34">IFERROR(INDEX(_xlfn._xlws.SORT(_xlfn._xlws.FILTER($BB$28:$BD$127,($BC$28:$BC$127=$A34)*($BB$28:$BB$127&lt;&gt;"")*($BG$28:$BG$127&gt;=$BC$23)),3,-1),3,1),"n.d.")</f>
        <v>Ferguson</v>
      </c>
      <c r="C34" s="161">
        <f t="shared" si="0"/>
        <v>6</v>
      </c>
      <c r="D34" s="162">
        <f t="shared" si="1"/>
        <v>0</v>
      </c>
      <c r="E34" s="163">
        <f t="shared" si="2"/>
        <v>14</v>
      </c>
      <c r="F34" s="187">
        <f>IF($B34="n.d.","n.d.",COUNTIFS(Fantacalcio[Squadra],$B$3,Fantacalcio[Giocatore],$B34,Fantacalcio[VotoUtile],"SI"))</f>
        <v>3</v>
      </c>
      <c r="BB34" s="175" t="str">
        <v>Ederson D.S.</v>
      </c>
      <c r="BC34" s="175" t="str" cm="1">
        <f t="array" ref="BC34">IF($BB34="","",INDEX(Fantacalcio[Ruolo],MATCH(1,(Fantacalcio[Squadra]=$B$3)*(Fantacalcio[Giocatore]=$BB34),0)))</f>
        <v>C</v>
      </c>
      <c r="BD34" s="176">
        <f>IF($BB34="","",AVERAGEIFS(Fantacalcio[Fantavoto],Fantacalcio[Squadra],$B$3,Fantacalcio[Giocatore],$BB34,Fantacalcio[VotoUtile],"SI"))</f>
        <v>5.8</v>
      </c>
      <c r="BE34" s="177">
        <f>IF($BB34="","",SUMIFS(Fantacalcio[BonusMalus],Fantacalcio[Squadra],$B$3,Fantacalcio[Giocatore],$BB34,Fantacalcio[VotoUtile],"SI"))</f>
        <v>0</v>
      </c>
      <c r="BF34" s="176" cm="1">
        <f t="array" ref="BF34">IF($BB34="","",IFERROR(INDEX(Mappa[VdM (mln €)],MATCH(1,(Mappa[Giocatore_DB]=$BB34)*(Mappa[Ruolo_DB]=$BC34),0)),"n.d."))</f>
        <v>40</v>
      </c>
      <c r="BG34">
        <f>IF($BB34="","",COUNTIFS(Fantacalcio[Squadra],$B$3,Fantacalcio[Giocatore],$BB34,Fantacalcio[VotoUtile],"SI"))</f>
        <v>5</v>
      </c>
    </row>
    <row r="35" spans="1:59">
      <c r="A35" s="159" t="s">
        <v>21</v>
      </c>
      <c r="B35" s="160" t="str" cm="1">
        <f t="array" ref="B35">IFERROR(INDEX(_xlfn._xlws.SORT(_xlfn._xlws.FILTER($BB$28:$BD$127,($BC$28:$BC$127=$A35)*($BB$28:$BB$127&lt;&gt;"")*($BG$28:$BG$127&gt;=$BC$23)),3,-1),4,1),"n.d.")</f>
        <v>Ederson D.S.</v>
      </c>
      <c r="C35" s="161">
        <f t="shared" si="0"/>
        <v>5.8</v>
      </c>
      <c r="D35" s="162">
        <f t="shared" si="1"/>
        <v>0</v>
      </c>
      <c r="E35" s="163">
        <f t="shared" si="2"/>
        <v>40</v>
      </c>
      <c r="F35" s="187">
        <f>IF($B35="n.d.","n.d.",COUNTIFS(Fantacalcio[Squadra],$B$3,Fantacalcio[Giocatore],$B35,Fantacalcio[VotoUtile],"SI"))</f>
        <v>5</v>
      </c>
      <c r="BB35" s="175" t="str">
        <v>Esposito F.P.</v>
      </c>
      <c r="BC35" s="175" t="str" cm="1">
        <f t="array" ref="BC35">IF($BB35="","",INDEX(Fantacalcio[Ruolo],MATCH(1,(Fantacalcio[Squadra]=$B$3)*(Fantacalcio[Giocatore]=$BB35),0)))</f>
        <v>A</v>
      </c>
      <c r="BD35" s="176">
        <f>IF($BB35="","",AVERAGEIFS(Fantacalcio[Fantavoto],Fantacalcio[Squadra],$B$3,Fantacalcio[Giocatore],$BB35,Fantacalcio[VotoUtile],"SI"))</f>
        <v>7.9</v>
      </c>
      <c r="BE35" s="177">
        <f>IF($BB35="","",SUMIFS(Fantacalcio[BonusMalus],Fantacalcio[Squadra],$B$3,Fantacalcio[Giocatore],$BB35,Fantacalcio[VotoUtile],"SI"))</f>
        <v>7</v>
      </c>
      <c r="BF35" s="176" cm="1">
        <f t="array" ref="BF35">IF($BB35="","",IFERROR(INDEX(Mappa[VdM (mln €)],MATCH(1,(Mappa[Giocatore_DB]=$BB35)*(Mappa[Ruolo_DB]=$BC35),0)),"n.d."))</f>
        <v>50</v>
      </c>
      <c r="BG35">
        <f>IF($BB35="","",COUNTIFS(Fantacalcio[Squadra],$B$3,Fantacalcio[Giocatore],$BB35,Fantacalcio[VotoUtile],"SI"))</f>
        <v>5</v>
      </c>
    </row>
    <row r="36" spans="1:59">
      <c r="A36" s="164" t="s">
        <v>27</v>
      </c>
      <c r="B36" s="165" t="str" cm="1">
        <f t="array" ref="B36">IFERROR(INDEX(_xlfn._xlws.SORT(_xlfn._xlws.FILTER($BB$28:$BD$127,($BC$28:$BC$127=$A36)*($BB$28:$BB$127&lt;&gt;"")*($BG$28:$BG$127&gt;=$BC$23)),3,-1),1,1),"n.d.")</f>
        <v>Krstovic</v>
      </c>
      <c r="C36" s="166">
        <f t="shared" si="0"/>
        <v>8.1999999999999993</v>
      </c>
      <c r="D36" s="167">
        <f t="shared" si="1"/>
        <v>9.5</v>
      </c>
      <c r="E36" s="168">
        <f t="shared" si="2"/>
        <v>30</v>
      </c>
      <c r="F36" s="188">
        <f>IF($B36="n.d.","n.d.",COUNTIFS(Fantacalcio[Squadra],$B$3,Fantacalcio[Giocatore],$B36,Fantacalcio[VotoUtile],"SI"))</f>
        <v>5</v>
      </c>
      <c r="BB36" s="175" t="str">
        <v>Ferguson</v>
      </c>
      <c r="BC36" s="175" t="str" cm="1">
        <f t="array" ref="BC36">IF($BB36="","",INDEX(Fantacalcio[Ruolo],MATCH(1,(Fantacalcio[Squadra]=$B$3)*(Fantacalcio[Giocatore]=$BB36),0)))</f>
        <v>C</v>
      </c>
      <c r="BD36" s="176">
        <f>IF($BB36="","",AVERAGEIFS(Fantacalcio[Fantavoto],Fantacalcio[Squadra],$B$3,Fantacalcio[Giocatore],$BB36,Fantacalcio[VotoUtile],"SI"))</f>
        <v>6</v>
      </c>
      <c r="BE36" s="177">
        <f>IF($BB36="","",SUMIFS(Fantacalcio[BonusMalus],Fantacalcio[Squadra],$B$3,Fantacalcio[Giocatore],$BB36,Fantacalcio[VotoUtile],"SI"))</f>
        <v>0</v>
      </c>
      <c r="BF36" s="176" cm="1">
        <f t="array" ref="BF36">IF($BB36="","",IFERROR(INDEX(Mappa[VdM (mln €)],MATCH(1,(Mappa[Giocatore_DB]=$BB36)*(Mappa[Ruolo_DB]=$BC36),0)),"n.d."))</f>
        <v>14</v>
      </c>
      <c r="BG36">
        <f>IF($BB36="","",COUNTIFS(Fantacalcio[Squadra],$B$3,Fantacalcio[Giocatore],$BB36,Fantacalcio[VotoUtile],"SI"))</f>
        <v>3</v>
      </c>
    </row>
    <row r="37" spans="1:59">
      <c r="A37" s="164" t="s">
        <v>27</v>
      </c>
      <c r="B37" s="165" t="str" cm="1">
        <f t="array" ref="B37">IFERROR(INDEX(_xlfn._xlws.SORT(_xlfn._xlws.FILTER($BB$28:$BD$127,($BC$28:$BC$127=$A37)*($BB$28:$BB$127&lt;&gt;"")*($BG$28:$BG$127&gt;=$BC$23)),3,-1),2,1),"n.d.")</f>
        <v>Esposito F.P.</v>
      </c>
      <c r="C37" s="166">
        <f t="shared" si="0"/>
        <v>7.9</v>
      </c>
      <c r="D37" s="167">
        <f t="shared" si="1"/>
        <v>7</v>
      </c>
      <c r="E37" s="168">
        <f t="shared" si="2"/>
        <v>50</v>
      </c>
      <c r="F37" s="188">
        <f>IF($B37="n.d.","n.d.",COUNTIFS(Fantacalcio[Squadra],$B$3,Fantacalcio[Giocatore],$B37,Fantacalcio[VotoUtile],"SI"))</f>
        <v>5</v>
      </c>
      <c r="BB37" s="175" t="str">
        <v>Krstovic</v>
      </c>
      <c r="BC37" s="175" t="str" cm="1">
        <f t="array" ref="BC37">IF($BB37="","",INDEX(Fantacalcio[Ruolo],MATCH(1,(Fantacalcio[Squadra]=$B$3)*(Fantacalcio[Giocatore]=$BB37),0)))</f>
        <v>A</v>
      </c>
      <c r="BD37" s="176">
        <f>IF($BB37="","",AVERAGEIFS(Fantacalcio[Fantavoto],Fantacalcio[Squadra],$B$3,Fantacalcio[Giocatore],$BB37,Fantacalcio[VotoUtile],"SI"))</f>
        <v>8.1999999999999993</v>
      </c>
      <c r="BE37" s="177">
        <f>IF($BB37="","",SUMIFS(Fantacalcio[BonusMalus],Fantacalcio[Squadra],$B$3,Fantacalcio[Giocatore],$BB37,Fantacalcio[VotoUtile],"SI"))</f>
        <v>9.5</v>
      </c>
      <c r="BF37" s="176" cm="1">
        <f t="array" ref="BF37">IF($BB37="","",IFERROR(INDEX(Mappa[VdM (mln €)],MATCH(1,(Mappa[Giocatore_DB]=$BB37)*(Mappa[Ruolo_DB]=$BC37),0)),"n.d."))</f>
        <v>30</v>
      </c>
      <c r="BG37">
        <f>IF($BB37="","",COUNTIFS(Fantacalcio[Squadra],$B$3,Fantacalcio[Giocatore],$BB37,Fantacalcio[VotoUtile],"SI"))</f>
        <v>5</v>
      </c>
    </row>
    <row r="38" spans="1:59">
      <c r="A38" s="164" t="s">
        <v>27</v>
      </c>
      <c r="B38" s="165" t="str" cm="1">
        <f t="array" ref="B38">IFERROR(INDEX(_xlfn._xlws.SORT(_xlfn._xlws.FILTER($BB$28:$BD$127,($BC$28:$BC$127=$A38)*($BB$28:$BB$127&lt;&gt;"")*($BG$28:$BG$127&gt;=$BC$23)),3,-1),3,1),"n.d.")</f>
        <v>Pellegrino M.</v>
      </c>
      <c r="C38" s="166">
        <f t="shared" si="0"/>
        <v>6.5</v>
      </c>
      <c r="D38" s="167">
        <f t="shared" si="1"/>
        <v>3</v>
      </c>
      <c r="E38" s="168">
        <f t="shared" si="2"/>
        <v>22</v>
      </c>
      <c r="F38" s="188">
        <f>IF($B38="n.d.","n.d.",COUNTIFS(Fantacalcio[Squadra],$B$3,Fantacalcio[Giocatore],$B38,Fantacalcio[VotoUtile],"SI"))</f>
        <v>3</v>
      </c>
      <c r="BB38" s="175" t="str">
        <v>Mancini</v>
      </c>
      <c r="BC38" s="175" t="str" cm="1">
        <f t="array" ref="BC38">IF($BB38="","",INDEX(Fantacalcio[Ruolo],MATCH(1,(Fantacalcio[Squadra]=$B$3)*(Fantacalcio[Giocatore]=$BB38),0)))</f>
        <v>D</v>
      </c>
      <c r="BD38" s="176">
        <f>IF($BB38="","",AVERAGEIFS(Fantacalcio[Fantavoto],Fantacalcio[Squadra],$B$3,Fantacalcio[Giocatore],$BB38,Fantacalcio[VotoUtile],"SI"))</f>
        <v>6.5</v>
      </c>
      <c r="BE38" s="177">
        <f>IF($BB38="","",SUMIFS(Fantacalcio[BonusMalus],Fantacalcio[Squadra],$B$3,Fantacalcio[Giocatore],$BB38,Fantacalcio[VotoUtile],"SI"))</f>
        <v>1</v>
      </c>
      <c r="BF38" s="176" cm="1">
        <f t="array" ref="BF38">IF($BB38="","",IFERROR(INDEX(Mappa[VdM (mln €)],MATCH(1,(Mappa[Giocatore_DB]=$BB38)*(Mappa[Ruolo_DB]=$BC38),0)),"n.d."))</f>
        <v>15</v>
      </c>
      <c r="BG38">
        <f>IF($BB38="","",COUNTIFS(Fantacalcio[Squadra],$B$3,Fantacalcio[Giocatore],$BB38,Fantacalcio[VotoUtile],"SI"))</f>
        <v>4</v>
      </c>
    </row>
    <row r="39" spans="1:59">
      <c r="A39" s="169" t="s">
        <v>1958</v>
      </c>
      <c r="B39" s="170" t="s">
        <v>1994</v>
      </c>
      <c r="C39" s="171">
        <f>IFERROR(AVERAGE(C28:C38),"n.d.")</f>
        <v>6.7598484848484848</v>
      </c>
      <c r="D39" s="172">
        <f>IFERROR(SUM(D28:D38),"n.d.")</f>
        <v>32</v>
      </c>
      <c r="E39" s="173">
        <f>IFERROR(SUM(E28:E38),"n.d.")</f>
        <v>324.5</v>
      </c>
      <c r="F39" s="189">
        <f>IFERROR(SUM(F28:F38),"n.d.")</f>
        <v>45</v>
      </c>
      <c r="BB39" s="175" t="str">
        <v>Mandragora</v>
      </c>
      <c r="BC39" s="175" t="str" cm="1">
        <f t="array" ref="BC39">IF($BB39="","",INDEX(Fantacalcio[Ruolo],MATCH(1,(Fantacalcio[Squadra]=$B$3)*(Fantacalcio[Giocatore]=$BB39),0)))</f>
        <v>C</v>
      </c>
      <c r="BD39" s="176">
        <f>IF($BB39="","",AVERAGEIFS(Fantacalcio[Fantavoto],Fantacalcio[Squadra],$B$3,Fantacalcio[Giocatore],$BB39,Fantacalcio[VotoUtile],"SI"))</f>
        <v>6.666666666666667</v>
      </c>
      <c r="BE39" s="177">
        <f>IF($BB39="","",SUMIFS(Fantacalcio[BonusMalus],Fantacalcio[Squadra],$B$3,Fantacalcio[Giocatore],$BB39,Fantacalcio[VotoUtile],"SI"))</f>
        <v>1</v>
      </c>
      <c r="BF39" s="176" cm="1">
        <f t="array" ref="BF39">IF($BB39="","",IFERROR(INDEX(Mappa[VdM (mln €)],MATCH(1,(Mappa[Giocatore_DB]=$BB39)*(Mappa[Ruolo_DB]=$BC39),0)),"n.d."))</f>
        <v>7.5</v>
      </c>
      <c r="BG39">
        <f>IF($BB39="","",COUNTIFS(Fantacalcio[Squadra],$B$3,Fantacalcio[Giocatore],$BB39,Fantacalcio[VotoUtile],"SI"))</f>
        <v>3</v>
      </c>
    </row>
    <row r="40" spans="1:59" ht="7.95" customHeight="1">
      <c r="BB40" s="175" t="str">
        <v>Mastantuono</v>
      </c>
      <c r="BC40" s="175" t="str" cm="1">
        <f t="array" ref="BC40">IF($BB40="","",INDEX(Fantacalcio[Ruolo],MATCH(1,(Fantacalcio[Squadra]=$B$3)*(Fantacalcio[Giocatore]=$BB40),0)))</f>
        <v>C</v>
      </c>
      <c r="BD40" s="176">
        <f>IF($BB40="","",AVERAGEIFS(Fantacalcio[Fantavoto],Fantacalcio[Squadra],$B$3,Fantacalcio[Giocatore],$BB40,Fantacalcio[VotoUtile],"SI"))</f>
        <v>7.416666666666667</v>
      </c>
      <c r="BE40" s="177">
        <f>IF($BB40="","",SUMIFS(Fantacalcio[BonusMalus],Fantacalcio[Squadra],$B$3,Fantacalcio[Giocatore],$BB40,Fantacalcio[VotoUtile],"SI"))</f>
        <v>8.5</v>
      </c>
      <c r="BF40" s="176" cm="1">
        <f t="array" ref="BF40">IF($BB40="","",IFERROR(INDEX(Mappa[VdM (mln €)],MATCH(1,(Mappa[Giocatore_DB]=$BB40)*(Mappa[Ruolo_DB]=$BC40),0)),"n.d."))</f>
        <v>45</v>
      </c>
      <c r="BG40">
        <f>IF($BB40="","",COUNTIFS(Fantacalcio[Squadra],$B$3,Fantacalcio[Giocatore],$BB40,Fantacalcio[VotoUtile],"SI"))</f>
        <v>6</v>
      </c>
    </row>
    <row r="41" spans="1:59" ht="17.399999999999999">
      <c r="A41" s="144" t="s">
        <v>270</v>
      </c>
      <c r="BB41" s="175" t="str">
        <v>McTominay</v>
      </c>
      <c r="BC41" s="175" t="str" cm="1">
        <f t="array" ref="BC41">IF($BB41="","",INDEX(Fantacalcio[Ruolo],MATCH(1,(Fantacalcio[Squadra]=$B$3)*(Fantacalcio[Giocatore]=$BB41),0)))</f>
        <v>C</v>
      </c>
      <c r="BD41" s="176">
        <f>IF($BB41="","",AVERAGEIFS(Fantacalcio[Fantavoto],Fantacalcio[Squadra],$B$3,Fantacalcio[Giocatore],$BB41,Fantacalcio[VotoUtile],"SI"))</f>
        <v>5.666666666666667</v>
      </c>
      <c r="BE41" s="177">
        <f>IF($BB41="","",SUMIFS(Fantacalcio[BonusMalus],Fantacalcio[Squadra],$B$3,Fantacalcio[Giocatore],$BB41,Fantacalcio[VotoUtile],"SI"))</f>
        <v>0</v>
      </c>
      <c r="BF41" s="176" cm="1">
        <f t="array" ref="BF41">IF($BB41="","",IFERROR(INDEX(Mappa[VdM (mln €)],MATCH(1,(Mappa[Giocatore_DB]=$BB41)*(Mappa[Ruolo_DB]=$BC41),0)),"n.d."))</f>
        <v>40</v>
      </c>
      <c r="BG41">
        <f>IF($BB41="","",COUNTIFS(Fantacalcio[Squadra],$B$3,Fantacalcio[Giocatore],$BB41,Fantacalcio[VotoUtile],"SI"))</f>
        <v>3</v>
      </c>
    </row>
    <row r="42" spans="1:59">
      <c r="A42" s="178" t="s">
        <v>1995</v>
      </c>
      <c r="BB42" s="175" t="str">
        <v>Muric</v>
      </c>
      <c r="BC42" s="175" t="str" cm="1">
        <f t="array" ref="BC42">IF($BB42="","",INDEX(Fantacalcio[Ruolo],MATCH(1,(Fantacalcio[Squadra]=$B$3)*(Fantacalcio[Giocatore]=$BB42),0)))</f>
        <v>P</v>
      </c>
      <c r="BD42" s="176">
        <f>IF($BB42="","",AVERAGEIFS(Fantacalcio[Fantavoto],Fantacalcio[Squadra],$B$3,Fantacalcio[Giocatore],$BB42,Fantacalcio[VotoUtile],"SI"))</f>
        <v>4.25</v>
      </c>
      <c r="BE42" s="177">
        <f>IF($BB42="","",SUMIFS(Fantacalcio[BonusMalus],Fantacalcio[Squadra],$B$3,Fantacalcio[Giocatore],$BB42,Fantacalcio[VotoUtile],"SI"))</f>
        <v>-3</v>
      </c>
      <c r="BF42" s="176" cm="1">
        <f t="array" ref="BF42">IF($BB42="","",IFERROR(INDEX(Mappa[VdM (mln €)],MATCH(1,(Mappa[Giocatore_DB]=$BB42)*(Mappa[Ruolo_DB]=$BC42),0)),"n.d."))</f>
        <v>7.5</v>
      </c>
      <c r="BG42">
        <f>IF($BB42="","",COUNTIFS(Fantacalcio[Squadra],$B$3,Fantacalcio[Giocatore],$BB42,Fantacalcio[VotoUtile],"SI"))</f>
        <v>2</v>
      </c>
    </row>
    <row r="43" spans="1:59">
      <c r="A43" s="178" t="s">
        <v>1996</v>
      </c>
      <c r="BB43" s="175" t="str">
        <v>Okoye</v>
      </c>
      <c r="BC43" s="175" t="str" cm="1">
        <f t="array" ref="BC43">IF($BB43="","",INDEX(Fantacalcio[Ruolo],MATCH(1,(Fantacalcio[Squadra]=$B$3)*(Fantacalcio[Giocatore]=$BB43),0)))</f>
        <v>P</v>
      </c>
      <c r="BD43" s="176">
        <f>IF($BB43="","",AVERAGEIFS(Fantacalcio[Fantavoto],Fantacalcio[Squadra],$B$3,Fantacalcio[Giocatore],$BB43,Fantacalcio[VotoUtile],"SI"))</f>
        <v>2.5</v>
      </c>
      <c r="BE43" s="177">
        <f>IF($BB43="","",SUMIFS(Fantacalcio[BonusMalus],Fantacalcio[Squadra],$B$3,Fantacalcio[Giocatore],$BB43,Fantacalcio[VotoUtile],"SI"))</f>
        <v>-2</v>
      </c>
      <c r="BF43" s="176" cm="1">
        <f t="array" ref="BF43">IF($BB43="","",IFERROR(INDEX(Mappa[VdM (mln €)],MATCH(1,(Mappa[Giocatore_DB]=$BB43)*(Mappa[Ruolo_DB]=$BC43),0)),"n.d."))</f>
        <v>10</v>
      </c>
      <c r="BG43">
        <f>IF($BB43="","",COUNTIFS(Fantacalcio[Squadra],$B$3,Fantacalcio[Giocatore],$BB43,Fantacalcio[VotoUtile],"SI"))</f>
        <v>1</v>
      </c>
    </row>
    <row r="44" spans="1:59">
      <c r="A44" s="178" t="s">
        <v>1997</v>
      </c>
      <c r="BB44" s="175" t="str">
        <v>Palmisani</v>
      </c>
      <c r="BC44" s="175" t="str" cm="1">
        <f t="array" ref="BC44">IF($BB44="","",INDEX(Fantacalcio[Ruolo],MATCH(1,(Fantacalcio[Squadra]=$B$3)*(Fantacalcio[Giocatore]=$BB44),0)))</f>
        <v>P</v>
      </c>
      <c r="BD44" s="176">
        <f>IF($BB44="","",AVERAGEIFS(Fantacalcio[Fantavoto],Fantacalcio[Squadra],$B$3,Fantacalcio[Giocatore],$BB44,Fantacalcio[VotoUtile],"SI"))</f>
        <v>5</v>
      </c>
      <c r="BE44" s="177">
        <f>IF($BB44="","",SUMIFS(Fantacalcio[BonusMalus],Fantacalcio[Squadra],$B$3,Fantacalcio[Giocatore],$BB44,Fantacalcio[VotoUtile],"SI"))</f>
        <v>-4</v>
      </c>
      <c r="BF44" s="176" cm="1">
        <f t="array" ref="BF44">IF($BB44="","",IFERROR(INDEX(Mappa[VdM (mln €)],MATCH(1,(Mappa[Giocatore_DB]=$BB44)*(Mappa[Ruolo_DB]=$BC44),0)),"n.d."))</f>
        <v>6</v>
      </c>
      <c r="BG44">
        <f>IF($BB44="","",COUNTIFS(Fantacalcio[Squadra],$B$3,Fantacalcio[Giocatore],$BB44,Fantacalcio[VotoUtile],"SI"))</f>
        <v>3</v>
      </c>
    </row>
    <row r="45" spans="1:59">
      <c r="A45" s="178" t="s">
        <v>2004</v>
      </c>
      <c r="BB45" s="175" t="str">
        <v>Pellegrino M.</v>
      </c>
      <c r="BC45" s="175" t="str" cm="1">
        <f t="array" ref="BC45">IF($BB45="","",INDEX(Fantacalcio[Ruolo],MATCH(1,(Fantacalcio[Squadra]=$B$3)*(Fantacalcio[Giocatore]=$BB45),0)))</f>
        <v>A</v>
      </c>
      <c r="BD45" s="176">
        <f>IF($BB45="","",AVERAGEIFS(Fantacalcio[Fantavoto],Fantacalcio[Squadra],$B$3,Fantacalcio[Giocatore],$BB45,Fantacalcio[VotoUtile],"SI"))</f>
        <v>6.5</v>
      </c>
      <c r="BE45" s="177">
        <f>IF($BB45="","",SUMIFS(Fantacalcio[BonusMalus],Fantacalcio[Squadra],$B$3,Fantacalcio[Giocatore],$BB45,Fantacalcio[VotoUtile],"SI"))</f>
        <v>3</v>
      </c>
      <c r="BF45" s="176" cm="1">
        <f t="array" ref="BF45">IF($BB45="","",IFERROR(INDEX(Mappa[VdM (mln €)],MATCH(1,(Mappa[Giocatore_DB]=$BB45)*(Mappa[Ruolo_DB]=$BC45),0)),"n.d."))</f>
        <v>22</v>
      </c>
      <c r="BG45">
        <f>IF($BB45="","",COUNTIFS(Fantacalcio[Squadra],$B$3,Fantacalcio[Giocatore],$BB45,Fantacalcio[VotoUtile],"SI"))</f>
        <v>3</v>
      </c>
    </row>
    <row r="46" spans="1:59">
      <c r="A46" s="178" t="s">
        <v>2005</v>
      </c>
      <c r="BB46" s="175" t="str">
        <v>Ramon</v>
      </c>
      <c r="BC46" s="175" t="str" cm="1">
        <f t="array" ref="BC46">IF($BB46="","",INDEX(Fantacalcio[Ruolo],MATCH(1,(Fantacalcio[Squadra]=$B$3)*(Fantacalcio[Giocatore]=$BB46),0)))</f>
        <v>D</v>
      </c>
      <c r="BD46" s="176">
        <f>IF($BB46="","",AVERAGEIFS(Fantacalcio[Fantavoto],Fantacalcio[Squadra],$B$3,Fantacalcio[Giocatore],$BB46,Fantacalcio[VotoUtile],"SI"))</f>
        <v>7.125</v>
      </c>
      <c r="BE46" s="177">
        <f>IF($BB46="","",SUMIFS(Fantacalcio[BonusMalus],Fantacalcio[Squadra],$B$3,Fantacalcio[Giocatore],$BB46,Fantacalcio[VotoUtile],"SI"))</f>
        <v>3</v>
      </c>
      <c r="BF46" s="176" cm="1">
        <f t="array" ref="BF46">IF($BB46="","",IFERROR(INDEX(Mappa[VdM (mln €)],MATCH(1,(Mappa[Giocatore_DB]=$BB46)*(Mappa[Ruolo_DB]=$BC46),0)),"n.d."))</f>
        <v>45</v>
      </c>
      <c r="BG46">
        <f>IF($BB46="","",COUNTIFS(Fantacalcio[Squadra],$B$3,Fantacalcio[Giocatore],$BB46,Fantacalcio[VotoUtile],"SI"))</f>
        <v>4</v>
      </c>
    </row>
    <row r="47" spans="1:59">
      <c r="A47" s="178" t="s">
        <v>1998</v>
      </c>
      <c r="BB47" s="175" t="str">
        <v>Robinson J.</v>
      </c>
      <c r="BC47" s="175" t="str" cm="1">
        <f t="array" ref="BC47">IF($BB47="","",INDEX(Fantacalcio[Ruolo],MATCH(1,(Fantacalcio[Squadra]=$B$3)*(Fantacalcio[Giocatore]=$BB47),0)))</f>
        <v>A</v>
      </c>
      <c r="BD47" s="176">
        <f>IF($BB47="","",AVERAGEIFS(Fantacalcio[Fantavoto],Fantacalcio[Squadra],$B$3,Fantacalcio[Giocatore],$BB47,Fantacalcio[VotoUtile],"SI"))</f>
        <v>6.5</v>
      </c>
      <c r="BE47" s="177">
        <f>IF($BB47="","",SUMIFS(Fantacalcio[BonusMalus],Fantacalcio[Squadra],$B$3,Fantacalcio[Giocatore],$BB47,Fantacalcio[VotoUtile],"SI"))</f>
        <v>0</v>
      </c>
      <c r="BF47" s="176" cm="1">
        <f t="array" ref="BF47">IF($BB47="","",IFERROR(INDEX(Mappa[VdM (mln €)],MATCH(1,(Mappa[Giocatore_DB]=$BB47)*(Mappa[Ruolo_DB]=$BC47),0)),"n.d."))</f>
        <v>8</v>
      </c>
      <c r="BG47">
        <f>IF($BB47="","",COUNTIFS(Fantacalcio[Squadra],$B$3,Fantacalcio[Giocatore],$BB47,Fantacalcio[VotoUtile],"SI"))</f>
        <v>1</v>
      </c>
    </row>
    <row r="48" spans="1:59">
      <c r="A48" s="178" t="s">
        <v>2000</v>
      </c>
      <c r="BB48" s="175" t="str">
        <v>Schmid</v>
      </c>
      <c r="BC48" s="175" t="str" cm="1">
        <f t="array" ref="BC48">IF($BB48="","",INDEX(Fantacalcio[Ruolo],MATCH(1,(Fantacalcio[Squadra]=$B$3)*(Fantacalcio[Giocatore]=$BB48),0)))</f>
        <v>C</v>
      </c>
      <c r="BD48" s="176">
        <f>IF($BB48="","",AVERAGEIFS(Fantacalcio[Fantavoto],Fantacalcio[Squadra],$B$3,Fantacalcio[Giocatore],$BB48,Fantacalcio[VotoUtile],"SI"))</f>
        <v>5.5</v>
      </c>
      <c r="BE48" s="177">
        <f>IF($BB48="","",SUMIFS(Fantacalcio[BonusMalus],Fantacalcio[Squadra],$B$3,Fantacalcio[Giocatore],$BB48,Fantacalcio[VotoUtile],"SI"))</f>
        <v>-0.5</v>
      </c>
      <c r="BF48" s="176" cm="1">
        <f t="array" ref="BF48">IF($BB48="","",IFERROR(INDEX(Mappa[VdM (mln €)],MATCH(1,(Mappa[Giocatore_DB]=$BB48)*(Mappa[Ruolo_DB]=$BC48),0)),"n.d."))</f>
        <v>15</v>
      </c>
      <c r="BG48">
        <f>IF($BB48="","",COUNTIFS(Fantacalcio[Squadra],$B$3,Fantacalcio[Giocatore],$BB48,Fantacalcio[VotoUtile],"SI"))</f>
        <v>1</v>
      </c>
    </row>
    <row r="49" spans="1:59">
      <c r="A49" s="178" t="s">
        <v>2001</v>
      </c>
      <c r="BB49" s="175" t="str">
        <v>Vasquez</v>
      </c>
      <c r="BC49" s="175" t="str" cm="1">
        <f t="array" ref="BC49">IF($BB49="","",INDEX(Fantacalcio[Ruolo],MATCH(1,(Fantacalcio[Squadra]=$B$3)*(Fantacalcio[Giocatore]=$BB49),0)))</f>
        <v>D</v>
      </c>
      <c r="BD49" s="176">
        <f>IF($BB49="","",AVERAGEIFS(Fantacalcio[Fantavoto],Fantacalcio[Squadra],$B$3,Fantacalcio[Giocatore],$BB49,Fantacalcio[VotoUtile],"SI"))</f>
        <v>8</v>
      </c>
      <c r="BE49" s="177">
        <f>IF($BB49="","",SUMIFS(Fantacalcio[BonusMalus],Fantacalcio[Squadra],$B$3,Fantacalcio[Giocatore],$BB49,Fantacalcio[VotoUtile],"SI"))</f>
        <v>2</v>
      </c>
      <c r="BF49" s="176" cm="1">
        <f t="array" ref="BF49">IF($BB49="","",IFERROR(INDEX(Mappa[VdM (mln €)],MATCH(1,(Mappa[Giocatore_DB]=$BB49)*(Mappa[Ruolo_DB]=$BC49),0)),"n.d."))</f>
        <v>14</v>
      </c>
      <c r="BG49">
        <f>IF($BB49="","",COUNTIFS(Fantacalcio[Squadra],$B$3,Fantacalcio[Giocatore],$BB49,Fantacalcio[VotoUtile],"SI"))</f>
        <v>1</v>
      </c>
    </row>
    <row r="50" spans="1:59">
      <c r="A50" s="178" t="s">
        <v>2006</v>
      </c>
      <c r="BB50" s="175" t="str">
        <v>Volpato</v>
      </c>
      <c r="BC50" s="175" t="str" cm="1">
        <f t="array" ref="BC50">IF($BB50="","",INDEX(Fantacalcio[Ruolo],MATCH(1,(Fantacalcio[Squadra]=$B$3)*(Fantacalcio[Giocatore]=$BB50),0)))</f>
        <v>C</v>
      </c>
      <c r="BD50" s="176">
        <f>IF($BB50="","",AVERAGEIFS(Fantacalcio[Fantavoto],Fantacalcio[Squadra],$B$3,Fantacalcio[Giocatore],$BB50,Fantacalcio[VotoUtile],"SI"))</f>
        <v>9.5</v>
      </c>
      <c r="BE50" s="177">
        <f>IF($BB50="","",SUMIFS(Fantacalcio[BonusMalus],Fantacalcio[Squadra],$B$3,Fantacalcio[Giocatore],$BB50,Fantacalcio[VotoUtile],"SI"))</f>
        <v>2.5</v>
      </c>
      <c r="BF50" s="176" cm="1">
        <f t="array" ref="BF50">IF($BB50="","",IFERROR(INDEX(Mappa[VdM (mln €)],MATCH(1,(Mappa[Giocatore_DB]=$BB50)*(Mappa[Ruolo_DB]=$BC50),0)),"n.d."))</f>
        <v>10</v>
      </c>
      <c r="BG50">
        <f>IF($BB50="","",COUNTIFS(Fantacalcio[Squadra],$B$3,Fantacalcio[Giocatore],$BB50,Fantacalcio[VotoUtile],"SI"))</f>
        <v>1</v>
      </c>
    </row>
    <row r="51" spans="1:59">
      <c r="BB51" s="175" t="str">
        <v>Yildiz</v>
      </c>
      <c r="BC51" s="175" t="str" cm="1">
        <f t="array" ref="BC51">IF($BB51="","",INDEX(Fantacalcio[Ruolo],MATCH(1,(Fantacalcio[Squadra]=$B$3)*(Fantacalcio[Giocatore]=$BB51),0)))</f>
        <v>A</v>
      </c>
      <c r="BD51" s="176">
        <f>IF($BB51="","",AVERAGEIFS(Fantacalcio[Fantavoto],Fantacalcio[Squadra],$B$3,Fantacalcio[Giocatore],$BB51,Fantacalcio[VotoUtile],"SI"))</f>
        <v>5.5</v>
      </c>
      <c r="BE51" s="177">
        <f>IF($BB51="","",SUMIFS(Fantacalcio[BonusMalus],Fantacalcio[Squadra],$B$3,Fantacalcio[Giocatore],$BB51,Fantacalcio[VotoUtile],"SI"))</f>
        <v>0</v>
      </c>
      <c r="BF51" s="176" cm="1">
        <f t="array" ref="BF51">IF($BB51="","",IFERROR(INDEX(Mappa[VdM (mln €)],MATCH(1,(Mappa[Giocatore_DB]=$BB51)*(Mappa[Ruolo_DB]=$BC51),0)),"n.d."))</f>
        <v>75</v>
      </c>
      <c r="BG51">
        <f>IF($BB51="","",COUNTIFS(Fantacalcio[Squadra],$B$3,Fantacalcio[Giocatore],$BB51,Fantacalcio[VotoUtile],"SI"))</f>
        <v>1</v>
      </c>
    </row>
    <row r="52" spans="1:59">
      <c r="BB52" s="175" t="str">
        <v>Zappacosta</v>
      </c>
      <c r="BC52" s="175" t="str" cm="1">
        <f t="array" ref="BC52">IF($BB52="","",INDEX(Fantacalcio[Ruolo],MATCH(1,(Fantacalcio[Squadra]=$B$3)*(Fantacalcio[Giocatore]=$BB52),0)))</f>
        <v>D</v>
      </c>
      <c r="BD52" s="176">
        <f>IF($BB52="","",AVERAGEIFS(Fantacalcio[Fantavoto],Fantacalcio[Squadra],$B$3,Fantacalcio[Giocatore],$BB52,Fantacalcio[VotoUtile],"SI"))</f>
        <v>6</v>
      </c>
      <c r="BE52" s="177">
        <f>IF($BB52="","",SUMIFS(Fantacalcio[BonusMalus],Fantacalcio[Squadra],$B$3,Fantacalcio[Giocatore],$BB52,Fantacalcio[VotoUtile],"SI"))</f>
        <v>0</v>
      </c>
      <c r="BF52" s="176" cm="1">
        <f t="array" ref="BF52">IF($BB52="","",IFERROR(INDEX(Mappa[VdM (mln €)],MATCH(1,(Mappa[Giocatore_DB]=$BB52)*(Mappa[Ruolo_DB]=$BC52),0)),"n.d."))</f>
        <v>3.5</v>
      </c>
      <c r="BG52">
        <f>IF($BB52="","",COUNTIFS(Fantacalcio[Squadra],$B$3,Fantacalcio[Giocatore],$BB52,Fantacalcio[VotoUtile],"SI"))</f>
        <v>1</v>
      </c>
    </row>
    <row r="53" spans="1:59">
      <c r="BB53" s="175"/>
      <c r="BC53" s="175" t="str" cm="1">
        <f t="array" ref="BC53">IF($BB53="","",INDEX(Fantacalcio[Ruolo],MATCH(1,(Fantacalcio[Squadra]=$B$3)*(Fantacalcio[Giocatore]=$BB53),0)))</f>
        <v/>
      </c>
      <c r="BD53" s="176" t="str">
        <f>IF($BB53="","",AVERAGEIFS(Fantacalcio[Fantavoto],Fantacalcio[Squadra],$B$3,Fantacalcio[Giocatore],$BB53,Fantacalcio[VotoUtile],"SI"))</f>
        <v/>
      </c>
      <c r="BE53" s="177" t="str">
        <f>IF($BB53="","",SUMIFS(Fantacalcio[BonusMalus],Fantacalcio[Squadra],$B$3,Fantacalcio[Giocatore],$BB53,Fantacalcio[VotoUtile],"SI"))</f>
        <v/>
      </c>
      <c r="BF53" s="176" t="str" cm="1">
        <f t="array" ref="BF53">IF($BB53="","",IFERROR(INDEX(Mappa[VdM (mln €)],MATCH(1,(Mappa[Giocatore_DB]=$BB53)*(Mappa[Ruolo_DB]=$BC53),0)),"n.d."))</f>
        <v/>
      </c>
      <c r="BG53" t="str">
        <f>IF($BB53="","",COUNTIFS(Fantacalcio[Squadra],$B$3,Fantacalcio[Giocatore],$BB53,Fantacalcio[VotoUtile],"SI"))</f>
        <v/>
      </c>
    </row>
    <row r="54" spans="1:59">
      <c r="BB54" s="175"/>
      <c r="BC54" s="175" t="str" cm="1">
        <f t="array" ref="BC54">IF($BB54="","",INDEX(Fantacalcio[Ruolo],MATCH(1,(Fantacalcio[Squadra]=$B$3)*(Fantacalcio[Giocatore]=$BB54),0)))</f>
        <v/>
      </c>
      <c r="BD54" s="176" t="str">
        <f>IF($BB54="","",AVERAGEIFS(Fantacalcio[Fantavoto],Fantacalcio[Squadra],$B$3,Fantacalcio[Giocatore],$BB54,Fantacalcio[VotoUtile],"SI"))</f>
        <v/>
      </c>
      <c r="BE54" s="177" t="str">
        <f>IF($BB54="","",SUMIFS(Fantacalcio[BonusMalus],Fantacalcio[Squadra],$B$3,Fantacalcio[Giocatore],$BB54,Fantacalcio[VotoUtile],"SI"))</f>
        <v/>
      </c>
      <c r="BF54" s="176" t="str" cm="1">
        <f t="array" ref="BF54">IF($BB54="","",IFERROR(INDEX(Mappa[VdM (mln €)],MATCH(1,(Mappa[Giocatore_DB]=$BB54)*(Mappa[Ruolo_DB]=$BC54),0)),"n.d."))</f>
        <v/>
      </c>
      <c r="BG54" t="str">
        <f>IF($BB54="","",COUNTIFS(Fantacalcio[Squadra],$B$3,Fantacalcio[Giocatore],$BB54,Fantacalcio[VotoUtile],"SI"))</f>
        <v/>
      </c>
    </row>
    <row r="55" spans="1:59">
      <c r="BB55" s="175"/>
      <c r="BC55" s="175" t="str" cm="1">
        <f t="array" ref="BC55">IF($BB55="","",INDEX(Fantacalcio[Ruolo],MATCH(1,(Fantacalcio[Squadra]=$B$3)*(Fantacalcio[Giocatore]=$BB55),0)))</f>
        <v/>
      </c>
      <c r="BD55" s="176" t="str">
        <f>IF($BB55="","",AVERAGEIFS(Fantacalcio[Fantavoto],Fantacalcio[Squadra],$B$3,Fantacalcio[Giocatore],$BB55,Fantacalcio[VotoUtile],"SI"))</f>
        <v/>
      </c>
      <c r="BE55" s="177" t="str">
        <f>IF($BB55="","",SUMIFS(Fantacalcio[BonusMalus],Fantacalcio[Squadra],$B$3,Fantacalcio[Giocatore],$BB55,Fantacalcio[VotoUtile],"SI"))</f>
        <v/>
      </c>
      <c r="BF55" s="176" t="str" cm="1">
        <f t="array" ref="BF55">IF($BB55="","",IFERROR(INDEX(Mappa[VdM (mln €)],MATCH(1,(Mappa[Giocatore_DB]=$BB55)*(Mappa[Ruolo_DB]=$BC55),0)),"n.d."))</f>
        <v/>
      </c>
      <c r="BG55" t="str">
        <f>IF($BB55="","",COUNTIFS(Fantacalcio[Squadra],$B$3,Fantacalcio[Giocatore],$BB55,Fantacalcio[VotoUtile],"SI"))</f>
        <v/>
      </c>
    </row>
    <row r="56" spans="1:59">
      <c r="BB56" s="175"/>
      <c r="BC56" s="175" t="str" cm="1">
        <f t="array" ref="BC56">IF($BB56="","",INDEX(Fantacalcio[Ruolo],MATCH(1,(Fantacalcio[Squadra]=$B$3)*(Fantacalcio[Giocatore]=$BB56),0)))</f>
        <v/>
      </c>
      <c r="BD56" s="176" t="str">
        <f>IF($BB56="","",AVERAGEIFS(Fantacalcio[Fantavoto],Fantacalcio[Squadra],$B$3,Fantacalcio[Giocatore],$BB56,Fantacalcio[VotoUtile],"SI"))</f>
        <v/>
      </c>
      <c r="BE56" s="177" t="str">
        <f>IF($BB56="","",SUMIFS(Fantacalcio[BonusMalus],Fantacalcio[Squadra],$B$3,Fantacalcio[Giocatore],$BB56,Fantacalcio[VotoUtile],"SI"))</f>
        <v/>
      </c>
      <c r="BF56" s="176" t="str" cm="1">
        <f t="array" ref="BF56">IF($BB56="","",IFERROR(INDEX(Mappa[VdM (mln €)],MATCH(1,(Mappa[Giocatore_DB]=$BB56)*(Mappa[Ruolo_DB]=$BC56),0)),"n.d."))</f>
        <v/>
      </c>
      <c r="BG56" t="str">
        <f>IF($BB56="","",COUNTIFS(Fantacalcio[Squadra],$B$3,Fantacalcio[Giocatore],$BB56,Fantacalcio[VotoUtile],"SI"))</f>
        <v/>
      </c>
    </row>
    <row r="57" spans="1:59">
      <c r="BB57" s="175"/>
      <c r="BC57" s="175" t="str" cm="1">
        <f t="array" ref="BC57">IF($BB57="","",INDEX(Fantacalcio[Ruolo],MATCH(1,(Fantacalcio[Squadra]=$B$3)*(Fantacalcio[Giocatore]=$BB57),0)))</f>
        <v/>
      </c>
      <c r="BD57" s="176" t="str">
        <f>IF($BB57="","",AVERAGEIFS(Fantacalcio[Fantavoto],Fantacalcio[Squadra],$B$3,Fantacalcio[Giocatore],$BB57,Fantacalcio[VotoUtile],"SI"))</f>
        <v/>
      </c>
      <c r="BE57" s="177" t="str">
        <f>IF($BB57="","",SUMIFS(Fantacalcio[BonusMalus],Fantacalcio[Squadra],$B$3,Fantacalcio[Giocatore],$BB57,Fantacalcio[VotoUtile],"SI"))</f>
        <v/>
      </c>
      <c r="BF57" s="176" t="str" cm="1">
        <f t="array" ref="BF57">IF($BB57="","",IFERROR(INDEX(Mappa[VdM (mln €)],MATCH(1,(Mappa[Giocatore_DB]=$BB57)*(Mappa[Ruolo_DB]=$BC57),0)),"n.d."))</f>
        <v/>
      </c>
      <c r="BG57" t="str">
        <f>IF($BB57="","",COUNTIFS(Fantacalcio[Squadra],$B$3,Fantacalcio[Giocatore],$BB57,Fantacalcio[VotoUtile],"SI"))</f>
        <v/>
      </c>
    </row>
    <row r="58" spans="1:59">
      <c r="BB58" s="175"/>
      <c r="BC58" s="175" t="str" cm="1">
        <f t="array" ref="BC58">IF($BB58="","",INDEX(Fantacalcio[Ruolo],MATCH(1,(Fantacalcio[Squadra]=$B$3)*(Fantacalcio[Giocatore]=$BB58),0)))</f>
        <v/>
      </c>
      <c r="BD58" s="176" t="str">
        <f>IF($BB58="","",AVERAGEIFS(Fantacalcio[Fantavoto],Fantacalcio[Squadra],$B$3,Fantacalcio[Giocatore],$BB58,Fantacalcio[VotoUtile],"SI"))</f>
        <v/>
      </c>
      <c r="BE58" s="177" t="str">
        <f>IF($BB58="","",SUMIFS(Fantacalcio[BonusMalus],Fantacalcio[Squadra],$B$3,Fantacalcio[Giocatore],$BB58,Fantacalcio[VotoUtile],"SI"))</f>
        <v/>
      </c>
      <c r="BF58" s="176" t="str" cm="1">
        <f t="array" ref="BF58">IF($BB58="","",IFERROR(INDEX(Mappa[VdM (mln €)],MATCH(1,(Mappa[Giocatore_DB]=$BB58)*(Mappa[Ruolo_DB]=$BC58),0)),"n.d."))</f>
        <v/>
      </c>
      <c r="BG58" t="str">
        <f>IF($BB58="","",COUNTIFS(Fantacalcio[Squadra],$B$3,Fantacalcio[Giocatore],$BB58,Fantacalcio[VotoUtile],"SI"))</f>
        <v/>
      </c>
    </row>
    <row r="59" spans="1:59">
      <c r="BB59" s="175"/>
      <c r="BC59" s="175" t="str" cm="1">
        <f t="array" ref="BC59">IF($BB59="","",INDEX(Fantacalcio[Ruolo],MATCH(1,(Fantacalcio[Squadra]=$B$3)*(Fantacalcio[Giocatore]=$BB59),0)))</f>
        <v/>
      </c>
      <c r="BD59" s="176" t="str">
        <f>IF($BB59="","",AVERAGEIFS(Fantacalcio[Fantavoto],Fantacalcio[Squadra],$B$3,Fantacalcio[Giocatore],$BB59,Fantacalcio[VotoUtile],"SI"))</f>
        <v/>
      </c>
      <c r="BE59" s="177" t="str">
        <f>IF($BB59="","",SUMIFS(Fantacalcio[BonusMalus],Fantacalcio[Squadra],$B$3,Fantacalcio[Giocatore],$BB59,Fantacalcio[VotoUtile],"SI"))</f>
        <v/>
      </c>
      <c r="BF59" s="176" t="str" cm="1">
        <f t="array" ref="BF59">IF($BB59="","",IFERROR(INDEX(Mappa[VdM (mln €)],MATCH(1,(Mappa[Giocatore_DB]=$BB59)*(Mappa[Ruolo_DB]=$BC59),0)),"n.d."))</f>
        <v/>
      </c>
      <c r="BG59" t="str">
        <f>IF($BB59="","",COUNTIFS(Fantacalcio[Squadra],$B$3,Fantacalcio[Giocatore],$BB59,Fantacalcio[VotoUtile],"SI"))</f>
        <v/>
      </c>
    </row>
    <row r="60" spans="1:59">
      <c r="BB60" s="175"/>
      <c r="BC60" s="175" t="str" cm="1">
        <f t="array" ref="BC60">IF($BB60="","",INDEX(Fantacalcio[Ruolo],MATCH(1,(Fantacalcio[Squadra]=$B$3)*(Fantacalcio[Giocatore]=$BB60),0)))</f>
        <v/>
      </c>
      <c r="BD60" s="176" t="str">
        <f>IF($BB60="","",AVERAGEIFS(Fantacalcio[Fantavoto],Fantacalcio[Squadra],$B$3,Fantacalcio[Giocatore],$BB60,Fantacalcio[VotoUtile],"SI"))</f>
        <v/>
      </c>
      <c r="BE60" s="177" t="str">
        <f>IF($BB60="","",SUMIFS(Fantacalcio[BonusMalus],Fantacalcio[Squadra],$B$3,Fantacalcio[Giocatore],$BB60,Fantacalcio[VotoUtile],"SI"))</f>
        <v/>
      </c>
      <c r="BF60" s="176" t="str" cm="1">
        <f t="array" ref="BF60">IF($BB60="","",IFERROR(INDEX(Mappa[VdM (mln €)],MATCH(1,(Mappa[Giocatore_DB]=$BB60)*(Mappa[Ruolo_DB]=$BC60),0)),"n.d."))</f>
        <v/>
      </c>
      <c r="BG60" t="str">
        <f>IF($BB60="","",COUNTIFS(Fantacalcio[Squadra],$B$3,Fantacalcio[Giocatore],$BB60,Fantacalcio[VotoUtile],"SI"))</f>
        <v/>
      </c>
    </row>
    <row r="61" spans="1:59">
      <c r="BB61" s="175"/>
      <c r="BC61" s="175" t="str" cm="1">
        <f t="array" ref="BC61">IF($BB61="","",INDEX(Fantacalcio[Ruolo],MATCH(1,(Fantacalcio[Squadra]=$B$3)*(Fantacalcio[Giocatore]=$BB61),0)))</f>
        <v/>
      </c>
      <c r="BD61" s="176" t="str">
        <f>IF($BB61="","",AVERAGEIFS(Fantacalcio[Fantavoto],Fantacalcio[Squadra],$B$3,Fantacalcio[Giocatore],$BB61,Fantacalcio[VotoUtile],"SI"))</f>
        <v/>
      </c>
      <c r="BE61" s="177" t="str">
        <f>IF($BB61="","",SUMIFS(Fantacalcio[BonusMalus],Fantacalcio[Squadra],$B$3,Fantacalcio[Giocatore],$BB61,Fantacalcio[VotoUtile],"SI"))</f>
        <v/>
      </c>
      <c r="BF61" s="176" t="str" cm="1">
        <f t="array" ref="BF61">IF($BB61="","",IFERROR(INDEX(Mappa[VdM (mln €)],MATCH(1,(Mappa[Giocatore_DB]=$BB61)*(Mappa[Ruolo_DB]=$BC61),0)),"n.d."))</f>
        <v/>
      </c>
      <c r="BG61" t="str">
        <f>IF($BB61="","",COUNTIFS(Fantacalcio[Squadra],$B$3,Fantacalcio[Giocatore],$BB61,Fantacalcio[VotoUtile],"SI"))</f>
        <v/>
      </c>
    </row>
    <row r="62" spans="1:59">
      <c r="BB62" s="175"/>
      <c r="BC62" s="175" t="str" cm="1">
        <f t="array" ref="BC62">IF($BB62="","",INDEX(Fantacalcio[Ruolo],MATCH(1,(Fantacalcio[Squadra]=$B$3)*(Fantacalcio[Giocatore]=$BB62),0)))</f>
        <v/>
      </c>
      <c r="BD62" s="176" t="str">
        <f>IF($BB62="","",AVERAGEIFS(Fantacalcio[Fantavoto],Fantacalcio[Squadra],$B$3,Fantacalcio[Giocatore],$BB62,Fantacalcio[VotoUtile],"SI"))</f>
        <v/>
      </c>
      <c r="BE62" s="177" t="str">
        <f>IF($BB62="","",SUMIFS(Fantacalcio[BonusMalus],Fantacalcio[Squadra],$B$3,Fantacalcio[Giocatore],$BB62,Fantacalcio[VotoUtile],"SI"))</f>
        <v/>
      </c>
      <c r="BF62" s="176" t="str" cm="1">
        <f t="array" ref="BF62">IF($BB62="","",IFERROR(INDEX(Mappa[VdM (mln €)],MATCH(1,(Mappa[Giocatore_DB]=$BB62)*(Mappa[Ruolo_DB]=$BC62),0)),"n.d."))</f>
        <v/>
      </c>
      <c r="BG62" t="str">
        <f>IF($BB62="","",COUNTIFS(Fantacalcio[Squadra],$B$3,Fantacalcio[Giocatore],$BB62,Fantacalcio[VotoUtile],"SI"))</f>
        <v/>
      </c>
    </row>
    <row r="63" spans="1:59">
      <c r="BB63" s="175"/>
      <c r="BC63" s="175" t="str" cm="1">
        <f t="array" ref="BC63">IF($BB63="","",INDEX(Fantacalcio[Ruolo],MATCH(1,(Fantacalcio[Squadra]=$B$3)*(Fantacalcio[Giocatore]=$BB63),0)))</f>
        <v/>
      </c>
      <c r="BD63" s="176" t="str">
        <f>IF($BB63="","",AVERAGEIFS(Fantacalcio[Fantavoto],Fantacalcio[Squadra],$B$3,Fantacalcio[Giocatore],$BB63,Fantacalcio[VotoUtile],"SI"))</f>
        <v/>
      </c>
      <c r="BE63" s="177" t="str">
        <f>IF($BB63="","",SUMIFS(Fantacalcio[BonusMalus],Fantacalcio[Squadra],$B$3,Fantacalcio[Giocatore],$BB63,Fantacalcio[VotoUtile],"SI"))</f>
        <v/>
      </c>
      <c r="BF63" s="176" t="str" cm="1">
        <f t="array" ref="BF63">IF($BB63="","",IFERROR(INDEX(Mappa[VdM (mln €)],MATCH(1,(Mappa[Giocatore_DB]=$BB63)*(Mappa[Ruolo_DB]=$BC63),0)),"n.d."))</f>
        <v/>
      </c>
      <c r="BG63" t="str">
        <f>IF($BB63="","",COUNTIFS(Fantacalcio[Squadra],$B$3,Fantacalcio[Giocatore],$BB63,Fantacalcio[VotoUtile],"SI"))</f>
        <v/>
      </c>
    </row>
    <row r="64" spans="1:59">
      <c r="BB64" s="175"/>
      <c r="BC64" s="175" t="str" cm="1">
        <f t="array" ref="BC64">IF($BB64="","",INDEX(Fantacalcio[Ruolo],MATCH(1,(Fantacalcio[Squadra]=$B$3)*(Fantacalcio[Giocatore]=$BB64),0)))</f>
        <v/>
      </c>
      <c r="BD64" s="176" t="str">
        <f>IF($BB64="","",AVERAGEIFS(Fantacalcio[Fantavoto],Fantacalcio[Squadra],$B$3,Fantacalcio[Giocatore],$BB64,Fantacalcio[VotoUtile],"SI"))</f>
        <v/>
      </c>
      <c r="BE64" s="177" t="str">
        <f>IF($BB64="","",SUMIFS(Fantacalcio[BonusMalus],Fantacalcio[Squadra],$B$3,Fantacalcio[Giocatore],$BB64,Fantacalcio[VotoUtile],"SI"))</f>
        <v/>
      </c>
      <c r="BF64" s="176" t="str" cm="1">
        <f t="array" ref="BF64">IF($BB64="","",IFERROR(INDEX(Mappa[VdM (mln €)],MATCH(1,(Mappa[Giocatore_DB]=$BB64)*(Mappa[Ruolo_DB]=$BC64),0)),"n.d."))</f>
        <v/>
      </c>
      <c r="BG64" t="str">
        <f>IF($BB64="","",COUNTIFS(Fantacalcio[Squadra],$B$3,Fantacalcio[Giocatore],$BB64,Fantacalcio[VotoUtile],"SI"))</f>
        <v/>
      </c>
    </row>
    <row r="65" spans="54:59">
      <c r="BB65" s="175"/>
      <c r="BC65" s="175" t="str" cm="1">
        <f t="array" ref="BC65">IF($BB65="","",INDEX(Fantacalcio[Ruolo],MATCH(1,(Fantacalcio[Squadra]=$B$3)*(Fantacalcio[Giocatore]=$BB65),0)))</f>
        <v/>
      </c>
      <c r="BD65" s="176" t="str">
        <f>IF($BB65="","",AVERAGEIFS(Fantacalcio[Fantavoto],Fantacalcio[Squadra],$B$3,Fantacalcio[Giocatore],$BB65,Fantacalcio[VotoUtile],"SI"))</f>
        <v/>
      </c>
      <c r="BE65" s="177" t="str">
        <f>IF($BB65="","",SUMIFS(Fantacalcio[BonusMalus],Fantacalcio[Squadra],$B$3,Fantacalcio[Giocatore],$BB65,Fantacalcio[VotoUtile],"SI"))</f>
        <v/>
      </c>
      <c r="BF65" s="176" t="str" cm="1">
        <f t="array" ref="BF65">IF($BB65="","",IFERROR(INDEX(Mappa[VdM (mln €)],MATCH(1,(Mappa[Giocatore_DB]=$BB65)*(Mappa[Ruolo_DB]=$BC65),0)),"n.d."))</f>
        <v/>
      </c>
      <c r="BG65" t="str">
        <f>IF($BB65="","",COUNTIFS(Fantacalcio[Squadra],$B$3,Fantacalcio[Giocatore],$BB65,Fantacalcio[VotoUtile],"SI"))</f>
        <v/>
      </c>
    </row>
    <row r="66" spans="54:59">
      <c r="BB66" s="175"/>
      <c r="BC66" s="175" t="str" cm="1">
        <f t="array" ref="BC66">IF($BB66="","",INDEX(Fantacalcio[Ruolo],MATCH(1,(Fantacalcio[Squadra]=$B$3)*(Fantacalcio[Giocatore]=$BB66),0)))</f>
        <v/>
      </c>
      <c r="BD66" s="176" t="str">
        <f>IF($BB66="","",AVERAGEIFS(Fantacalcio[Fantavoto],Fantacalcio[Squadra],$B$3,Fantacalcio[Giocatore],$BB66,Fantacalcio[VotoUtile],"SI"))</f>
        <v/>
      </c>
      <c r="BE66" s="177" t="str">
        <f>IF($BB66="","",SUMIFS(Fantacalcio[BonusMalus],Fantacalcio[Squadra],$B$3,Fantacalcio[Giocatore],$BB66,Fantacalcio[VotoUtile],"SI"))</f>
        <v/>
      </c>
      <c r="BF66" s="176" t="str" cm="1">
        <f t="array" ref="BF66">IF($BB66="","",IFERROR(INDEX(Mappa[VdM (mln €)],MATCH(1,(Mappa[Giocatore_DB]=$BB66)*(Mappa[Ruolo_DB]=$BC66),0)),"n.d."))</f>
        <v/>
      </c>
      <c r="BG66" t="str">
        <f>IF($BB66="","",COUNTIFS(Fantacalcio[Squadra],$B$3,Fantacalcio[Giocatore],$BB66,Fantacalcio[VotoUtile],"SI"))</f>
        <v/>
      </c>
    </row>
    <row r="67" spans="54:59">
      <c r="BB67" s="175"/>
      <c r="BC67" s="175" t="str" cm="1">
        <f t="array" ref="BC67">IF($BB67="","",INDEX(Fantacalcio[Ruolo],MATCH(1,(Fantacalcio[Squadra]=$B$3)*(Fantacalcio[Giocatore]=$BB67),0)))</f>
        <v/>
      </c>
      <c r="BD67" s="176" t="str">
        <f>IF($BB67="","",AVERAGEIFS(Fantacalcio[Fantavoto],Fantacalcio[Squadra],$B$3,Fantacalcio[Giocatore],$BB67,Fantacalcio[VotoUtile],"SI"))</f>
        <v/>
      </c>
      <c r="BE67" s="177" t="str">
        <f>IF($BB67="","",SUMIFS(Fantacalcio[BonusMalus],Fantacalcio[Squadra],$B$3,Fantacalcio[Giocatore],$BB67,Fantacalcio[VotoUtile],"SI"))</f>
        <v/>
      </c>
      <c r="BF67" s="176" t="str" cm="1">
        <f t="array" ref="BF67">IF($BB67="","",IFERROR(INDEX(Mappa[VdM (mln €)],MATCH(1,(Mappa[Giocatore_DB]=$BB67)*(Mappa[Ruolo_DB]=$BC67),0)),"n.d."))</f>
        <v/>
      </c>
      <c r="BG67" t="str">
        <f>IF($BB67="","",COUNTIFS(Fantacalcio[Squadra],$B$3,Fantacalcio[Giocatore],$BB67,Fantacalcio[VotoUtile],"SI"))</f>
        <v/>
      </c>
    </row>
    <row r="68" spans="54:59">
      <c r="BB68" s="175"/>
      <c r="BC68" s="175" t="str" cm="1">
        <f t="array" ref="BC68">IF($BB68="","",INDEX(Fantacalcio[Ruolo],MATCH(1,(Fantacalcio[Squadra]=$B$3)*(Fantacalcio[Giocatore]=$BB68),0)))</f>
        <v/>
      </c>
      <c r="BD68" s="176" t="str">
        <f>IF($BB68="","",AVERAGEIFS(Fantacalcio[Fantavoto],Fantacalcio[Squadra],$B$3,Fantacalcio[Giocatore],$BB68,Fantacalcio[VotoUtile],"SI"))</f>
        <v/>
      </c>
      <c r="BE68" s="177" t="str">
        <f>IF($BB68="","",SUMIFS(Fantacalcio[BonusMalus],Fantacalcio[Squadra],$B$3,Fantacalcio[Giocatore],$BB68,Fantacalcio[VotoUtile],"SI"))</f>
        <v/>
      </c>
      <c r="BF68" s="176" t="str" cm="1">
        <f t="array" ref="BF68">IF($BB68="","",IFERROR(INDEX(Mappa[VdM (mln €)],MATCH(1,(Mappa[Giocatore_DB]=$BB68)*(Mappa[Ruolo_DB]=$BC68),0)),"n.d."))</f>
        <v/>
      </c>
      <c r="BG68" t="str">
        <f>IF($BB68="","",COUNTIFS(Fantacalcio[Squadra],$B$3,Fantacalcio[Giocatore],$BB68,Fantacalcio[VotoUtile],"SI"))</f>
        <v/>
      </c>
    </row>
    <row r="69" spans="54:59">
      <c r="BB69" s="175"/>
      <c r="BC69" s="175" t="str" cm="1">
        <f t="array" ref="BC69">IF($BB69="","",INDEX(Fantacalcio[Ruolo],MATCH(1,(Fantacalcio[Squadra]=$B$3)*(Fantacalcio[Giocatore]=$BB69),0)))</f>
        <v/>
      </c>
      <c r="BD69" s="176" t="str">
        <f>IF($BB69="","",AVERAGEIFS(Fantacalcio[Fantavoto],Fantacalcio[Squadra],$B$3,Fantacalcio[Giocatore],$BB69,Fantacalcio[VotoUtile],"SI"))</f>
        <v/>
      </c>
      <c r="BE69" s="177" t="str">
        <f>IF($BB69="","",SUMIFS(Fantacalcio[BonusMalus],Fantacalcio[Squadra],$B$3,Fantacalcio[Giocatore],$BB69,Fantacalcio[VotoUtile],"SI"))</f>
        <v/>
      </c>
      <c r="BF69" s="176" t="str" cm="1">
        <f t="array" ref="BF69">IF($BB69="","",IFERROR(INDEX(Mappa[VdM (mln €)],MATCH(1,(Mappa[Giocatore_DB]=$BB69)*(Mappa[Ruolo_DB]=$BC69),0)),"n.d."))</f>
        <v/>
      </c>
      <c r="BG69" t="str">
        <f>IF($BB69="","",COUNTIFS(Fantacalcio[Squadra],$B$3,Fantacalcio[Giocatore],$BB69,Fantacalcio[VotoUtile],"SI"))</f>
        <v/>
      </c>
    </row>
    <row r="70" spans="54:59">
      <c r="BB70" s="175"/>
      <c r="BC70" s="175" t="str" cm="1">
        <f t="array" ref="BC70">IF($BB70="","",INDEX(Fantacalcio[Ruolo],MATCH(1,(Fantacalcio[Squadra]=$B$3)*(Fantacalcio[Giocatore]=$BB70),0)))</f>
        <v/>
      </c>
      <c r="BD70" s="176" t="str">
        <f>IF($BB70="","",AVERAGEIFS(Fantacalcio[Fantavoto],Fantacalcio[Squadra],$B$3,Fantacalcio[Giocatore],$BB70,Fantacalcio[VotoUtile],"SI"))</f>
        <v/>
      </c>
      <c r="BE70" s="177" t="str">
        <f>IF($BB70="","",SUMIFS(Fantacalcio[BonusMalus],Fantacalcio[Squadra],$B$3,Fantacalcio[Giocatore],$BB70,Fantacalcio[VotoUtile],"SI"))</f>
        <v/>
      </c>
      <c r="BF70" s="176" t="str" cm="1">
        <f t="array" ref="BF70">IF($BB70="","",IFERROR(INDEX(Mappa[VdM (mln €)],MATCH(1,(Mappa[Giocatore_DB]=$BB70)*(Mappa[Ruolo_DB]=$BC70),0)),"n.d."))</f>
        <v/>
      </c>
      <c r="BG70" t="str">
        <f>IF($BB70="","",COUNTIFS(Fantacalcio[Squadra],$B$3,Fantacalcio[Giocatore],$BB70,Fantacalcio[VotoUtile],"SI"))</f>
        <v/>
      </c>
    </row>
    <row r="71" spans="54:59">
      <c r="BB71" s="175"/>
      <c r="BC71" s="175" t="str" cm="1">
        <f t="array" ref="BC71">IF($BB71="","",INDEX(Fantacalcio[Ruolo],MATCH(1,(Fantacalcio[Squadra]=$B$3)*(Fantacalcio[Giocatore]=$BB71),0)))</f>
        <v/>
      </c>
      <c r="BD71" s="176" t="str">
        <f>IF($BB71="","",AVERAGEIFS(Fantacalcio[Fantavoto],Fantacalcio[Squadra],$B$3,Fantacalcio[Giocatore],$BB71,Fantacalcio[VotoUtile],"SI"))</f>
        <v/>
      </c>
      <c r="BE71" s="177" t="str">
        <f>IF($BB71="","",SUMIFS(Fantacalcio[BonusMalus],Fantacalcio[Squadra],$B$3,Fantacalcio[Giocatore],$BB71,Fantacalcio[VotoUtile],"SI"))</f>
        <v/>
      </c>
      <c r="BF71" s="176" t="str" cm="1">
        <f t="array" ref="BF71">IF($BB71="","",IFERROR(INDEX(Mappa[VdM (mln €)],MATCH(1,(Mappa[Giocatore_DB]=$BB71)*(Mappa[Ruolo_DB]=$BC71),0)),"n.d."))</f>
        <v/>
      </c>
      <c r="BG71" t="str">
        <f>IF($BB71="","",COUNTIFS(Fantacalcio[Squadra],$B$3,Fantacalcio[Giocatore],$BB71,Fantacalcio[VotoUtile],"SI"))</f>
        <v/>
      </c>
    </row>
    <row r="72" spans="54:59">
      <c r="BB72" s="175"/>
      <c r="BC72" s="175" t="str" cm="1">
        <f t="array" ref="BC72">IF($BB72="","",INDEX(Fantacalcio[Ruolo],MATCH(1,(Fantacalcio[Squadra]=$B$3)*(Fantacalcio[Giocatore]=$BB72),0)))</f>
        <v/>
      </c>
      <c r="BD72" s="176" t="str">
        <f>IF($BB72="","",AVERAGEIFS(Fantacalcio[Fantavoto],Fantacalcio[Squadra],$B$3,Fantacalcio[Giocatore],$BB72,Fantacalcio[VotoUtile],"SI"))</f>
        <v/>
      </c>
      <c r="BE72" s="177" t="str">
        <f>IF($BB72="","",SUMIFS(Fantacalcio[BonusMalus],Fantacalcio[Squadra],$B$3,Fantacalcio[Giocatore],$BB72,Fantacalcio[VotoUtile],"SI"))</f>
        <v/>
      </c>
      <c r="BF72" s="176" t="str" cm="1">
        <f t="array" ref="BF72">IF($BB72="","",IFERROR(INDEX(Mappa[VdM (mln €)],MATCH(1,(Mappa[Giocatore_DB]=$BB72)*(Mappa[Ruolo_DB]=$BC72),0)),"n.d."))</f>
        <v/>
      </c>
      <c r="BG72" t="str">
        <f>IF($BB72="","",COUNTIFS(Fantacalcio[Squadra],$B$3,Fantacalcio[Giocatore],$BB72,Fantacalcio[VotoUtile],"SI"))</f>
        <v/>
      </c>
    </row>
    <row r="73" spans="54:59">
      <c r="BB73" s="175"/>
      <c r="BC73" s="175" t="str" cm="1">
        <f t="array" ref="BC73">IF($BB73="","",INDEX(Fantacalcio[Ruolo],MATCH(1,(Fantacalcio[Squadra]=$B$3)*(Fantacalcio[Giocatore]=$BB73),0)))</f>
        <v/>
      </c>
      <c r="BD73" s="176" t="str">
        <f>IF($BB73="","",AVERAGEIFS(Fantacalcio[Fantavoto],Fantacalcio[Squadra],$B$3,Fantacalcio[Giocatore],$BB73,Fantacalcio[VotoUtile],"SI"))</f>
        <v/>
      </c>
      <c r="BE73" s="177" t="str">
        <f>IF($BB73="","",SUMIFS(Fantacalcio[BonusMalus],Fantacalcio[Squadra],$B$3,Fantacalcio[Giocatore],$BB73,Fantacalcio[VotoUtile],"SI"))</f>
        <v/>
      </c>
      <c r="BF73" s="176" t="str" cm="1">
        <f t="array" ref="BF73">IF($BB73="","",IFERROR(INDEX(Mappa[VdM (mln €)],MATCH(1,(Mappa[Giocatore_DB]=$BB73)*(Mappa[Ruolo_DB]=$BC73),0)),"n.d."))</f>
        <v/>
      </c>
      <c r="BG73" t="str">
        <f>IF($BB73="","",COUNTIFS(Fantacalcio[Squadra],$B$3,Fantacalcio[Giocatore],$BB73,Fantacalcio[VotoUtile],"SI"))</f>
        <v/>
      </c>
    </row>
    <row r="74" spans="54:59">
      <c r="BB74" s="175"/>
      <c r="BC74" s="175" t="str" cm="1">
        <f t="array" ref="BC74">IF($BB74="","",INDEX(Fantacalcio[Ruolo],MATCH(1,(Fantacalcio[Squadra]=$B$3)*(Fantacalcio[Giocatore]=$BB74),0)))</f>
        <v/>
      </c>
      <c r="BD74" s="176" t="str">
        <f>IF($BB74="","",AVERAGEIFS(Fantacalcio[Fantavoto],Fantacalcio[Squadra],$B$3,Fantacalcio[Giocatore],$BB74,Fantacalcio[VotoUtile],"SI"))</f>
        <v/>
      </c>
      <c r="BE74" s="177" t="str">
        <f>IF($BB74="","",SUMIFS(Fantacalcio[BonusMalus],Fantacalcio[Squadra],$B$3,Fantacalcio[Giocatore],$BB74,Fantacalcio[VotoUtile],"SI"))</f>
        <v/>
      </c>
      <c r="BF74" s="176" t="str" cm="1">
        <f t="array" ref="BF74">IF($BB74="","",IFERROR(INDEX(Mappa[VdM (mln €)],MATCH(1,(Mappa[Giocatore_DB]=$BB74)*(Mappa[Ruolo_DB]=$BC74),0)),"n.d."))</f>
        <v/>
      </c>
      <c r="BG74" t="str">
        <f>IF($BB74="","",COUNTIFS(Fantacalcio[Squadra],$B$3,Fantacalcio[Giocatore],$BB74,Fantacalcio[VotoUtile],"SI"))</f>
        <v/>
      </c>
    </row>
    <row r="75" spans="54:59">
      <c r="BB75" s="175"/>
      <c r="BC75" s="175" t="str" cm="1">
        <f t="array" ref="BC75">IF($BB75="","",INDEX(Fantacalcio[Ruolo],MATCH(1,(Fantacalcio[Squadra]=$B$3)*(Fantacalcio[Giocatore]=$BB75),0)))</f>
        <v/>
      </c>
      <c r="BD75" s="176" t="str">
        <f>IF($BB75="","",AVERAGEIFS(Fantacalcio[Fantavoto],Fantacalcio[Squadra],$B$3,Fantacalcio[Giocatore],$BB75,Fantacalcio[VotoUtile],"SI"))</f>
        <v/>
      </c>
      <c r="BE75" s="177" t="str">
        <f>IF($BB75="","",SUMIFS(Fantacalcio[BonusMalus],Fantacalcio[Squadra],$B$3,Fantacalcio[Giocatore],$BB75,Fantacalcio[VotoUtile],"SI"))</f>
        <v/>
      </c>
      <c r="BF75" s="176" t="str" cm="1">
        <f t="array" ref="BF75">IF($BB75="","",IFERROR(INDEX(Mappa[VdM (mln €)],MATCH(1,(Mappa[Giocatore_DB]=$BB75)*(Mappa[Ruolo_DB]=$BC75),0)),"n.d."))</f>
        <v/>
      </c>
      <c r="BG75" t="str">
        <f>IF($BB75="","",COUNTIFS(Fantacalcio[Squadra],$B$3,Fantacalcio[Giocatore],$BB75,Fantacalcio[VotoUtile],"SI"))</f>
        <v/>
      </c>
    </row>
    <row r="76" spans="54:59">
      <c r="BB76" s="175"/>
      <c r="BC76" s="175" t="str" cm="1">
        <f t="array" ref="BC76">IF($BB76="","",INDEX(Fantacalcio[Ruolo],MATCH(1,(Fantacalcio[Squadra]=$B$3)*(Fantacalcio[Giocatore]=$BB76),0)))</f>
        <v/>
      </c>
      <c r="BD76" s="176" t="str">
        <f>IF($BB76="","",AVERAGEIFS(Fantacalcio[Fantavoto],Fantacalcio[Squadra],$B$3,Fantacalcio[Giocatore],$BB76,Fantacalcio[VotoUtile],"SI"))</f>
        <v/>
      </c>
      <c r="BE76" s="177" t="str">
        <f>IF($BB76="","",SUMIFS(Fantacalcio[BonusMalus],Fantacalcio[Squadra],$B$3,Fantacalcio[Giocatore],$BB76,Fantacalcio[VotoUtile],"SI"))</f>
        <v/>
      </c>
      <c r="BF76" s="176" t="str" cm="1">
        <f t="array" ref="BF76">IF($BB76="","",IFERROR(INDEX(Mappa[VdM (mln €)],MATCH(1,(Mappa[Giocatore_DB]=$BB76)*(Mappa[Ruolo_DB]=$BC76),0)),"n.d."))</f>
        <v/>
      </c>
      <c r="BG76" t="str">
        <f>IF($BB76="","",COUNTIFS(Fantacalcio[Squadra],$B$3,Fantacalcio[Giocatore],$BB76,Fantacalcio[VotoUtile],"SI"))</f>
        <v/>
      </c>
    </row>
    <row r="77" spans="54:59">
      <c r="BB77" s="175"/>
      <c r="BC77" s="175" t="str" cm="1">
        <f t="array" ref="BC77">IF($BB77="","",INDEX(Fantacalcio[Ruolo],MATCH(1,(Fantacalcio[Squadra]=$B$3)*(Fantacalcio[Giocatore]=$BB77),0)))</f>
        <v/>
      </c>
      <c r="BD77" s="176" t="str">
        <f>IF($BB77="","",AVERAGEIFS(Fantacalcio[Fantavoto],Fantacalcio[Squadra],$B$3,Fantacalcio[Giocatore],$BB77,Fantacalcio[VotoUtile],"SI"))</f>
        <v/>
      </c>
      <c r="BE77" s="177" t="str">
        <f>IF($BB77="","",SUMIFS(Fantacalcio[BonusMalus],Fantacalcio[Squadra],$B$3,Fantacalcio[Giocatore],$BB77,Fantacalcio[VotoUtile],"SI"))</f>
        <v/>
      </c>
      <c r="BF77" s="176" t="str" cm="1">
        <f t="array" ref="BF77">IF($BB77="","",IFERROR(INDEX(Mappa[VdM (mln €)],MATCH(1,(Mappa[Giocatore_DB]=$BB77)*(Mappa[Ruolo_DB]=$BC77),0)),"n.d."))</f>
        <v/>
      </c>
      <c r="BG77" t="str">
        <f>IF($BB77="","",COUNTIFS(Fantacalcio[Squadra],$B$3,Fantacalcio[Giocatore],$BB77,Fantacalcio[VotoUtile],"SI"))</f>
        <v/>
      </c>
    </row>
    <row r="78" spans="54:59">
      <c r="BB78" s="175"/>
      <c r="BC78" s="175" t="str" cm="1">
        <f t="array" ref="BC78">IF($BB78="","",INDEX(Fantacalcio[Ruolo],MATCH(1,(Fantacalcio[Squadra]=$B$3)*(Fantacalcio[Giocatore]=$BB78),0)))</f>
        <v/>
      </c>
      <c r="BD78" s="176" t="str">
        <f>IF($BB78="","",AVERAGEIFS(Fantacalcio[Fantavoto],Fantacalcio[Squadra],$B$3,Fantacalcio[Giocatore],$BB78,Fantacalcio[VotoUtile],"SI"))</f>
        <v/>
      </c>
      <c r="BE78" s="177" t="str">
        <f>IF($BB78="","",SUMIFS(Fantacalcio[BonusMalus],Fantacalcio[Squadra],$B$3,Fantacalcio[Giocatore],$BB78,Fantacalcio[VotoUtile],"SI"))</f>
        <v/>
      </c>
      <c r="BF78" s="176" t="str" cm="1">
        <f t="array" ref="BF78">IF($BB78="","",IFERROR(INDEX(Mappa[VdM (mln €)],MATCH(1,(Mappa[Giocatore_DB]=$BB78)*(Mappa[Ruolo_DB]=$BC78),0)),"n.d."))</f>
        <v/>
      </c>
      <c r="BG78" t="str">
        <f>IF($BB78="","",COUNTIFS(Fantacalcio[Squadra],$B$3,Fantacalcio[Giocatore],$BB78,Fantacalcio[VotoUtile],"SI"))</f>
        <v/>
      </c>
    </row>
    <row r="79" spans="54:59">
      <c r="BB79" s="175"/>
      <c r="BC79" s="175" t="str" cm="1">
        <f t="array" ref="BC79">IF($BB79="","",INDEX(Fantacalcio[Ruolo],MATCH(1,(Fantacalcio[Squadra]=$B$3)*(Fantacalcio[Giocatore]=$BB79),0)))</f>
        <v/>
      </c>
      <c r="BD79" s="176" t="str">
        <f>IF($BB79="","",AVERAGEIFS(Fantacalcio[Fantavoto],Fantacalcio[Squadra],$B$3,Fantacalcio[Giocatore],$BB79,Fantacalcio[VotoUtile],"SI"))</f>
        <v/>
      </c>
      <c r="BE79" s="177" t="str">
        <f>IF($BB79="","",SUMIFS(Fantacalcio[BonusMalus],Fantacalcio[Squadra],$B$3,Fantacalcio[Giocatore],$BB79,Fantacalcio[VotoUtile],"SI"))</f>
        <v/>
      </c>
      <c r="BF79" s="176" t="str" cm="1">
        <f t="array" ref="BF79">IF($BB79="","",IFERROR(INDEX(Mappa[VdM (mln €)],MATCH(1,(Mappa[Giocatore_DB]=$BB79)*(Mappa[Ruolo_DB]=$BC79),0)),"n.d."))</f>
        <v/>
      </c>
      <c r="BG79" t="str">
        <f>IF($BB79="","",COUNTIFS(Fantacalcio[Squadra],$B$3,Fantacalcio[Giocatore],$BB79,Fantacalcio[VotoUtile],"SI"))</f>
        <v/>
      </c>
    </row>
    <row r="80" spans="54:59">
      <c r="BB80" s="175"/>
      <c r="BC80" s="175" t="str" cm="1">
        <f t="array" ref="BC80">IF($BB80="","",INDEX(Fantacalcio[Ruolo],MATCH(1,(Fantacalcio[Squadra]=$B$3)*(Fantacalcio[Giocatore]=$BB80),0)))</f>
        <v/>
      </c>
      <c r="BD80" s="176" t="str">
        <f>IF($BB80="","",AVERAGEIFS(Fantacalcio[Fantavoto],Fantacalcio[Squadra],$B$3,Fantacalcio[Giocatore],$BB80,Fantacalcio[VotoUtile],"SI"))</f>
        <v/>
      </c>
      <c r="BE80" s="177" t="str">
        <f>IF($BB80="","",SUMIFS(Fantacalcio[BonusMalus],Fantacalcio[Squadra],$B$3,Fantacalcio[Giocatore],$BB80,Fantacalcio[VotoUtile],"SI"))</f>
        <v/>
      </c>
      <c r="BF80" s="176" t="str" cm="1">
        <f t="array" ref="BF80">IF($BB80="","",IFERROR(INDEX(Mappa[VdM (mln €)],MATCH(1,(Mappa[Giocatore_DB]=$BB80)*(Mappa[Ruolo_DB]=$BC80),0)),"n.d."))</f>
        <v/>
      </c>
      <c r="BG80" t="str">
        <f>IF($BB80="","",COUNTIFS(Fantacalcio[Squadra],$B$3,Fantacalcio[Giocatore],$BB80,Fantacalcio[VotoUtile],"SI"))</f>
        <v/>
      </c>
    </row>
    <row r="81" spans="54:59">
      <c r="BB81" s="175"/>
      <c r="BC81" s="175" t="str" cm="1">
        <f t="array" ref="BC81">IF($BB81="","",INDEX(Fantacalcio[Ruolo],MATCH(1,(Fantacalcio[Squadra]=$B$3)*(Fantacalcio[Giocatore]=$BB81),0)))</f>
        <v/>
      </c>
      <c r="BD81" s="176" t="str">
        <f>IF($BB81="","",AVERAGEIFS(Fantacalcio[Fantavoto],Fantacalcio[Squadra],$B$3,Fantacalcio[Giocatore],$BB81,Fantacalcio[VotoUtile],"SI"))</f>
        <v/>
      </c>
      <c r="BE81" s="177" t="str">
        <f>IF($BB81="","",SUMIFS(Fantacalcio[BonusMalus],Fantacalcio[Squadra],$B$3,Fantacalcio[Giocatore],$BB81,Fantacalcio[VotoUtile],"SI"))</f>
        <v/>
      </c>
      <c r="BF81" s="176" t="str" cm="1">
        <f t="array" ref="BF81">IF($BB81="","",IFERROR(INDEX(Mappa[VdM (mln €)],MATCH(1,(Mappa[Giocatore_DB]=$BB81)*(Mappa[Ruolo_DB]=$BC81),0)),"n.d."))</f>
        <v/>
      </c>
      <c r="BG81" t="str">
        <f>IF($BB81="","",COUNTIFS(Fantacalcio[Squadra],$B$3,Fantacalcio[Giocatore],$BB81,Fantacalcio[VotoUtile],"SI"))</f>
        <v/>
      </c>
    </row>
    <row r="82" spans="54:59">
      <c r="BB82" s="175"/>
      <c r="BC82" s="175" t="str" cm="1">
        <f t="array" ref="BC82">IF($BB82="","",INDEX(Fantacalcio[Ruolo],MATCH(1,(Fantacalcio[Squadra]=$B$3)*(Fantacalcio[Giocatore]=$BB82),0)))</f>
        <v/>
      </c>
      <c r="BD82" s="176" t="str">
        <f>IF($BB82="","",AVERAGEIFS(Fantacalcio[Fantavoto],Fantacalcio[Squadra],$B$3,Fantacalcio[Giocatore],$BB82,Fantacalcio[VotoUtile],"SI"))</f>
        <v/>
      </c>
      <c r="BE82" s="177" t="str">
        <f>IF($BB82="","",SUMIFS(Fantacalcio[BonusMalus],Fantacalcio[Squadra],$B$3,Fantacalcio[Giocatore],$BB82,Fantacalcio[VotoUtile],"SI"))</f>
        <v/>
      </c>
      <c r="BF82" s="176" t="str" cm="1">
        <f t="array" ref="BF82">IF($BB82="","",IFERROR(INDEX(Mappa[VdM (mln €)],MATCH(1,(Mappa[Giocatore_DB]=$BB82)*(Mappa[Ruolo_DB]=$BC82),0)),"n.d."))</f>
        <v/>
      </c>
      <c r="BG82" t="str">
        <f>IF($BB82="","",COUNTIFS(Fantacalcio[Squadra],$B$3,Fantacalcio[Giocatore],$BB82,Fantacalcio[VotoUtile],"SI"))</f>
        <v/>
      </c>
    </row>
    <row r="83" spans="54:59">
      <c r="BB83" s="175"/>
      <c r="BC83" s="175" t="str" cm="1">
        <f t="array" ref="BC83">IF($BB83="","",INDEX(Fantacalcio[Ruolo],MATCH(1,(Fantacalcio[Squadra]=$B$3)*(Fantacalcio[Giocatore]=$BB83),0)))</f>
        <v/>
      </c>
      <c r="BD83" s="176" t="str">
        <f>IF($BB83="","",AVERAGEIFS(Fantacalcio[Fantavoto],Fantacalcio[Squadra],$B$3,Fantacalcio[Giocatore],$BB83,Fantacalcio[VotoUtile],"SI"))</f>
        <v/>
      </c>
      <c r="BE83" s="177" t="str">
        <f>IF($BB83="","",SUMIFS(Fantacalcio[BonusMalus],Fantacalcio[Squadra],$B$3,Fantacalcio[Giocatore],$BB83,Fantacalcio[VotoUtile],"SI"))</f>
        <v/>
      </c>
      <c r="BF83" s="176" t="str" cm="1">
        <f t="array" ref="BF83">IF($BB83="","",IFERROR(INDEX(Mappa[VdM (mln €)],MATCH(1,(Mappa[Giocatore_DB]=$BB83)*(Mappa[Ruolo_DB]=$BC83),0)),"n.d."))</f>
        <v/>
      </c>
      <c r="BG83" t="str">
        <f>IF($BB83="","",COUNTIFS(Fantacalcio[Squadra],$B$3,Fantacalcio[Giocatore],$BB83,Fantacalcio[VotoUtile],"SI"))</f>
        <v/>
      </c>
    </row>
    <row r="84" spans="54:59">
      <c r="BB84" s="175"/>
      <c r="BC84" s="175" t="str" cm="1">
        <f t="array" ref="BC84">IF($BB84="","",INDEX(Fantacalcio[Ruolo],MATCH(1,(Fantacalcio[Squadra]=$B$3)*(Fantacalcio[Giocatore]=$BB84),0)))</f>
        <v/>
      </c>
      <c r="BD84" s="176" t="str">
        <f>IF($BB84="","",AVERAGEIFS(Fantacalcio[Fantavoto],Fantacalcio[Squadra],$B$3,Fantacalcio[Giocatore],$BB84,Fantacalcio[VotoUtile],"SI"))</f>
        <v/>
      </c>
      <c r="BE84" s="177" t="str">
        <f>IF($BB84="","",SUMIFS(Fantacalcio[BonusMalus],Fantacalcio[Squadra],$B$3,Fantacalcio[Giocatore],$BB84,Fantacalcio[VotoUtile],"SI"))</f>
        <v/>
      </c>
      <c r="BF84" s="176" t="str" cm="1">
        <f t="array" ref="BF84">IF($BB84="","",IFERROR(INDEX(Mappa[VdM (mln €)],MATCH(1,(Mappa[Giocatore_DB]=$BB84)*(Mappa[Ruolo_DB]=$BC84),0)),"n.d."))</f>
        <v/>
      </c>
      <c r="BG84" t="str">
        <f>IF($BB84="","",COUNTIFS(Fantacalcio[Squadra],$B$3,Fantacalcio[Giocatore],$BB84,Fantacalcio[VotoUtile],"SI"))</f>
        <v/>
      </c>
    </row>
    <row r="85" spans="54:59">
      <c r="BB85" s="175"/>
      <c r="BC85" s="175" t="str" cm="1">
        <f t="array" ref="BC85">IF($BB85="","",INDEX(Fantacalcio[Ruolo],MATCH(1,(Fantacalcio[Squadra]=$B$3)*(Fantacalcio[Giocatore]=$BB85),0)))</f>
        <v/>
      </c>
      <c r="BD85" s="176" t="str">
        <f>IF($BB85="","",AVERAGEIFS(Fantacalcio[Fantavoto],Fantacalcio[Squadra],$B$3,Fantacalcio[Giocatore],$BB85,Fantacalcio[VotoUtile],"SI"))</f>
        <v/>
      </c>
      <c r="BE85" s="177" t="str">
        <f>IF($BB85="","",SUMIFS(Fantacalcio[BonusMalus],Fantacalcio[Squadra],$B$3,Fantacalcio[Giocatore],$BB85,Fantacalcio[VotoUtile],"SI"))</f>
        <v/>
      </c>
      <c r="BF85" s="176" t="str" cm="1">
        <f t="array" ref="BF85">IF($BB85="","",IFERROR(INDEX(Mappa[VdM (mln €)],MATCH(1,(Mappa[Giocatore_DB]=$BB85)*(Mappa[Ruolo_DB]=$BC85),0)),"n.d."))</f>
        <v/>
      </c>
      <c r="BG85" t="str">
        <f>IF($BB85="","",COUNTIFS(Fantacalcio[Squadra],$B$3,Fantacalcio[Giocatore],$BB85,Fantacalcio[VotoUtile],"SI"))</f>
        <v/>
      </c>
    </row>
    <row r="86" spans="54:59">
      <c r="BB86" s="175"/>
      <c r="BC86" s="175" t="str" cm="1">
        <f t="array" ref="BC86">IF($BB86="","",INDEX(Fantacalcio[Ruolo],MATCH(1,(Fantacalcio[Squadra]=$B$3)*(Fantacalcio[Giocatore]=$BB86),0)))</f>
        <v/>
      </c>
      <c r="BD86" s="176" t="str">
        <f>IF($BB86="","",AVERAGEIFS(Fantacalcio[Fantavoto],Fantacalcio[Squadra],$B$3,Fantacalcio[Giocatore],$BB86,Fantacalcio[VotoUtile],"SI"))</f>
        <v/>
      </c>
      <c r="BE86" s="177" t="str">
        <f>IF($BB86="","",SUMIFS(Fantacalcio[BonusMalus],Fantacalcio[Squadra],$B$3,Fantacalcio[Giocatore],$BB86,Fantacalcio[VotoUtile],"SI"))</f>
        <v/>
      </c>
      <c r="BF86" s="176" t="str" cm="1">
        <f t="array" ref="BF86">IF($BB86="","",IFERROR(INDEX(Mappa[VdM (mln €)],MATCH(1,(Mappa[Giocatore_DB]=$BB86)*(Mappa[Ruolo_DB]=$BC86),0)),"n.d."))</f>
        <v/>
      </c>
      <c r="BG86" t="str">
        <f>IF($BB86="","",COUNTIFS(Fantacalcio[Squadra],$B$3,Fantacalcio[Giocatore],$BB86,Fantacalcio[VotoUtile],"SI"))</f>
        <v/>
      </c>
    </row>
    <row r="87" spans="54:59">
      <c r="BB87" s="175"/>
      <c r="BC87" s="175" t="str" cm="1">
        <f t="array" ref="BC87">IF($BB87="","",INDEX(Fantacalcio[Ruolo],MATCH(1,(Fantacalcio[Squadra]=$B$3)*(Fantacalcio[Giocatore]=$BB87),0)))</f>
        <v/>
      </c>
      <c r="BD87" s="176" t="str">
        <f>IF($BB87="","",AVERAGEIFS(Fantacalcio[Fantavoto],Fantacalcio[Squadra],$B$3,Fantacalcio[Giocatore],$BB87,Fantacalcio[VotoUtile],"SI"))</f>
        <v/>
      </c>
      <c r="BE87" s="177" t="str">
        <f>IF($BB87="","",SUMIFS(Fantacalcio[BonusMalus],Fantacalcio[Squadra],$B$3,Fantacalcio[Giocatore],$BB87,Fantacalcio[VotoUtile],"SI"))</f>
        <v/>
      </c>
      <c r="BF87" s="176" t="str" cm="1">
        <f t="array" ref="BF87">IF($BB87="","",IFERROR(INDEX(Mappa[VdM (mln €)],MATCH(1,(Mappa[Giocatore_DB]=$BB87)*(Mappa[Ruolo_DB]=$BC87),0)),"n.d."))</f>
        <v/>
      </c>
      <c r="BG87" t="str">
        <f>IF($BB87="","",COUNTIFS(Fantacalcio[Squadra],$B$3,Fantacalcio[Giocatore],$BB87,Fantacalcio[VotoUtile],"SI"))</f>
        <v/>
      </c>
    </row>
    <row r="88" spans="54:59">
      <c r="BB88" s="175"/>
      <c r="BC88" s="175" t="str" cm="1">
        <f t="array" ref="BC88">IF($BB88="","",INDEX(Fantacalcio[Ruolo],MATCH(1,(Fantacalcio[Squadra]=$B$3)*(Fantacalcio[Giocatore]=$BB88),0)))</f>
        <v/>
      </c>
      <c r="BD88" s="176" t="str">
        <f>IF($BB88="","",AVERAGEIFS(Fantacalcio[Fantavoto],Fantacalcio[Squadra],$B$3,Fantacalcio[Giocatore],$BB88,Fantacalcio[VotoUtile],"SI"))</f>
        <v/>
      </c>
      <c r="BE88" s="177" t="str">
        <f>IF($BB88="","",SUMIFS(Fantacalcio[BonusMalus],Fantacalcio[Squadra],$B$3,Fantacalcio[Giocatore],$BB88,Fantacalcio[VotoUtile],"SI"))</f>
        <v/>
      </c>
      <c r="BF88" s="176" t="str" cm="1">
        <f t="array" ref="BF88">IF($BB88="","",IFERROR(INDEX(Mappa[VdM (mln €)],MATCH(1,(Mappa[Giocatore_DB]=$BB88)*(Mappa[Ruolo_DB]=$BC88),0)),"n.d."))</f>
        <v/>
      </c>
      <c r="BG88" t="str">
        <f>IF($BB88="","",COUNTIFS(Fantacalcio[Squadra],$B$3,Fantacalcio[Giocatore],$BB88,Fantacalcio[VotoUtile],"SI"))</f>
        <v/>
      </c>
    </row>
    <row r="89" spans="54:59">
      <c r="BB89" s="175"/>
      <c r="BC89" s="175" t="str" cm="1">
        <f t="array" ref="BC89">IF($BB89="","",INDEX(Fantacalcio[Ruolo],MATCH(1,(Fantacalcio[Squadra]=$B$3)*(Fantacalcio[Giocatore]=$BB89),0)))</f>
        <v/>
      </c>
      <c r="BD89" s="176" t="str">
        <f>IF($BB89="","",AVERAGEIFS(Fantacalcio[Fantavoto],Fantacalcio[Squadra],$B$3,Fantacalcio[Giocatore],$BB89,Fantacalcio[VotoUtile],"SI"))</f>
        <v/>
      </c>
      <c r="BE89" s="177" t="str">
        <f>IF($BB89="","",SUMIFS(Fantacalcio[BonusMalus],Fantacalcio[Squadra],$B$3,Fantacalcio[Giocatore],$BB89,Fantacalcio[VotoUtile],"SI"))</f>
        <v/>
      </c>
      <c r="BF89" s="176" t="str" cm="1">
        <f t="array" ref="BF89">IF($BB89="","",IFERROR(INDEX(Mappa[VdM (mln €)],MATCH(1,(Mappa[Giocatore_DB]=$BB89)*(Mappa[Ruolo_DB]=$BC89),0)),"n.d."))</f>
        <v/>
      </c>
      <c r="BG89" t="str">
        <f>IF($BB89="","",COUNTIFS(Fantacalcio[Squadra],$B$3,Fantacalcio[Giocatore],$BB89,Fantacalcio[VotoUtile],"SI"))</f>
        <v/>
      </c>
    </row>
    <row r="90" spans="54:59">
      <c r="BB90" s="175"/>
      <c r="BC90" s="175" t="str" cm="1">
        <f t="array" ref="BC90">IF($BB90="","",INDEX(Fantacalcio[Ruolo],MATCH(1,(Fantacalcio[Squadra]=$B$3)*(Fantacalcio[Giocatore]=$BB90),0)))</f>
        <v/>
      </c>
      <c r="BD90" s="176" t="str">
        <f>IF($BB90="","",AVERAGEIFS(Fantacalcio[Fantavoto],Fantacalcio[Squadra],$B$3,Fantacalcio[Giocatore],$BB90,Fantacalcio[VotoUtile],"SI"))</f>
        <v/>
      </c>
      <c r="BE90" s="177" t="str">
        <f>IF($BB90="","",SUMIFS(Fantacalcio[BonusMalus],Fantacalcio[Squadra],$B$3,Fantacalcio[Giocatore],$BB90,Fantacalcio[VotoUtile],"SI"))</f>
        <v/>
      </c>
      <c r="BF90" s="176" t="str" cm="1">
        <f t="array" ref="BF90">IF($BB90="","",IFERROR(INDEX(Mappa[VdM (mln €)],MATCH(1,(Mappa[Giocatore_DB]=$BB90)*(Mappa[Ruolo_DB]=$BC90),0)),"n.d."))</f>
        <v/>
      </c>
      <c r="BG90" t="str">
        <f>IF($BB90="","",COUNTIFS(Fantacalcio[Squadra],$B$3,Fantacalcio[Giocatore],$BB90,Fantacalcio[VotoUtile],"SI"))</f>
        <v/>
      </c>
    </row>
    <row r="91" spans="54:59">
      <c r="BB91" s="175"/>
      <c r="BC91" s="175" t="str" cm="1">
        <f t="array" ref="BC91">IF($BB91="","",INDEX(Fantacalcio[Ruolo],MATCH(1,(Fantacalcio[Squadra]=$B$3)*(Fantacalcio[Giocatore]=$BB91),0)))</f>
        <v/>
      </c>
      <c r="BD91" s="176" t="str">
        <f>IF($BB91="","",AVERAGEIFS(Fantacalcio[Fantavoto],Fantacalcio[Squadra],$B$3,Fantacalcio[Giocatore],$BB91,Fantacalcio[VotoUtile],"SI"))</f>
        <v/>
      </c>
      <c r="BE91" s="177" t="str">
        <f>IF($BB91="","",SUMIFS(Fantacalcio[BonusMalus],Fantacalcio[Squadra],$B$3,Fantacalcio[Giocatore],$BB91,Fantacalcio[VotoUtile],"SI"))</f>
        <v/>
      </c>
      <c r="BF91" s="176" t="str" cm="1">
        <f t="array" ref="BF91">IF($BB91="","",IFERROR(INDEX(Mappa[VdM (mln €)],MATCH(1,(Mappa[Giocatore_DB]=$BB91)*(Mappa[Ruolo_DB]=$BC91),0)),"n.d."))</f>
        <v/>
      </c>
      <c r="BG91" t="str">
        <f>IF($BB91="","",COUNTIFS(Fantacalcio[Squadra],$B$3,Fantacalcio[Giocatore],$BB91,Fantacalcio[VotoUtile],"SI"))</f>
        <v/>
      </c>
    </row>
    <row r="92" spans="54:59">
      <c r="BB92" s="175"/>
      <c r="BC92" s="175" t="str" cm="1">
        <f t="array" ref="BC92">IF($BB92="","",INDEX(Fantacalcio[Ruolo],MATCH(1,(Fantacalcio[Squadra]=$B$3)*(Fantacalcio[Giocatore]=$BB92),0)))</f>
        <v/>
      </c>
      <c r="BD92" s="176" t="str">
        <f>IF($BB92="","",AVERAGEIFS(Fantacalcio[Fantavoto],Fantacalcio[Squadra],$B$3,Fantacalcio[Giocatore],$BB92,Fantacalcio[VotoUtile],"SI"))</f>
        <v/>
      </c>
      <c r="BE92" s="177" t="str">
        <f>IF($BB92="","",SUMIFS(Fantacalcio[BonusMalus],Fantacalcio[Squadra],$B$3,Fantacalcio[Giocatore],$BB92,Fantacalcio[VotoUtile],"SI"))</f>
        <v/>
      </c>
      <c r="BF92" s="176" t="str" cm="1">
        <f t="array" ref="BF92">IF($BB92="","",IFERROR(INDEX(Mappa[VdM (mln €)],MATCH(1,(Mappa[Giocatore_DB]=$BB92)*(Mappa[Ruolo_DB]=$BC92),0)),"n.d."))</f>
        <v/>
      </c>
      <c r="BG92" t="str">
        <f>IF($BB92="","",COUNTIFS(Fantacalcio[Squadra],$B$3,Fantacalcio[Giocatore],$BB92,Fantacalcio[VotoUtile],"SI"))</f>
        <v/>
      </c>
    </row>
    <row r="93" spans="54:59">
      <c r="BB93" s="175"/>
      <c r="BC93" s="175" t="str" cm="1">
        <f t="array" ref="BC93">IF($BB93="","",INDEX(Fantacalcio[Ruolo],MATCH(1,(Fantacalcio[Squadra]=$B$3)*(Fantacalcio[Giocatore]=$BB93),0)))</f>
        <v/>
      </c>
      <c r="BD93" s="176" t="str">
        <f>IF($BB93="","",AVERAGEIFS(Fantacalcio[Fantavoto],Fantacalcio[Squadra],$B$3,Fantacalcio[Giocatore],$BB93,Fantacalcio[VotoUtile],"SI"))</f>
        <v/>
      </c>
      <c r="BE93" s="177" t="str">
        <f>IF($BB93="","",SUMIFS(Fantacalcio[BonusMalus],Fantacalcio[Squadra],$B$3,Fantacalcio[Giocatore],$BB93,Fantacalcio[VotoUtile],"SI"))</f>
        <v/>
      </c>
      <c r="BF93" s="176" t="str" cm="1">
        <f t="array" ref="BF93">IF($BB93="","",IFERROR(INDEX(Mappa[VdM (mln €)],MATCH(1,(Mappa[Giocatore_DB]=$BB93)*(Mappa[Ruolo_DB]=$BC93),0)),"n.d."))</f>
        <v/>
      </c>
      <c r="BG93" t="str">
        <f>IF($BB93="","",COUNTIFS(Fantacalcio[Squadra],$B$3,Fantacalcio[Giocatore],$BB93,Fantacalcio[VotoUtile],"SI"))</f>
        <v/>
      </c>
    </row>
    <row r="94" spans="54:59">
      <c r="BB94" s="175"/>
      <c r="BC94" s="175" t="str" cm="1">
        <f t="array" ref="BC94">IF($BB94="","",INDEX(Fantacalcio[Ruolo],MATCH(1,(Fantacalcio[Squadra]=$B$3)*(Fantacalcio[Giocatore]=$BB94),0)))</f>
        <v/>
      </c>
      <c r="BD94" s="176" t="str">
        <f>IF($BB94="","",AVERAGEIFS(Fantacalcio[Fantavoto],Fantacalcio[Squadra],$B$3,Fantacalcio[Giocatore],$BB94,Fantacalcio[VotoUtile],"SI"))</f>
        <v/>
      </c>
      <c r="BE94" s="177" t="str">
        <f>IF($BB94="","",SUMIFS(Fantacalcio[BonusMalus],Fantacalcio[Squadra],$B$3,Fantacalcio[Giocatore],$BB94,Fantacalcio[VotoUtile],"SI"))</f>
        <v/>
      </c>
      <c r="BF94" s="176" t="str" cm="1">
        <f t="array" ref="BF94">IF($BB94="","",IFERROR(INDEX(Mappa[VdM (mln €)],MATCH(1,(Mappa[Giocatore_DB]=$BB94)*(Mappa[Ruolo_DB]=$BC94),0)),"n.d."))</f>
        <v/>
      </c>
      <c r="BG94" t="str">
        <f>IF($BB94="","",COUNTIFS(Fantacalcio[Squadra],$B$3,Fantacalcio[Giocatore],$BB94,Fantacalcio[VotoUtile],"SI"))</f>
        <v/>
      </c>
    </row>
    <row r="95" spans="54:59">
      <c r="BB95" s="175"/>
      <c r="BC95" s="175" t="str" cm="1">
        <f t="array" ref="BC95">IF($BB95="","",INDEX(Fantacalcio[Ruolo],MATCH(1,(Fantacalcio[Squadra]=$B$3)*(Fantacalcio[Giocatore]=$BB95),0)))</f>
        <v/>
      </c>
      <c r="BD95" s="176" t="str">
        <f>IF($BB95="","",AVERAGEIFS(Fantacalcio[Fantavoto],Fantacalcio[Squadra],$B$3,Fantacalcio[Giocatore],$BB95,Fantacalcio[VotoUtile],"SI"))</f>
        <v/>
      </c>
      <c r="BE95" s="177" t="str">
        <f>IF($BB95="","",SUMIFS(Fantacalcio[BonusMalus],Fantacalcio[Squadra],$B$3,Fantacalcio[Giocatore],$BB95,Fantacalcio[VotoUtile],"SI"))</f>
        <v/>
      </c>
      <c r="BF95" s="176" t="str" cm="1">
        <f t="array" ref="BF95">IF($BB95="","",IFERROR(INDEX(Mappa[VdM (mln €)],MATCH(1,(Mappa[Giocatore_DB]=$BB95)*(Mappa[Ruolo_DB]=$BC95),0)),"n.d."))</f>
        <v/>
      </c>
      <c r="BG95" t="str">
        <f>IF($BB95="","",COUNTIFS(Fantacalcio[Squadra],$B$3,Fantacalcio[Giocatore],$BB95,Fantacalcio[VotoUtile],"SI"))</f>
        <v/>
      </c>
    </row>
    <row r="96" spans="54:59">
      <c r="BB96" s="175"/>
      <c r="BC96" s="175" t="str" cm="1">
        <f t="array" ref="BC96">IF($BB96="","",INDEX(Fantacalcio[Ruolo],MATCH(1,(Fantacalcio[Squadra]=$B$3)*(Fantacalcio[Giocatore]=$BB96),0)))</f>
        <v/>
      </c>
      <c r="BD96" s="176" t="str">
        <f>IF($BB96="","",AVERAGEIFS(Fantacalcio[Fantavoto],Fantacalcio[Squadra],$B$3,Fantacalcio[Giocatore],$BB96,Fantacalcio[VotoUtile],"SI"))</f>
        <v/>
      </c>
      <c r="BE96" s="177" t="str">
        <f>IF($BB96="","",SUMIFS(Fantacalcio[BonusMalus],Fantacalcio[Squadra],$B$3,Fantacalcio[Giocatore],$BB96,Fantacalcio[VotoUtile],"SI"))</f>
        <v/>
      </c>
      <c r="BF96" s="176" t="str" cm="1">
        <f t="array" ref="BF96">IF($BB96="","",IFERROR(INDEX(Mappa[VdM (mln €)],MATCH(1,(Mappa[Giocatore_DB]=$BB96)*(Mappa[Ruolo_DB]=$BC96),0)),"n.d."))</f>
        <v/>
      </c>
      <c r="BG96" t="str">
        <f>IF($BB96="","",COUNTIFS(Fantacalcio[Squadra],$B$3,Fantacalcio[Giocatore],$BB96,Fantacalcio[VotoUtile],"SI"))</f>
        <v/>
      </c>
    </row>
    <row r="97" spans="54:59">
      <c r="BB97" s="175"/>
      <c r="BC97" s="175" t="str" cm="1">
        <f t="array" ref="BC97">IF($BB97="","",INDEX(Fantacalcio[Ruolo],MATCH(1,(Fantacalcio[Squadra]=$B$3)*(Fantacalcio[Giocatore]=$BB97),0)))</f>
        <v/>
      </c>
      <c r="BD97" s="176" t="str">
        <f>IF($BB97="","",AVERAGEIFS(Fantacalcio[Fantavoto],Fantacalcio[Squadra],$B$3,Fantacalcio[Giocatore],$BB97,Fantacalcio[VotoUtile],"SI"))</f>
        <v/>
      </c>
      <c r="BE97" s="177" t="str">
        <f>IF($BB97="","",SUMIFS(Fantacalcio[BonusMalus],Fantacalcio[Squadra],$B$3,Fantacalcio[Giocatore],$BB97,Fantacalcio[VotoUtile],"SI"))</f>
        <v/>
      </c>
      <c r="BF97" s="176" t="str" cm="1">
        <f t="array" ref="BF97">IF($BB97="","",IFERROR(INDEX(Mappa[VdM (mln €)],MATCH(1,(Mappa[Giocatore_DB]=$BB97)*(Mappa[Ruolo_DB]=$BC97),0)),"n.d."))</f>
        <v/>
      </c>
      <c r="BG97" t="str">
        <f>IF($BB97="","",COUNTIFS(Fantacalcio[Squadra],$B$3,Fantacalcio[Giocatore],$BB97,Fantacalcio[VotoUtile],"SI"))</f>
        <v/>
      </c>
    </row>
    <row r="98" spans="54:59">
      <c r="BB98" s="175"/>
      <c r="BC98" s="175" t="str" cm="1">
        <f t="array" ref="BC98">IF($BB98="","",INDEX(Fantacalcio[Ruolo],MATCH(1,(Fantacalcio[Squadra]=$B$3)*(Fantacalcio[Giocatore]=$BB98),0)))</f>
        <v/>
      </c>
      <c r="BD98" s="176" t="str">
        <f>IF($BB98="","",AVERAGEIFS(Fantacalcio[Fantavoto],Fantacalcio[Squadra],$B$3,Fantacalcio[Giocatore],$BB98,Fantacalcio[VotoUtile],"SI"))</f>
        <v/>
      </c>
      <c r="BE98" s="177" t="str">
        <f>IF($BB98="","",SUMIFS(Fantacalcio[BonusMalus],Fantacalcio[Squadra],$B$3,Fantacalcio[Giocatore],$BB98,Fantacalcio[VotoUtile],"SI"))</f>
        <v/>
      </c>
      <c r="BF98" s="176" t="str" cm="1">
        <f t="array" ref="BF98">IF($BB98="","",IFERROR(INDEX(Mappa[VdM (mln €)],MATCH(1,(Mappa[Giocatore_DB]=$BB98)*(Mappa[Ruolo_DB]=$BC98),0)),"n.d."))</f>
        <v/>
      </c>
      <c r="BG98" t="str">
        <f>IF($BB98="","",COUNTIFS(Fantacalcio[Squadra],$B$3,Fantacalcio[Giocatore],$BB98,Fantacalcio[VotoUtile],"SI"))</f>
        <v/>
      </c>
    </row>
    <row r="99" spans="54:59">
      <c r="BB99" s="175"/>
      <c r="BC99" s="175" t="str" cm="1">
        <f t="array" ref="BC99">IF($BB99="","",INDEX(Fantacalcio[Ruolo],MATCH(1,(Fantacalcio[Squadra]=$B$3)*(Fantacalcio[Giocatore]=$BB99),0)))</f>
        <v/>
      </c>
      <c r="BD99" s="176" t="str">
        <f>IF($BB99="","",AVERAGEIFS(Fantacalcio[Fantavoto],Fantacalcio[Squadra],$B$3,Fantacalcio[Giocatore],$BB99,Fantacalcio[VotoUtile],"SI"))</f>
        <v/>
      </c>
      <c r="BE99" s="177" t="str">
        <f>IF($BB99="","",SUMIFS(Fantacalcio[BonusMalus],Fantacalcio[Squadra],$B$3,Fantacalcio[Giocatore],$BB99,Fantacalcio[VotoUtile],"SI"))</f>
        <v/>
      </c>
      <c r="BF99" s="176" t="str" cm="1">
        <f t="array" ref="BF99">IF($BB99="","",IFERROR(INDEX(Mappa[VdM (mln €)],MATCH(1,(Mappa[Giocatore_DB]=$BB99)*(Mappa[Ruolo_DB]=$BC99),0)),"n.d."))</f>
        <v/>
      </c>
      <c r="BG99" t="str">
        <f>IF($BB99="","",COUNTIFS(Fantacalcio[Squadra],$B$3,Fantacalcio[Giocatore],$BB99,Fantacalcio[VotoUtile],"SI"))</f>
        <v/>
      </c>
    </row>
    <row r="100" spans="54:59">
      <c r="BB100" s="175"/>
      <c r="BC100" s="175" t="str" cm="1">
        <f t="array" ref="BC100">IF($BB100="","",INDEX(Fantacalcio[Ruolo],MATCH(1,(Fantacalcio[Squadra]=$B$3)*(Fantacalcio[Giocatore]=$BB100),0)))</f>
        <v/>
      </c>
      <c r="BD100" s="176" t="str">
        <f>IF($BB100="","",AVERAGEIFS(Fantacalcio[Fantavoto],Fantacalcio[Squadra],$B$3,Fantacalcio[Giocatore],$BB100,Fantacalcio[VotoUtile],"SI"))</f>
        <v/>
      </c>
      <c r="BE100" s="177" t="str">
        <f>IF($BB100="","",SUMIFS(Fantacalcio[BonusMalus],Fantacalcio[Squadra],$B$3,Fantacalcio[Giocatore],$BB100,Fantacalcio[VotoUtile],"SI"))</f>
        <v/>
      </c>
      <c r="BF100" s="176" t="str" cm="1">
        <f t="array" ref="BF100">IF($BB100="","",IFERROR(INDEX(Mappa[VdM (mln €)],MATCH(1,(Mappa[Giocatore_DB]=$BB100)*(Mappa[Ruolo_DB]=$BC100),0)),"n.d."))</f>
        <v/>
      </c>
      <c r="BG100" t="str">
        <f>IF($BB100="","",COUNTIFS(Fantacalcio[Squadra],$B$3,Fantacalcio[Giocatore],$BB100,Fantacalcio[VotoUtile],"SI"))</f>
        <v/>
      </c>
    </row>
    <row r="101" spans="54:59">
      <c r="BB101" s="175"/>
      <c r="BC101" s="175" t="str" cm="1">
        <f t="array" ref="BC101">IF($BB101="","",INDEX(Fantacalcio[Ruolo],MATCH(1,(Fantacalcio[Squadra]=$B$3)*(Fantacalcio[Giocatore]=$BB101),0)))</f>
        <v/>
      </c>
      <c r="BD101" s="176" t="str">
        <f>IF($BB101="","",AVERAGEIFS(Fantacalcio[Fantavoto],Fantacalcio[Squadra],$B$3,Fantacalcio[Giocatore],$BB101,Fantacalcio[VotoUtile],"SI"))</f>
        <v/>
      </c>
      <c r="BE101" s="177" t="str">
        <f>IF($BB101="","",SUMIFS(Fantacalcio[BonusMalus],Fantacalcio[Squadra],$B$3,Fantacalcio[Giocatore],$BB101,Fantacalcio[VotoUtile],"SI"))</f>
        <v/>
      </c>
      <c r="BF101" s="176" t="str" cm="1">
        <f t="array" ref="BF101">IF($BB101="","",IFERROR(INDEX(Mappa[VdM (mln €)],MATCH(1,(Mappa[Giocatore_DB]=$BB101)*(Mappa[Ruolo_DB]=$BC101),0)),"n.d."))</f>
        <v/>
      </c>
      <c r="BG101" t="str">
        <f>IF($BB101="","",COUNTIFS(Fantacalcio[Squadra],$B$3,Fantacalcio[Giocatore],$BB101,Fantacalcio[VotoUtile],"SI"))</f>
        <v/>
      </c>
    </row>
    <row r="102" spans="54:59">
      <c r="BB102" s="175"/>
      <c r="BC102" s="175" t="str" cm="1">
        <f t="array" ref="BC102">IF($BB102="","",INDEX(Fantacalcio[Ruolo],MATCH(1,(Fantacalcio[Squadra]=$B$3)*(Fantacalcio[Giocatore]=$BB102),0)))</f>
        <v/>
      </c>
      <c r="BD102" s="176" t="str">
        <f>IF($BB102="","",AVERAGEIFS(Fantacalcio[Fantavoto],Fantacalcio[Squadra],$B$3,Fantacalcio[Giocatore],$BB102,Fantacalcio[VotoUtile],"SI"))</f>
        <v/>
      </c>
      <c r="BE102" s="177" t="str">
        <f>IF($BB102="","",SUMIFS(Fantacalcio[BonusMalus],Fantacalcio[Squadra],$B$3,Fantacalcio[Giocatore],$BB102,Fantacalcio[VotoUtile],"SI"))</f>
        <v/>
      </c>
      <c r="BF102" s="176" t="str" cm="1">
        <f t="array" ref="BF102">IF($BB102="","",IFERROR(INDEX(Mappa[VdM (mln €)],MATCH(1,(Mappa[Giocatore_DB]=$BB102)*(Mappa[Ruolo_DB]=$BC102),0)),"n.d."))</f>
        <v/>
      </c>
      <c r="BG102" t="str">
        <f>IF($BB102="","",COUNTIFS(Fantacalcio[Squadra],$B$3,Fantacalcio[Giocatore],$BB102,Fantacalcio[VotoUtile],"SI"))</f>
        <v/>
      </c>
    </row>
    <row r="103" spans="54:59">
      <c r="BB103" s="175"/>
      <c r="BC103" s="175" t="str" cm="1">
        <f t="array" ref="BC103">IF($BB103="","",INDEX(Fantacalcio[Ruolo],MATCH(1,(Fantacalcio[Squadra]=$B$3)*(Fantacalcio[Giocatore]=$BB103),0)))</f>
        <v/>
      </c>
      <c r="BD103" s="176" t="str">
        <f>IF($BB103="","",AVERAGEIFS(Fantacalcio[Fantavoto],Fantacalcio[Squadra],$B$3,Fantacalcio[Giocatore],$BB103,Fantacalcio[VotoUtile],"SI"))</f>
        <v/>
      </c>
      <c r="BE103" s="177" t="str">
        <f>IF($BB103="","",SUMIFS(Fantacalcio[BonusMalus],Fantacalcio[Squadra],$B$3,Fantacalcio[Giocatore],$BB103,Fantacalcio[VotoUtile],"SI"))</f>
        <v/>
      </c>
      <c r="BF103" s="176" t="str" cm="1">
        <f t="array" ref="BF103">IF($BB103="","",IFERROR(INDEX(Mappa[VdM (mln €)],MATCH(1,(Mappa[Giocatore_DB]=$BB103)*(Mappa[Ruolo_DB]=$BC103),0)),"n.d."))</f>
        <v/>
      </c>
      <c r="BG103" t="str">
        <f>IF($BB103="","",COUNTIFS(Fantacalcio[Squadra],$B$3,Fantacalcio[Giocatore],$BB103,Fantacalcio[VotoUtile],"SI"))</f>
        <v/>
      </c>
    </row>
    <row r="104" spans="54:59">
      <c r="BB104" s="175"/>
      <c r="BC104" s="175" t="str" cm="1">
        <f t="array" ref="BC104">IF($BB104="","",INDEX(Fantacalcio[Ruolo],MATCH(1,(Fantacalcio[Squadra]=$B$3)*(Fantacalcio[Giocatore]=$BB104),0)))</f>
        <v/>
      </c>
      <c r="BD104" s="176" t="str">
        <f>IF($BB104="","",AVERAGEIFS(Fantacalcio[Fantavoto],Fantacalcio[Squadra],$B$3,Fantacalcio[Giocatore],$BB104,Fantacalcio[VotoUtile],"SI"))</f>
        <v/>
      </c>
      <c r="BE104" s="177" t="str">
        <f>IF($BB104="","",SUMIFS(Fantacalcio[BonusMalus],Fantacalcio[Squadra],$B$3,Fantacalcio[Giocatore],$BB104,Fantacalcio[VotoUtile],"SI"))</f>
        <v/>
      </c>
      <c r="BF104" s="176" t="str" cm="1">
        <f t="array" ref="BF104">IF($BB104="","",IFERROR(INDEX(Mappa[VdM (mln €)],MATCH(1,(Mappa[Giocatore_DB]=$BB104)*(Mappa[Ruolo_DB]=$BC104),0)),"n.d."))</f>
        <v/>
      </c>
      <c r="BG104" t="str">
        <f>IF($BB104="","",COUNTIFS(Fantacalcio[Squadra],$B$3,Fantacalcio[Giocatore],$BB104,Fantacalcio[VotoUtile],"SI"))</f>
        <v/>
      </c>
    </row>
    <row r="105" spans="54:59">
      <c r="BB105" s="175"/>
      <c r="BC105" s="175" t="str" cm="1">
        <f t="array" ref="BC105">IF($BB105="","",INDEX(Fantacalcio[Ruolo],MATCH(1,(Fantacalcio[Squadra]=$B$3)*(Fantacalcio[Giocatore]=$BB105),0)))</f>
        <v/>
      </c>
      <c r="BD105" s="176" t="str">
        <f>IF($BB105="","",AVERAGEIFS(Fantacalcio[Fantavoto],Fantacalcio[Squadra],$B$3,Fantacalcio[Giocatore],$BB105,Fantacalcio[VotoUtile],"SI"))</f>
        <v/>
      </c>
      <c r="BE105" s="177" t="str">
        <f>IF($BB105="","",SUMIFS(Fantacalcio[BonusMalus],Fantacalcio[Squadra],$B$3,Fantacalcio[Giocatore],$BB105,Fantacalcio[VotoUtile],"SI"))</f>
        <v/>
      </c>
      <c r="BF105" s="176" t="str" cm="1">
        <f t="array" ref="BF105">IF($BB105="","",IFERROR(INDEX(Mappa[VdM (mln €)],MATCH(1,(Mappa[Giocatore_DB]=$BB105)*(Mappa[Ruolo_DB]=$BC105),0)),"n.d."))</f>
        <v/>
      </c>
      <c r="BG105" t="str">
        <f>IF($BB105="","",COUNTIFS(Fantacalcio[Squadra],$B$3,Fantacalcio[Giocatore],$BB105,Fantacalcio[VotoUtile],"SI"))</f>
        <v/>
      </c>
    </row>
    <row r="106" spans="54:59">
      <c r="BB106" s="175"/>
      <c r="BC106" s="175" t="str" cm="1">
        <f t="array" ref="BC106">IF($BB106="","",INDEX(Fantacalcio[Ruolo],MATCH(1,(Fantacalcio[Squadra]=$B$3)*(Fantacalcio[Giocatore]=$BB106),0)))</f>
        <v/>
      </c>
      <c r="BD106" s="176" t="str">
        <f>IF($BB106="","",AVERAGEIFS(Fantacalcio[Fantavoto],Fantacalcio[Squadra],$B$3,Fantacalcio[Giocatore],$BB106,Fantacalcio[VotoUtile],"SI"))</f>
        <v/>
      </c>
      <c r="BE106" s="177" t="str">
        <f>IF($BB106="","",SUMIFS(Fantacalcio[BonusMalus],Fantacalcio[Squadra],$B$3,Fantacalcio[Giocatore],$BB106,Fantacalcio[VotoUtile],"SI"))</f>
        <v/>
      </c>
      <c r="BF106" s="176" t="str" cm="1">
        <f t="array" ref="BF106">IF($BB106="","",IFERROR(INDEX(Mappa[VdM (mln €)],MATCH(1,(Mappa[Giocatore_DB]=$BB106)*(Mappa[Ruolo_DB]=$BC106),0)),"n.d."))</f>
        <v/>
      </c>
      <c r="BG106" t="str">
        <f>IF($BB106="","",COUNTIFS(Fantacalcio[Squadra],$B$3,Fantacalcio[Giocatore],$BB106,Fantacalcio[VotoUtile],"SI"))</f>
        <v/>
      </c>
    </row>
    <row r="107" spans="54:59">
      <c r="BB107" s="175"/>
      <c r="BC107" s="175" t="str" cm="1">
        <f t="array" ref="BC107">IF($BB107="","",INDEX(Fantacalcio[Ruolo],MATCH(1,(Fantacalcio[Squadra]=$B$3)*(Fantacalcio[Giocatore]=$BB107),0)))</f>
        <v/>
      </c>
      <c r="BD107" s="176" t="str">
        <f>IF($BB107="","",AVERAGEIFS(Fantacalcio[Fantavoto],Fantacalcio[Squadra],$B$3,Fantacalcio[Giocatore],$BB107,Fantacalcio[VotoUtile],"SI"))</f>
        <v/>
      </c>
      <c r="BE107" s="177" t="str">
        <f>IF($BB107="","",SUMIFS(Fantacalcio[BonusMalus],Fantacalcio[Squadra],$B$3,Fantacalcio[Giocatore],$BB107,Fantacalcio[VotoUtile],"SI"))</f>
        <v/>
      </c>
      <c r="BF107" s="176" t="str" cm="1">
        <f t="array" ref="BF107">IF($BB107="","",IFERROR(INDEX(Mappa[VdM (mln €)],MATCH(1,(Mappa[Giocatore_DB]=$BB107)*(Mappa[Ruolo_DB]=$BC107),0)),"n.d."))</f>
        <v/>
      </c>
      <c r="BG107" t="str">
        <f>IF($BB107="","",COUNTIFS(Fantacalcio[Squadra],$B$3,Fantacalcio[Giocatore],$BB107,Fantacalcio[VotoUtile],"SI"))</f>
        <v/>
      </c>
    </row>
    <row r="108" spans="54:59">
      <c r="BB108" s="175"/>
      <c r="BC108" s="175" t="str" cm="1">
        <f t="array" ref="BC108">IF($BB108="","",INDEX(Fantacalcio[Ruolo],MATCH(1,(Fantacalcio[Squadra]=$B$3)*(Fantacalcio[Giocatore]=$BB108),0)))</f>
        <v/>
      </c>
      <c r="BD108" s="176" t="str">
        <f>IF($BB108="","",AVERAGEIFS(Fantacalcio[Fantavoto],Fantacalcio[Squadra],$B$3,Fantacalcio[Giocatore],$BB108,Fantacalcio[VotoUtile],"SI"))</f>
        <v/>
      </c>
      <c r="BE108" s="177" t="str">
        <f>IF($BB108="","",SUMIFS(Fantacalcio[BonusMalus],Fantacalcio[Squadra],$B$3,Fantacalcio[Giocatore],$BB108,Fantacalcio[VotoUtile],"SI"))</f>
        <v/>
      </c>
      <c r="BF108" s="176" t="str" cm="1">
        <f t="array" ref="BF108">IF($BB108="","",IFERROR(INDEX(Mappa[VdM (mln €)],MATCH(1,(Mappa[Giocatore_DB]=$BB108)*(Mappa[Ruolo_DB]=$BC108),0)),"n.d."))</f>
        <v/>
      </c>
      <c r="BG108" t="str">
        <f>IF($BB108="","",COUNTIFS(Fantacalcio[Squadra],$B$3,Fantacalcio[Giocatore],$BB108,Fantacalcio[VotoUtile],"SI"))</f>
        <v/>
      </c>
    </row>
    <row r="109" spans="54:59">
      <c r="BB109" s="175"/>
      <c r="BC109" s="175" t="str" cm="1">
        <f t="array" ref="BC109">IF($BB109="","",INDEX(Fantacalcio[Ruolo],MATCH(1,(Fantacalcio[Squadra]=$B$3)*(Fantacalcio[Giocatore]=$BB109),0)))</f>
        <v/>
      </c>
      <c r="BD109" s="176" t="str">
        <f>IF($BB109="","",AVERAGEIFS(Fantacalcio[Fantavoto],Fantacalcio[Squadra],$B$3,Fantacalcio[Giocatore],$BB109,Fantacalcio[VotoUtile],"SI"))</f>
        <v/>
      </c>
      <c r="BE109" s="177" t="str">
        <f>IF($BB109="","",SUMIFS(Fantacalcio[BonusMalus],Fantacalcio[Squadra],$B$3,Fantacalcio[Giocatore],$BB109,Fantacalcio[VotoUtile],"SI"))</f>
        <v/>
      </c>
      <c r="BF109" s="176" t="str" cm="1">
        <f t="array" ref="BF109">IF($BB109="","",IFERROR(INDEX(Mappa[VdM (mln €)],MATCH(1,(Mappa[Giocatore_DB]=$BB109)*(Mappa[Ruolo_DB]=$BC109),0)),"n.d."))</f>
        <v/>
      </c>
      <c r="BG109" t="str">
        <f>IF($BB109="","",COUNTIFS(Fantacalcio[Squadra],$B$3,Fantacalcio[Giocatore],$BB109,Fantacalcio[VotoUtile],"SI"))</f>
        <v/>
      </c>
    </row>
    <row r="110" spans="54:59">
      <c r="BB110" s="175"/>
      <c r="BC110" s="175" t="str" cm="1">
        <f t="array" ref="BC110">IF($BB110="","",INDEX(Fantacalcio[Ruolo],MATCH(1,(Fantacalcio[Squadra]=$B$3)*(Fantacalcio[Giocatore]=$BB110),0)))</f>
        <v/>
      </c>
      <c r="BD110" s="176" t="str">
        <f>IF($BB110="","",AVERAGEIFS(Fantacalcio[Fantavoto],Fantacalcio[Squadra],$B$3,Fantacalcio[Giocatore],$BB110,Fantacalcio[VotoUtile],"SI"))</f>
        <v/>
      </c>
      <c r="BE110" s="177" t="str">
        <f>IF($BB110="","",SUMIFS(Fantacalcio[BonusMalus],Fantacalcio[Squadra],$B$3,Fantacalcio[Giocatore],$BB110,Fantacalcio[VotoUtile],"SI"))</f>
        <v/>
      </c>
      <c r="BF110" s="176" t="str" cm="1">
        <f t="array" ref="BF110">IF($BB110="","",IFERROR(INDEX(Mappa[VdM (mln €)],MATCH(1,(Mappa[Giocatore_DB]=$BB110)*(Mappa[Ruolo_DB]=$BC110),0)),"n.d."))</f>
        <v/>
      </c>
      <c r="BG110" t="str">
        <f>IF($BB110="","",COUNTIFS(Fantacalcio[Squadra],$B$3,Fantacalcio[Giocatore],$BB110,Fantacalcio[VotoUtile],"SI"))</f>
        <v/>
      </c>
    </row>
    <row r="111" spans="54:59">
      <c r="BB111" s="175"/>
      <c r="BC111" s="175" t="str" cm="1">
        <f t="array" ref="BC111">IF($BB111="","",INDEX(Fantacalcio[Ruolo],MATCH(1,(Fantacalcio[Squadra]=$B$3)*(Fantacalcio[Giocatore]=$BB111),0)))</f>
        <v/>
      </c>
      <c r="BD111" s="176" t="str">
        <f>IF($BB111="","",AVERAGEIFS(Fantacalcio[Fantavoto],Fantacalcio[Squadra],$B$3,Fantacalcio[Giocatore],$BB111,Fantacalcio[VotoUtile],"SI"))</f>
        <v/>
      </c>
      <c r="BE111" s="177" t="str">
        <f>IF($BB111="","",SUMIFS(Fantacalcio[BonusMalus],Fantacalcio[Squadra],$B$3,Fantacalcio[Giocatore],$BB111,Fantacalcio[VotoUtile],"SI"))</f>
        <v/>
      </c>
      <c r="BF111" s="176" t="str" cm="1">
        <f t="array" ref="BF111">IF($BB111="","",IFERROR(INDEX(Mappa[VdM (mln €)],MATCH(1,(Mappa[Giocatore_DB]=$BB111)*(Mappa[Ruolo_DB]=$BC111),0)),"n.d."))</f>
        <v/>
      </c>
      <c r="BG111" t="str">
        <f>IF($BB111="","",COUNTIFS(Fantacalcio[Squadra],$B$3,Fantacalcio[Giocatore],$BB111,Fantacalcio[VotoUtile],"SI"))</f>
        <v/>
      </c>
    </row>
    <row r="112" spans="54:59">
      <c r="BB112" s="175"/>
      <c r="BC112" s="175" t="str" cm="1">
        <f t="array" ref="BC112">IF($BB112="","",INDEX(Fantacalcio[Ruolo],MATCH(1,(Fantacalcio[Squadra]=$B$3)*(Fantacalcio[Giocatore]=$BB112),0)))</f>
        <v/>
      </c>
      <c r="BD112" s="176" t="str">
        <f>IF($BB112="","",AVERAGEIFS(Fantacalcio[Fantavoto],Fantacalcio[Squadra],$B$3,Fantacalcio[Giocatore],$BB112,Fantacalcio[VotoUtile],"SI"))</f>
        <v/>
      </c>
      <c r="BE112" s="177" t="str">
        <f>IF($BB112="","",SUMIFS(Fantacalcio[BonusMalus],Fantacalcio[Squadra],$B$3,Fantacalcio[Giocatore],$BB112,Fantacalcio[VotoUtile],"SI"))</f>
        <v/>
      </c>
      <c r="BF112" s="176" t="str" cm="1">
        <f t="array" ref="BF112">IF($BB112="","",IFERROR(INDEX(Mappa[VdM (mln €)],MATCH(1,(Mappa[Giocatore_DB]=$BB112)*(Mappa[Ruolo_DB]=$BC112),0)),"n.d."))</f>
        <v/>
      </c>
      <c r="BG112" t="str">
        <f>IF($BB112="","",COUNTIFS(Fantacalcio[Squadra],$B$3,Fantacalcio[Giocatore],$BB112,Fantacalcio[VotoUtile],"SI"))</f>
        <v/>
      </c>
    </row>
    <row r="113" spans="54:59">
      <c r="BB113" s="175"/>
      <c r="BC113" s="175" t="str" cm="1">
        <f t="array" ref="BC113">IF($BB113="","",INDEX(Fantacalcio[Ruolo],MATCH(1,(Fantacalcio[Squadra]=$B$3)*(Fantacalcio[Giocatore]=$BB113),0)))</f>
        <v/>
      </c>
      <c r="BD113" s="176" t="str">
        <f>IF($BB113="","",AVERAGEIFS(Fantacalcio[Fantavoto],Fantacalcio[Squadra],$B$3,Fantacalcio[Giocatore],$BB113,Fantacalcio[VotoUtile],"SI"))</f>
        <v/>
      </c>
      <c r="BE113" s="177" t="str">
        <f>IF($BB113="","",SUMIFS(Fantacalcio[BonusMalus],Fantacalcio[Squadra],$B$3,Fantacalcio[Giocatore],$BB113,Fantacalcio[VotoUtile],"SI"))</f>
        <v/>
      </c>
      <c r="BF113" s="176" t="str" cm="1">
        <f t="array" ref="BF113">IF($BB113="","",IFERROR(INDEX(Mappa[VdM (mln €)],MATCH(1,(Mappa[Giocatore_DB]=$BB113)*(Mappa[Ruolo_DB]=$BC113),0)),"n.d."))</f>
        <v/>
      </c>
      <c r="BG113" t="str">
        <f>IF($BB113="","",COUNTIFS(Fantacalcio[Squadra],$B$3,Fantacalcio[Giocatore],$BB113,Fantacalcio[VotoUtile],"SI"))</f>
        <v/>
      </c>
    </row>
    <row r="114" spans="54:59">
      <c r="BB114" s="175"/>
      <c r="BC114" s="175" t="str" cm="1">
        <f t="array" ref="BC114">IF($BB114="","",INDEX(Fantacalcio[Ruolo],MATCH(1,(Fantacalcio[Squadra]=$B$3)*(Fantacalcio[Giocatore]=$BB114),0)))</f>
        <v/>
      </c>
      <c r="BD114" s="176" t="str">
        <f>IF($BB114="","",AVERAGEIFS(Fantacalcio[Fantavoto],Fantacalcio[Squadra],$B$3,Fantacalcio[Giocatore],$BB114,Fantacalcio[VotoUtile],"SI"))</f>
        <v/>
      </c>
      <c r="BE114" s="177" t="str">
        <f>IF($BB114="","",SUMIFS(Fantacalcio[BonusMalus],Fantacalcio[Squadra],$B$3,Fantacalcio[Giocatore],$BB114,Fantacalcio[VotoUtile],"SI"))</f>
        <v/>
      </c>
      <c r="BF114" s="176" t="str" cm="1">
        <f t="array" ref="BF114">IF($BB114="","",IFERROR(INDEX(Mappa[VdM (mln €)],MATCH(1,(Mappa[Giocatore_DB]=$BB114)*(Mappa[Ruolo_DB]=$BC114),0)),"n.d."))</f>
        <v/>
      </c>
      <c r="BG114" t="str">
        <f>IF($BB114="","",COUNTIFS(Fantacalcio[Squadra],$B$3,Fantacalcio[Giocatore],$BB114,Fantacalcio[VotoUtile],"SI"))</f>
        <v/>
      </c>
    </row>
    <row r="115" spans="54:59">
      <c r="BB115" s="175"/>
      <c r="BC115" s="175" t="str" cm="1">
        <f t="array" ref="BC115">IF($BB115="","",INDEX(Fantacalcio[Ruolo],MATCH(1,(Fantacalcio[Squadra]=$B$3)*(Fantacalcio[Giocatore]=$BB115),0)))</f>
        <v/>
      </c>
      <c r="BD115" s="176" t="str">
        <f>IF($BB115="","",AVERAGEIFS(Fantacalcio[Fantavoto],Fantacalcio[Squadra],$B$3,Fantacalcio[Giocatore],$BB115,Fantacalcio[VotoUtile],"SI"))</f>
        <v/>
      </c>
      <c r="BE115" s="177" t="str">
        <f>IF($BB115="","",SUMIFS(Fantacalcio[BonusMalus],Fantacalcio[Squadra],$B$3,Fantacalcio[Giocatore],$BB115,Fantacalcio[VotoUtile],"SI"))</f>
        <v/>
      </c>
      <c r="BF115" s="176" t="str" cm="1">
        <f t="array" ref="BF115">IF($BB115="","",IFERROR(INDEX(Mappa[VdM (mln €)],MATCH(1,(Mappa[Giocatore_DB]=$BB115)*(Mappa[Ruolo_DB]=$BC115),0)),"n.d."))</f>
        <v/>
      </c>
      <c r="BG115" t="str">
        <f>IF($BB115="","",COUNTIFS(Fantacalcio[Squadra],$B$3,Fantacalcio[Giocatore],$BB115,Fantacalcio[VotoUtile],"SI"))</f>
        <v/>
      </c>
    </row>
    <row r="116" spans="54:59">
      <c r="BB116" s="175"/>
      <c r="BC116" s="175" t="str" cm="1">
        <f t="array" ref="BC116">IF($BB116="","",INDEX(Fantacalcio[Ruolo],MATCH(1,(Fantacalcio[Squadra]=$B$3)*(Fantacalcio[Giocatore]=$BB116),0)))</f>
        <v/>
      </c>
      <c r="BD116" s="176" t="str">
        <f>IF($BB116="","",AVERAGEIFS(Fantacalcio[Fantavoto],Fantacalcio[Squadra],$B$3,Fantacalcio[Giocatore],$BB116,Fantacalcio[VotoUtile],"SI"))</f>
        <v/>
      </c>
      <c r="BE116" s="177" t="str">
        <f>IF($BB116="","",SUMIFS(Fantacalcio[BonusMalus],Fantacalcio[Squadra],$B$3,Fantacalcio[Giocatore],$BB116,Fantacalcio[VotoUtile],"SI"))</f>
        <v/>
      </c>
      <c r="BF116" s="176" t="str" cm="1">
        <f t="array" ref="BF116">IF($BB116="","",IFERROR(INDEX(Mappa[VdM (mln €)],MATCH(1,(Mappa[Giocatore_DB]=$BB116)*(Mappa[Ruolo_DB]=$BC116),0)),"n.d."))</f>
        <v/>
      </c>
      <c r="BG116" t="str">
        <f>IF($BB116="","",COUNTIFS(Fantacalcio[Squadra],$B$3,Fantacalcio[Giocatore],$BB116,Fantacalcio[VotoUtile],"SI"))</f>
        <v/>
      </c>
    </row>
    <row r="117" spans="54:59">
      <c r="BB117" s="175"/>
      <c r="BC117" s="175" t="str" cm="1">
        <f t="array" ref="BC117">IF($BB117="","",INDEX(Fantacalcio[Ruolo],MATCH(1,(Fantacalcio[Squadra]=$B$3)*(Fantacalcio[Giocatore]=$BB117),0)))</f>
        <v/>
      </c>
      <c r="BD117" s="176" t="str">
        <f>IF($BB117="","",AVERAGEIFS(Fantacalcio[Fantavoto],Fantacalcio[Squadra],$B$3,Fantacalcio[Giocatore],$BB117,Fantacalcio[VotoUtile],"SI"))</f>
        <v/>
      </c>
      <c r="BE117" s="177" t="str">
        <f>IF($BB117="","",SUMIFS(Fantacalcio[BonusMalus],Fantacalcio[Squadra],$B$3,Fantacalcio[Giocatore],$BB117,Fantacalcio[VotoUtile],"SI"))</f>
        <v/>
      </c>
      <c r="BF117" s="176" t="str" cm="1">
        <f t="array" ref="BF117">IF($BB117="","",IFERROR(INDEX(Mappa[VdM (mln €)],MATCH(1,(Mappa[Giocatore_DB]=$BB117)*(Mappa[Ruolo_DB]=$BC117),0)),"n.d."))</f>
        <v/>
      </c>
      <c r="BG117" t="str">
        <f>IF($BB117="","",COUNTIFS(Fantacalcio[Squadra],$B$3,Fantacalcio[Giocatore],$BB117,Fantacalcio[VotoUtile],"SI"))</f>
        <v/>
      </c>
    </row>
    <row r="118" spans="54:59">
      <c r="BB118" s="175"/>
      <c r="BC118" s="175" t="str" cm="1">
        <f t="array" ref="BC118">IF($BB118="","",INDEX(Fantacalcio[Ruolo],MATCH(1,(Fantacalcio[Squadra]=$B$3)*(Fantacalcio[Giocatore]=$BB118),0)))</f>
        <v/>
      </c>
      <c r="BD118" s="176" t="str">
        <f>IF($BB118="","",AVERAGEIFS(Fantacalcio[Fantavoto],Fantacalcio[Squadra],$B$3,Fantacalcio[Giocatore],$BB118,Fantacalcio[VotoUtile],"SI"))</f>
        <v/>
      </c>
      <c r="BE118" s="177" t="str">
        <f>IF($BB118="","",SUMIFS(Fantacalcio[BonusMalus],Fantacalcio[Squadra],$B$3,Fantacalcio[Giocatore],$BB118,Fantacalcio[VotoUtile],"SI"))</f>
        <v/>
      </c>
      <c r="BF118" s="176" t="str" cm="1">
        <f t="array" ref="BF118">IF($BB118="","",IFERROR(INDEX(Mappa[VdM (mln €)],MATCH(1,(Mappa[Giocatore_DB]=$BB118)*(Mappa[Ruolo_DB]=$BC118),0)),"n.d."))</f>
        <v/>
      </c>
      <c r="BG118" t="str">
        <f>IF($BB118="","",COUNTIFS(Fantacalcio[Squadra],$B$3,Fantacalcio[Giocatore],$BB118,Fantacalcio[VotoUtile],"SI"))</f>
        <v/>
      </c>
    </row>
    <row r="119" spans="54:59">
      <c r="BB119" s="175"/>
      <c r="BC119" s="175" t="str" cm="1">
        <f t="array" ref="BC119">IF($BB119="","",INDEX(Fantacalcio[Ruolo],MATCH(1,(Fantacalcio[Squadra]=$B$3)*(Fantacalcio[Giocatore]=$BB119),0)))</f>
        <v/>
      </c>
      <c r="BD119" s="176" t="str">
        <f>IF($BB119="","",AVERAGEIFS(Fantacalcio[Fantavoto],Fantacalcio[Squadra],$B$3,Fantacalcio[Giocatore],$BB119,Fantacalcio[VotoUtile],"SI"))</f>
        <v/>
      </c>
      <c r="BE119" s="177" t="str">
        <f>IF($BB119="","",SUMIFS(Fantacalcio[BonusMalus],Fantacalcio[Squadra],$B$3,Fantacalcio[Giocatore],$BB119,Fantacalcio[VotoUtile],"SI"))</f>
        <v/>
      </c>
      <c r="BF119" s="176" t="str" cm="1">
        <f t="array" ref="BF119">IF($BB119="","",IFERROR(INDEX(Mappa[VdM (mln €)],MATCH(1,(Mappa[Giocatore_DB]=$BB119)*(Mappa[Ruolo_DB]=$BC119),0)),"n.d."))</f>
        <v/>
      </c>
      <c r="BG119" t="str">
        <f>IF($BB119="","",COUNTIFS(Fantacalcio[Squadra],$B$3,Fantacalcio[Giocatore],$BB119,Fantacalcio[VotoUtile],"SI"))</f>
        <v/>
      </c>
    </row>
    <row r="120" spans="54:59">
      <c r="BB120" s="175"/>
      <c r="BC120" s="175" t="str" cm="1">
        <f t="array" ref="BC120">IF($BB120="","",INDEX(Fantacalcio[Ruolo],MATCH(1,(Fantacalcio[Squadra]=$B$3)*(Fantacalcio[Giocatore]=$BB120),0)))</f>
        <v/>
      </c>
      <c r="BD120" s="176" t="str">
        <f>IF($BB120="","",AVERAGEIFS(Fantacalcio[Fantavoto],Fantacalcio[Squadra],$B$3,Fantacalcio[Giocatore],$BB120,Fantacalcio[VotoUtile],"SI"))</f>
        <v/>
      </c>
      <c r="BE120" s="177" t="str">
        <f>IF($BB120="","",SUMIFS(Fantacalcio[BonusMalus],Fantacalcio[Squadra],$B$3,Fantacalcio[Giocatore],$BB120,Fantacalcio[VotoUtile],"SI"))</f>
        <v/>
      </c>
      <c r="BF120" s="176" t="str" cm="1">
        <f t="array" ref="BF120">IF($BB120="","",IFERROR(INDEX(Mappa[VdM (mln €)],MATCH(1,(Mappa[Giocatore_DB]=$BB120)*(Mappa[Ruolo_DB]=$BC120),0)),"n.d."))</f>
        <v/>
      </c>
      <c r="BG120" t="str">
        <f>IF($BB120="","",COUNTIFS(Fantacalcio[Squadra],$B$3,Fantacalcio[Giocatore],$BB120,Fantacalcio[VotoUtile],"SI"))</f>
        <v/>
      </c>
    </row>
    <row r="121" spans="54:59">
      <c r="BB121" s="175"/>
      <c r="BC121" s="175" t="str" cm="1">
        <f t="array" ref="BC121">IF($BB121="","",INDEX(Fantacalcio[Ruolo],MATCH(1,(Fantacalcio[Squadra]=$B$3)*(Fantacalcio[Giocatore]=$BB121),0)))</f>
        <v/>
      </c>
      <c r="BD121" s="176" t="str">
        <f>IF($BB121="","",AVERAGEIFS(Fantacalcio[Fantavoto],Fantacalcio[Squadra],$B$3,Fantacalcio[Giocatore],$BB121,Fantacalcio[VotoUtile],"SI"))</f>
        <v/>
      </c>
      <c r="BE121" s="177" t="str">
        <f>IF($BB121="","",SUMIFS(Fantacalcio[BonusMalus],Fantacalcio[Squadra],$B$3,Fantacalcio[Giocatore],$BB121,Fantacalcio[VotoUtile],"SI"))</f>
        <v/>
      </c>
      <c r="BF121" s="176" t="str" cm="1">
        <f t="array" ref="BF121">IF($BB121="","",IFERROR(INDEX(Mappa[VdM (mln €)],MATCH(1,(Mappa[Giocatore_DB]=$BB121)*(Mappa[Ruolo_DB]=$BC121),0)),"n.d."))</f>
        <v/>
      </c>
      <c r="BG121" t="str">
        <f>IF($BB121="","",COUNTIFS(Fantacalcio[Squadra],$B$3,Fantacalcio[Giocatore],$BB121,Fantacalcio[VotoUtile],"SI"))</f>
        <v/>
      </c>
    </row>
    <row r="122" spans="54:59">
      <c r="BB122" s="175"/>
      <c r="BC122" s="175" t="str" cm="1">
        <f t="array" ref="BC122">IF($BB122="","",INDEX(Fantacalcio[Ruolo],MATCH(1,(Fantacalcio[Squadra]=$B$3)*(Fantacalcio[Giocatore]=$BB122),0)))</f>
        <v/>
      </c>
      <c r="BD122" s="176" t="str">
        <f>IF($BB122="","",AVERAGEIFS(Fantacalcio[Fantavoto],Fantacalcio[Squadra],$B$3,Fantacalcio[Giocatore],$BB122,Fantacalcio[VotoUtile],"SI"))</f>
        <v/>
      </c>
      <c r="BE122" s="177" t="str">
        <f>IF($BB122="","",SUMIFS(Fantacalcio[BonusMalus],Fantacalcio[Squadra],$B$3,Fantacalcio[Giocatore],$BB122,Fantacalcio[VotoUtile],"SI"))</f>
        <v/>
      </c>
      <c r="BF122" s="176" t="str" cm="1">
        <f t="array" ref="BF122">IF($BB122="","",IFERROR(INDEX(Mappa[VdM (mln €)],MATCH(1,(Mappa[Giocatore_DB]=$BB122)*(Mappa[Ruolo_DB]=$BC122),0)),"n.d."))</f>
        <v/>
      </c>
      <c r="BG122" t="str">
        <f>IF($BB122="","",COUNTIFS(Fantacalcio[Squadra],$B$3,Fantacalcio[Giocatore],$BB122,Fantacalcio[VotoUtile],"SI"))</f>
        <v/>
      </c>
    </row>
    <row r="123" spans="54:59">
      <c r="BB123" s="175"/>
      <c r="BC123" s="175" t="str" cm="1">
        <f t="array" ref="BC123">IF($BB123="","",INDEX(Fantacalcio[Ruolo],MATCH(1,(Fantacalcio[Squadra]=$B$3)*(Fantacalcio[Giocatore]=$BB123),0)))</f>
        <v/>
      </c>
      <c r="BD123" s="176" t="str">
        <f>IF($BB123="","",AVERAGEIFS(Fantacalcio[Fantavoto],Fantacalcio[Squadra],$B$3,Fantacalcio[Giocatore],$BB123,Fantacalcio[VotoUtile],"SI"))</f>
        <v/>
      </c>
      <c r="BE123" s="177" t="str">
        <f>IF($BB123="","",SUMIFS(Fantacalcio[BonusMalus],Fantacalcio[Squadra],$B$3,Fantacalcio[Giocatore],$BB123,Fantacalcio[VotoUtile],"SI"))</f>
        <v/>
      </c>
      <c r="BF123" s="176" t="str" cm="1">
        <f t="array" ref="BF123">IF($BB123="","",IFERROR(INDEX(Mappa[VdM (mln €)],MATCH(1,(Mappa[Giocatore_DB]=$BB123)*(Mappa[Ruolo_DB]=$BC123),0)),"n.d."))</f>
        <v/>
      </c>
      <c r="BG123" t="str">
        <f>IF($BB123="","",COUNTIFS(Fantacalcio[Squadra],$B$3,Fantacalcio[Giocatore],$BB123,Fantacalcio[VotoUtile],"SI"))</f>
        <v/>
      </c>
    </row>
    <row r="124" spans="54:59">
      <c r="BB124" s="175"/>
      <c r="BC124" s="175" t="str" cm="1">
        <f t="array" ref="BC124">IF($BB124="","",INDEX(Fantacalcio[Ruolo],MATCH(1,(Fantacalcio[Squadra]=$B$3)*(Fantacalcio[Giocatore]=$BB124),0)))</f>
        <v/>
      </c>
      <c r="BD124" s="176" t="str">
        <f>IF($BB124="","",AVERAGEIFS(Fantacalcio[Fantavoto],Fantacalcio[Squadra],$B$3,Fantacalcio[Giocatore],$BB124,Fantacalcio[VotoUtile],"SI"))</f>
        <v/>
      </c>
      <c r="BE124" s="177" t="str">
        <f>IF($BB124="","",SUMIFS(Fantacalcio[BonusMalus],Fantacalcio[Squadra],$B$3,Fantacalcio[Giocatore],$BB124,Fantacalcio[VotoUtile],"SI"))</f>
        <v/>
      </c>
      <c r="BF124" s="176" t="str" cm="1">
        <f t="array" ref="BF124">IF($BB124="","",IFERROR(INDEX(Mappa[VdM (mln €)],MATCH(1,(Mappa[Giocatore_DB]=$BB124)*(Mappa[Ruolo_DB]=$BC124),0)),"n.d."))</f>
        <v/>
      </c>
      <c r="BG124" t="str">
        <f>IF($BB124="","",COUNTIFS(Fantacalcio[Squadra],$B$3,Fantacalcio[Giocatore],$BB124,Fantacalcio[VotoUtile],"SI"))</f>
        <v/>
      </c>
    </row>
    <row r="125" spans="54:59">
      <c r="BB125" s="175"/>
      <c r="BC125" s="175" t="str" cm="1">
        <f t="array" ref="BC125">IF($BB125="","",INDEX(Fantacalcio[Ruolo],MATCH(1,(Fantacalcio[Squadra]=$B$3)*(Fantacalcio[Giocatore]=$BB125),0)))</f>
        <v/>
      </c>
      <c r="BD125" s="176" t="str">
        <f>IF($BB125="","",AVERAGEIFS(Fantacalcio[Fantavoto],Fantacalcio[Squadra],$B$3,Fantacalcio[Giocatore],$BB125,Fantacalcio[VotoUtile],"SI"))</f>
        <v/>
      </c>
      <c r="BE125" s="177" t="str">
        <f>IF($BB125="","",SUMIFS(Fantacalcio[BonusMalus],Fantacalcio[Squadra],$B$3,Fantacalcio[Giocatore],$BB125,Fantacalcio[VotoUtile],"SI"))</f>
        <v/>
      </c>
      <c r="BF125" s="176" t="str" cm="1">
        <f t="array" ref="BF125">IF($BB125="","",IFERROR(INDEX(Mappa[VdM (mln €)],MATCH(1,(Mappa[Giocatore_DB]=$BB125)*(Mappa[Ruolo_DB]=$BC125),0)),"n.d."))</f>
        <v/>
      </c>
      <c r="BG125" t="str">
        <f>IF($BB125="","",COUNTIFS(Fantacalcio[Squadra],$B$3,Fantacalcio[Giocatore],$BB125,Fantacalcio[VotoUtile],"SI"))</f>
        <v/>
      </c>
    </row>
    <row r="126" spans="54:59">
      <c r="BB126" s="175"/>
      <c r="BC126" s="175" t="str" cm="1">
        <f t="array" ref="BC126">IF($BB126="","",INDEX(Fantacalcio[Ruolo],MATCH(1,(Fantacalcio[Squadra]=$B$3)*(Fantacalcio[Giocatore]=$BB126),0)))</f>
        <v/>
      </c>
      <c r="BD126" s="176" t="str">
        <f>IF($BB126="","",AVERAGEIFS(Fantacalcio[Fantavoto],Fantacalcio[Squadra],$B$3,Fantacalcio[Giocatore],$BB126,Fantacalcio[VotoUtile],"SI"))</f>
        <v/>
      </c>
      <c r="BE126" s="177" t="str">
        <f>IF($BB126="","",SUMIFS(Fantacalcio[BonusMalus],Fantacalcio[Squadra],$B$3,Fantacalcio[Giocatore],$BB126,Fantacalcio[VotoUtile],"SI"))</f>
        <v/>
      </c>
      <c r="BF126" s="176" t="str" cm="1">
        <f t="array" ref="BF126">IF($BB126="","",IFERROR(INDEX(Mappa[VdM (mln €)],MATCH(1,(Mappa[Giocatore_DB]=$BB126)*(Mappa[Ruolo_DB]=$BC126),0)),"n.d."))</f>
        <v/>
      </c>
      <c r="BG126" t="str">
        <f>IF($BB126="","",COUNTIFS(Fantacalcio[Squadra],$B$3,Fantacalcio[Giocatore],$BB126,Fantacalcio[VotoUtile],"SI"))</f>
        <v/>
      </c>
    </row>
    <row r="127" spans="54:59">
      <c r="BB127" s="175"/>
      <c r="BC127" s="175" t="str" cm="1">
        <f t="array" ref="BC127">IF($BB127="","",INDEX(Fantacalcio[Ruolo],MATCH(1,(Fantacalcio[Squadra]=$B$3)*(Fantacalcio[Giocatore]=$BB127),0)))</f>
        <v/>
      </c>
      <c r="BD127" s="176" t="str">
        <f>IF($BB127="","",AVERAGEIFS(Fantacalcio[Fantavoto],Fantacalcio[Squadra],$B$3,Fantacalcio[Giocatore],$BB127,Fantacalcio[VotoUtile],"SI"))</f>
        <v/>
      </c>
      <c r="BE127" s="177" t="str">
        <f>IF($BB127="","",SUMIFS(Fantacalcio[BonusMalus],Fantacalcio[Squadra],$B$3,Fantacalcio[Giocatore],$BB127,Fantacalcio[VotoUtile],"SI"))</f>
        <v/>
      </c>
      <c r="BF127" s="176" t="str" cm="1">
        <f t="array" ref="BF127">IF($BB127="","",IFERROR(INDEX(Mappa[VdM (mln €)],MATCH(1,(Mappa[Giocatore_DB]=$BB127)*(Mappa[Ruolo_DB]=$BC127),0)),"n.d."))</f>
        <v/>
      </c>
      <c r="BG127" t="str">
        <f>IF($BB127="","",COUNTIFS(Fantacalcio[Squadra],$B$3,Fantacalcio[Giocatore],$BB127,Fantacalcio[VotoUtile],"SI"))</f>
        <v/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quadra" prompt="Scegli la squadra da analizzare" xr:uid="{8C23630A-E57E-47BA-8EE2-D3F17FF0F2E9}">
          <x14:formula1>
            <xm:f>'Analisi Bonus'!$A$5:$A$14</xm:f>
          </x14:formula1>
          <xm:sqref>B3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24D7-503D-44E1-A4C8-6BD10F46D5A7}">
  <dimension ref="A1:AA283"/>
  <sheetViews>
    <sheetView workbookViewId="0"/>
  </sheetViews>
  <sheetFormatPr defaultRowHeight="14.4"/>
  <cols>
    <col min="1" max="1" width="40.77734375" customWidth="1"/>
    <col min="2" max="2" width="27.77734375" customWidth="1"/>
    <col min="3" max="5" width="17.5546875" customWidth="1"/>
    <col min="26" max="27" width="0" hidden="1" customWidth="1"/>
  </cols>
  <sheetData>
    <row r="1" spans="1:27" ht="23.4">
      <c r="A1" s="141" t="s">
        <v>2015</v>
      </c>
      <c r="Z1" t="s">
        <v>2013</v>
      </c>
      <c r="AA1" t="s">
        <v>2014</v>
      </c>
    </row>
    <row r="2" spans="1:27">
      <c r="A2" s="54" t="s">
        <v>2016</v>
      </c>
      <c r="Z2" t="str" cm="1">
        <f t="array" ref="Z2:Z283">_xlfn._xlws.SORT(_xlfn.UNIQUE(_xlfn._xlws.FILTER(Fantacalcio[Giocatore],Fantacalcio[Giocatore]&lt;&gt;"")))</f>
        <v>Adams A.</v>
      </c>
      <c r="AA2" t="str" cm="1">
        <f t="array" ref="AA2">IF($B$3="","",_xlfn._xlws.SORT(_xlfn.UNIQUE(_xlfn._xlws.FILTER(Fantacalcio[Squadra],Fantacalcio[Giocatore]=$B$3,""))))</f>
        <v>Masterchef FC</v>
      </c>
    </row>
    <row r="3" spans="1:27" ht="18">
      <c r="A3" s="1" t="s">
        <v>2017</v>
      </c>
      <c r="B3" s="201" t="s">
        <v>1623</v>
      </c>
      <c r="C3" t="str">
        <f>IF($B$3="","",IFERROR("Ruolo: "&amp;INDEX(Fantacalcio[Ruolo],MATCH($B$3,Fantacalcio[Giocatore],0)),"Giocatore non trovato"))</f>
        <v>Ruolo: A</v>
      </c>
      <c r="Z3" t="str">
        <v>Adams C.</v>
      </c>
    </row>
    <row r="4" spans="1:27" ht="18">
      <c r="A4" s="1" t="str">
        <f>IF($B$3="","","Squadra:")</f>
        <v>Squadra:</v>
      </c>
      <c r="B4" s="2" t="s">
        <v>138</v>
      </c>
      <c r="C4" s="203" t="str" cm="1">
        <f t="array" ref="C4">IF($B$3="","",_xlfn.LET(_xlpm.n,ROWS(_xlfn.UNIQUE(_xlfn._xlws.FILTER(Fantacalcio[Squadra],Fantacalcio[Giocatore]=$B$3,""))),IF($B$5="","⚠ Seleziona una squadra ("&amp;_xlpm.n&amp;" disponibili)",IF($B$5&lt;&gt;$B$4,"Squadra in B4 non valida: uso l'unica squadra disponibile",_xlpm.n&amp;IF(_xlpm.n=1," squadra"," squadre")&amp;" in carriera"))))</f>
        <v>1 squadra in carriera</v>
      </c>
      <c r="Z4" t="str">
        <v>Adzic</v>
      </c>
    </row>
    <row r="5" spans="1:27">
      <c r="A5" s="1" t="s">
        <v>2018</v>
      </c>
      <c r="B5" s="202" t="str" cm="1">
        <f t="array" ref="B5">IF($B$3="","",_xlfn.LET(_xlpm.sq,_xlfn.UNIQUE(_xlfn._xlws.FILTER(Fantacalcio[Squadra],Fantacalcio[Giocatore]=$B$3,"")),IF(COUNTIFS(Fantacalcio[Giocatore],$B$3,Fantacalcio[Squadra],$B$4)&gt;0,$B$4,IF(ROWS(_xlpm.sq)=1,INDEX(_xlpm.sq,1),""))))</f>
        <v>Masterchef FC</v>
      </c>
      <c r="Z5" t="str">
        <v>Akanji</v>
      </c>
    </row>
    <row r="6" spans="1:27">
      <c r="Z6" t="str">
        <v>Alajbegovic</v>
      </c>
    </row>
    <row r="7" spans="1:27" ht="17.399999999999999">
      <c r="A7" s="144" t="s">
        <v>2019</v>
      </c>
      <c r="Z7" t="str">
        <v>Albarracin</v>
      </c>
    </row>
    <row r="8" spans="1:27">
      <c r="A8" s="204" t="s">
        <v>2020</v>
      </c>
      <c r="B8" s="204" t="s">
        <v>2021</v>
      </c>
      <c r="Z8" t="str">
        <v>Atta</v>
      </c>
    </row>
    <row r="9" spans="1:27">
      <c r="A9" s="137" t="s">
        <v>2022</v>
      </c>
      <c r="B9" s="205" cm="1">
        <f t="array" ref="B9">IF($B$5="",0,ROWS(_xlfn.UNIQUE(_xlfn._xlws.FILTER(Fantacalcio[Giornata],Fantacalcio[Squadra]=$B$5))))</f>
        <v>6</v>
      </c>
      <c r="Z9" t="str">
        <v>Baldanzi</v>
      </c>
    </row>
    <row r="10" spans="1:27">
      <c r="A10" s="137" t="s">
        <v>2023</v>
      </c>
      <c r="B10" s="205">
        <f>COUNTIFS(Fantacalcio[Giocatore],$B$3,Fantacalcio[Squadra],$B$5,Fantacalcio[VotoUtile],"SI")</f>
        <v>2</v>
      </c>
      <c r="Z10" t="str">
        <v>Barella</v>
      </c>
    </row>
    <row r="11" spans="1:27">
      <c r="A11" s="137" t="s">
        <v>2024</v>
      </c>
      <c r="B11" s="206">
        <f>IFERROR(B10/B9,0)</f>
        <v>0.33333333333333331</v>
      </c>
      <c r="Z11" t="str">
        <v>Bartesaghi</v>
      </c>
    </row>
    <row r="12" spans="1:27">
      <c r="A12" s="137" t="s">
        <v>2025</v>
      </c>
      <c r="B12" s="58">
        <f>IFERROR(AVERAGEIFS(Fantacalcio[Voto],Fantacalcio[Giocatore],$B$3,Fantacalcio[Squadra],$B$5,Fantacalcio[VotoUtile],"SI"),"n.d.")</f>
        <v>6.5</v>
      </c>
      <c r="Z12" t="str">
        <v>Basic</v>
      </c>
    </row>
    <row r="13" spans="1:27">
      <c r="A13" s="137" t="s">
        <v>2026</v>
      </c>
      <c r="B13" s="58">
        <f>IFERROR(AVERAGEIFS(Fantacalcio[Fantavoto],Fantacalcio[Giocatore],$B$3,Fantacalcio[Squadra],$B$5,Fantacalcio[VotoUtile],"SI"),"n.d.")</f>
        <v>8.5</v>
      </c>
      <c r="Z13" t="str">
        <v>Bastoni</v>
      </c>
    </row>
    <row r="14" spans="1:27">
      <c r="Z14" t="str">
        <v>Baturina</v>
      </c>
    </row>
    <row r="15" spans="1:27" ht="17.399999999999999">
      <c r="A15" s="144" t="s">
        <v>2027</v>
      </c>
      <c r="Z15" t="str">
        <v>Bella-Kotchap</v>
      </c>
    </row>
    <row r="16" spans="1:27">
      <c r="A16" s="204" t="s">
        <v>1593</v>
      </c>
      <c r="B16" s="204" t="s">
        <v>2028</v>
      </c>
      <c r="C16" s="204" t="s">
        <v>2029</v>
      </c>
      <c r="Z16" t="str">
        <v>Bellanova</v>
      </c>
    </row>
    <row r="17" spans="1:26">
      <c r="A17" s="137" t="s">
        <v>8</v>
      </c>
      <c r="B17" s="137">
        <f>COUNTIFS(Fantacalcio[Giocatore],$B$3,Fantacalcio[Squadra],$B$5,Fantacalcio[Titolare],"SI")</f>
        <v>1</v>
      </c>
      <c r="C17" s="206">
        <f>IFERROR(B17/($B$17+$B$18),0)</f>
        <v>0.25</v>
      </c>
      <c r="Z17" t="str">
        <v>Berardi</v>
      </c>
    </row>
    <row r="18" spans="1:26">
      <c r="A18" s="137" t="s">
        <v>2030</v>
      </c>
      <c r="B18" s="137">
        <f>COUNTIFS(Fantacalcio[Giocatore],$B$3,Fantacalcio[Squadra],$B$5,Fantacalcio[Titolare],"NO")</f>
        <v>3</v>
      </c>
      <c r="C18" s="206">
        <f>IFERROR(B18/($B$17+$B$18),0)</f>
        <v>0.75</v>
      </c>
      <c r="Z18" t="str">
        <v>Berisha M.</v>
      </c>
    </row>
    <row r="19" spans="1:26">
      <c r="A19" s="137" t="s">
        <v>2031</v>
      </c>
      <c r="B19" s="137">
        <f>MAX(0,B20-B17-B18)</f>
        <v>2</v>
      </c>
      <c r="C19" s="208" t="s">
        <v>2033</v>
      </c>
      <c r="Z19" t="str">
        <v>Bernabè</v>
      </c>
    </row>
    <row r="20" spans="1:26">
      <c r="A20" s="57" t="s">
        <v>2032</v>
      </c>
      <c r="B20" s="57">
        <f>B9</f>
        <v>6</v>
      </c>
      <c r="C20" s="207">
        <f>SUM(C17:C18)</f>
        <v>1</v>
      </c>
      <c r="Z20" t="str">
        <v>Bernardeschi</v>
      </c>
    </row>
    <row r="21" spans="1:26">
      <c r="Z21" t="str">
        <v>Bernasconi</v>
      </c>
    </row>
    <row r="22" spans="1:26" ht="17.399999999999999">
      <c r="A22" s="144" t="s">
        <v>2034</v>
      </c>
      <c r="Z22" t="str">
        <v>Bertola</v>
      </c>
    </row>
    <row r="23" spans="1:26">
      <c r="A23" s="204" t="s">
        <v>2035</v>
      </c>
      <c r="B23" s="204" t="s">
        <v>7</v>
      </c>
      <c r="Z23" t="str">
        <v>Beukema</v>
      </c>
    </row>
    <row r="24" spans="1:26">
      <c r="A24" s="137" t="s">
        <v>2036</v>
      </c>
      <c r="B24" s="209">
        <f>SUMIFS(Fantacalcio[BonusMalus],Fantacalcio[Giocatore],$B$3,Fantacalcio[Squadra],$B$5,Fantacalcio[VotoUtile],"SI")</f>
        <v>4</v>
      </c>
      <c r="Z24" t="str">
        <v>Bijlow</v>
      </c>
    </row>
    <row r="25" spans="1:26">
      <c r="A25" s="137" t="s">
        <v>2037</v>
      </c>
      <c r="B25" s="209">
        <f>SUMIFS(Fantacalcio[BonusMalus],Fantacalcio[Giocatore],$B$3,Fantacalcio[Squadra],$B$5,Fantacalcio[Titolare],"NO",Fantacalcio[VotoUtile],"SI")</f>
        <v>4</v>
      </c>
      <c r="Z25" t="str">
        <v>Birindelli</v>
      </c>
    </row>
    <row r="26" spans="1:26">
      <c r="A26" s="137" t="s">
        <v>2038</v>
      </c>
      <c r="B26" s="209">
        <f>SUMIFS(Fantacalcio[BonusMalus],Fantacalcio[Giocatore],$B$3,Fantacalcio[Squadra],$B$5,Fantacalcio[VotoUtile],"NO")</f>
        <v>6</v>
      </c>
      <c r="Z26" t="str">
        <v>Birligea</v>
      </c>
    </row>
    <row r="27" spans="1:26">
      <c r="Z27" t="str">
        <v>Bisseck</v>
      </c>
    </row>
    <row r="28" spans="1:26" ht="17.399999999999999">
      <c r="A28" s="144" t="s">
        <v>2039</v>
      </c>
      <c r="Z28" t="str">
        <v>Bobcek</v>
      </c>
    </row>
    <row r="29" spans="1:26">
      <c r="A29" s="145" t="s">
        <v>0</v>
      </c>
      <c r="B29" s="145" t="s">
        <v>1</v>
      </c>
      <c r="C29" s="145" t="s">
        <v>2034</v>
      </c>
      <c r="D29" s="145" t="s">
        <v>8</v>
      </c>
      <c r="E29" s="145" t="s">
        <v>2040</v>
      </c>
      <c r="Z29" t="str">
        <v>Boga</v>
      </c>
    </row>
    <row r="30" spans="1:26">
      <c r="A30" s="210" cm="1">
        <f t="array" ref="A30:E32">IF($B$5="","",_xlfn._xlws.SORT(_xlfn._xlws.FILTER(_xlfn.CHOOSECOLS(Fantacalcio[[Giornata]:[VotoUtile]],1,2,8,9,10),(Fantacalcio[Giocatore]=$B$3)*(Fantacalcio[Squadra]=$B$5)*ISNUMBER(Fantacalcio[BonusMalus])*(Fantacalcio[BonusMalus]&lt;&gt;0),"Nessuna giornata con bonus/malus"),1,1))</f>
        <v>3</v>
      </c>
      <c r="B30" s="210" t="str">
        <v>Masterchef FC</v>
      </c>
      <c r="C30" s="211">
        <v>3</v>
      </c>
      <c r="D30" s="210" t="str">
        <v>NO</v>
      </c>
      <c r="E30" s="210" t="str">
        <v>NO</v>
      </c>
      <c r="Z30" t="str">
        <v>Bonny</v>
      </c>
    </row>
    <row r="31" spans="1:26">
      <c r="A31" s="210">
        <v>5</v>
      </c>
      <c r="B31" s="210" t="str">
        <v>Masterchef FC</v>
      </c>
      <c r="C31" s="211">
        <v>3</v>
      </c>
      <c r="D31" s="210" t="str">
        <v>NO</v>
      </c>
      <c r="E31" s="210" t="str">
        <v>NO</v>
      </c>
      <c r="Z31" t="str">
        <v>Borrelli</v>
      </c>
    </row>
    <row r="32" spans="1:26">
      <c r="A32" s="210">
        <v>6</v>
      </c>
      <c r="B32" s="210" t="str">
        <v>Masterchef FC</v>
      </c>
      <c r="C32" s="211">
        <v>4</v>
      </c>
      <c r="D32" s="210" t="str">
        <v>NO</v>
      </c>
      <c r="E32" s="210" t="str">
        <v>SI</v>
      </c>
      <c r="Z32" t="str">
        <v>Bowie</v>
      </c>
    </row>
    <row r="33" spans="1:26">
      <c r="A33" s="210"/>
      <c r="B33" s="210"/>
      <c r="C33" s="211"/>
      <c r="D33" s="210"/>
      <c r="E33" s="210"/>
      <c r="Z33" t="str">
        <v>Bracaglia</v>
      </c>
    </row>
    <row r="34" spans="1:26">
      <c r="A34" s="210"/>
      <c r="B34" s="210"/>
      <c r="C34" s="211"/>
      <c r="D34" s="210"/>
      <c r="E34" s="210"/>
      <c r="Z34" t="str">
        <v>Bremer</v>
      </c>
    </row>
    <row r="35" spans="1:26">
      <c r="A35" s="210"/>
      <c r="B35" s="210"/>
      <c r="C35" s="211"/>
      <c r="D35" s="210"/>
      <c r="E35" s="210"/>
      <c r="Z35" t="str">
        <v>Busio</v>
      </c>
    </row>
    <row r="36" spans="1:26">
      <c r="A36" s="210"/>
      <c r="B36" s="210"/>
      <c r="C36" s="211"/>
      <c r="D36" s="210"/>
      <c r="E36" s="210"/>
      <c r="Z36" t="str">
        <v>Butez</v>
      </c>
    </row>
    <row r="37" spans="1:26">
      <c r="A37" s="210"/>
      <c r="B37" s="210"/>
      <c r="C37" s="211"/>
      <c r="D37" s="210"/>
      <c r="E37" s="210"/>
      <c r="Z37" t="str">
        <v>Cacciamani</v>
      </c>
    </row>
    <row r="38" spans="1:26">
      <c r="A38" s="210"/>
      <c r="B38" s="210"/>
      <c r="C38" s="211"/>
      <c r="D38" s="210"/>
      <c r="E38" s="210"/>
      <c r="Z38" t="str">
        <v>Calhanoglu</v>
      </c>
    </row>
    <row r="39" spans="1:26">
      <c r="A39" s="210"/>
      <c r="B39" s="210"/>
      <c r="C39" s="211"/>
      <c r="D39" s="210"/>
      <c r="E39" s="210"/>
      <c r="Z39" t="str">
        <v>Calò</v>
      </c>
    </row>
    <row r="40" spans="1:26">
      <c r="A40" s="210"/>
      <c r="B40" s="210"/>
      <c r="C40" s="211"/>
      <c r="D40" s="210"/>
      <c r="E40" s="210"/>
      <c r="Z40" t="str">
        <v>Camarda</v>
      </c>
    </row>
    <row r="41" spans="1:26">
      <c r="A41" s="210"/>
      <c r="B41" s="210"/>
      <c r="C41" s="211"/>
      <c r="D41" s="210"/>
      <c r="E41" s="210"/>
      <c r="Z41" t="str">
        <v>Cambiaghi</v>
      </c>
    </row>
    <row r="42" spans="1:26">
      <c r="A42" s="210"/>
      <c r="B42" s="210"/>
      <c r="C42" s="211"/>
      <c r="D42" s="210"/>
      <c r="E42" s="210"/>
      <c r="Z42" t="str">
        <v>Cambiaso</v>
      </c>
    </row>
    <row r="43" spans="1:26">
      <c r="A43" s="210"/>
      <c r="B43" s="210"/>
      <c r="C43" s="211"/>
      <c r="D43" s="210"/>
      <c r="E43" s="210"/>
      <c r="Z43" t="str">
        <v>Cancellieri</v>
      </c>
    </row>
    <row r="44" spans="1:26">
      <c r="A44" s="210"/>
      <c r="B44" s="210"/>
      <c r="C44" s="211"/>
      <c r="D44" s="210"/>
      <c r="E44" s="210"/>
      <c r="Z44" t="str">
        <v>Caprile</v>
      </c>
    </row>
    <row r="45" spans="1:26">
      <c r="A45" s="210"/>
      <c r="B45" s="210"/>
      <c r="C45" s="211"/>
      <c r="D45" s="210"/>
      <c r="E45" s="210"/>
      <c r="Z45" t="str">
        <v>Caqueret</v>
      </c>
    </row>
    <row r="46" spans="1:26">
      <c r="A46" s="210"/>
      <c r="B46" s="210"/>
      <c r="C46" s="211"/>
      <c r="D46" s="210"/>
      <c r="E46" s="210"/>
      <c r="Z46" t="str">
        <v>Carlos Augusto</v>
      </c>
    </row>
    <row r="47" spans="1:26">
      <c r="A47" s="210"/>
      <c r="B47" s="210"/>
      <c r="C47" s="211"/>
      <c r="D47" s="210"/>
      <c r="E47" s="210"/>
      <c r="Z47" t="str">
        <v>Carnesecchi</v>
      </c>
    </row>
    <row r="48" spans="1:26">
      <c r="A48" s="210"/>
      <c r="B48" s="210"/>
      <c r="C48" s="211"/>
      <c r="D48" s="210"/>
      <c r="E48" s="210"/>
      <c r="Z48" t="str">
        <v>Casadei</v>
      </c>
    </row>
    <row r="49" spans="1:26">
      <c r="A49" s="210"/>
      <c r="B49" s="210"/>
      <c r="C49" s="211"/>
      <c r="D49" s="210"/>
      <c r="E49" s="210"/>
      <c r="Z49" t="str">
        <v>Castro S.</v>
      </c>
    </row>
    <row r="50" spans="1:26">
      <c r="A50" s="210"/>
      <c r="B50" s="210"/>
      <c r="C50" s="211"/>
      <c r="D50" s="210"/>
      <c r="E50" s="210"/>
      <c r="Z50" t="str">
        <v>Celik</v>
      </c>
    </row>
    <row r="51" spans="1:26">
      <c r="A51" s="210"/>
      <c r="B51" s="210"/>
      <c r="C51" s="211"/>
      <c r="D51" s="210"/>
      <c r="E51" s="210"/>
      <c r="Z51" t="str">
        <v>Chalobah T.</v>
      </c>
    </row>
    <row r="52" spans="1:26">
      <c r="A52" s="210"/>
      <c r="B52" s="210"/>
      <c r="C52" s="211"/>
      <c r="D52" s="210"/>
      <c r="E52" s="210"/>
      <c r="Z52" t="str">
        <v>Christensen</v>
      </c>
    </row>
    <row r="53" spans="1:26">
      <c r="A53" s="210"/>
      <c r="B53" s="210"/>
      <c r="C53" s="211"/>
      <c r="D53" s="210"/>
      <c r="E53" s="210"/>
      <c r="Z53" t="str">
        <v>Christensen O.</v>
      </c>
    </row>
    <row r="54" spans="1:26">
      <c r="A54" s="210"/>
      <c r="B54" s="210"/>
      <c r="C54" s="211"/>
      <c r="D54" s="210"/>
      <c r="E54" s="210"/>
      <c r="Z54" t="str">
        <v>Chukwueze</v>
      </c>
    </row>
    <row r="55" spans="1:26">
      <c r="A55" s="210"/>
      <c r="B55" s="210"/>
      <c r="C55" s="211"/>
      <c r="D55" s="210"/>
      <c r="E55" s="210"/>
      <c r="Z55" t="str">
        <v>Coco</v>
      </c>
    </row>
    <row r="56" spans="1:26">
      <c r="A56" s="210"/>
      <c r="B56" s="210"/>
      <c r="C56" s="211"/>
      <c r="D56" s="210"/>
      <c r="E56" s="210"/>
      <c r="Z56" t="str">
        <v>Colombo</v>
      </c>
    </row>
    <row r="57" spans="1:26">
      <c r="A57" s="210"/>
      <c r="B57" s="210"/>
      <c r="C57" s="211"/>
      <c r="D57" s="210"/>
      <c r="E57" s="210"/>
      <c r="Z57" t="str">
        <v>Colpani</v>
      </c>
    </row>
    <row r="58" spans="1:26">
      <c r="A58" s="210"/>
      <c r="B58" s="210"/>
      <c r="C58" s="211"/>
      <c r="D58" s="210"/>
      <c r="E58" s="210"/>
      <c r="Z58" t="str">
        <v>Comuzzo</v>
      </c>
    </row>
    <row r="59" spans="1:26">
      <c r="A59" s="210"/>
      <c r="B59" s="210"/>
      <c r="C59" s="211"/>
      <c r="D59" s="210"/>
      <c r="E59" s="210"/>
      <c r="Z59" t="str">
        <v>Conceicao</v>
      </c>
    </row>
    <row r="60" spans="1:26">
      <c r="A60" s="210"/>
      <c r="B60" s="210"/>
      <c r="C60" s="211"/>
      <c r="D60" s="210"/>
      <c r="E60" s="210"/>
      <c r="Z60" t="str">
        <v>Corvi</v>
      </c>
    </row>
    <row r="61" spans="1:26">
      <c r="A61" s="210"/>
      <c r="B61" s="210"/>
      <c r="C61" s="211"/>
      <c r="D61" s="210"/>
      <c r="E61" s="210"/>
      <c r="Z61" t="str">
        <v>Couto</v>
      </c>
    </row>
    <row r="62" spans="1:26">
      <c r="A62" s="210"/>
      <c r="B62" s="210"/>
      <c r="C62" s="211"/>
      <c r="D62" s="210"/>
      <c r="E62" s="210"/>
      <c r="Z62" t="str">
        <v>Cristante</v>
      </c>
    </row>
    <row r="63" spans="1:26">
      <c r="A63" s="210"/>
      <c r="B63" s="210"/>
      <c r="C63" s="211"/>
      <c r="D63" s="210"/>
      <c r="E63" s="210"/>
      <c r="Z63" t="str">
        <v>Cutrone</v>
      </c>
    </row>
    <row r="64" spans="1:26">
      <c r="A64" s="210"/>
      <c r="B64" s="210"/>
      <c r="C64" s="211"/>
      <c r="D64" s="210"/>
      <c r="E64" s="210"/>
      <c r="Z64" t="str">
        <v>Da Cunha</v>
      </c>
    </row>
    <row r="65" spans="1:26">
      <c r="A65" s="210"/>
      <c r="B65" s="210"/>
      <c r="C65" s="211"/>
      <c r="D65" s="210"/>
      <c r="E65" s="210"/>
      <c r="Z65" t="str">
        <v>David</v>
      </c>
    </row>
    <row r="66" spans="1:26">
      <c r="A66" s="210"/>
      <c r="B66" s="210"/>
      <c r="C66" s="211"/>
      <c r="D66" s="210"/>
      <c r="E66" s="210"/>
      <c r="Z66" t="str">
        <v>Davis K.</v>
      </c>
    </row>
    <row r="67" spans="1:26">
      <c r="A67" s="210"/>
      <c r="B67" s="210"/>
      <c r="C67" s="211"/>
      <c r="D67" s="210"/>
      <c r="E67" s="210"/>
      <c r="Z67" t="str">
        <v>De Bruyne</v>
      </c>
    </row>
    <row r="68" spans="1:26">
      <c r="A68" s="210"/>
      <c r="B68" s="210"/>
      <c r="C68" s="211"/>
      <c r="D68" s="210"/>
      <c r="E68" s="210"/>
      <c r="Z68" t="str">
        <v>De Gea</v>
      </c>
    </row>
    <row r="69" spans="1:26">
      <c r="A69" s="210"/>
      <c r="B69" s="210"/>
      <c r="C69" s="211"/>
      <c r="D69" s="210"/>
      <c r="E69" s="210"/>
      <c r="Z69" t="str">
        <v>De Ketelaere</v>
      </c>
    </row>
    <row r="70" spans="1:26">
      <c r="A70" s="210"/>
      <c r="B70" s="210"/>
      <c r="C70" s="211"/>
      <c r="D70" s="210"/>
      <c r="E70" s="210"/>
      <c r="Z70" t="str">
        <v>De Winter</v>
      </c>
    </row>
    <row r="71" spans="1:26">
      <c r="A71" s="210"/>
      <c r="B71" s="210"/>
      <c r="C71" s="211"/>
      <c r="D71" s="210"/>
      <c r="E71" s="210"/>
      <c r="Z71" t="str">
        <v>Delprato</v>
      </c>
    </row>
    <row r="72" spans="1:26">
      <c r="A72" s="210"/>
      <c r="B72" s="210"/>
      <c r="C72" s="211"/>
      <c r="D72" s="210"/>
      <c r="E72" s="210"/>
      <c r="Z72" t="str">
        <v>Desplanches</v>
      </c>
    </row>
    <row r="73" spans="1:26">
      <c r="A73" s="210"/>
      <c r="B73" s="210"/>
      <c r="C73" s="211"/>
      <c r="D73" s="210"/>
      <c r="E73" s="210"/>
      <c r="Z73" t="str">
        <v>Di Lorenzo</v>
      </c>
    </row>
    <row r="74" spans="1:26">
      <c r="A74" s="210"/>
      <c r="B74" s="210"/>
      <c r="C74" s="211"/>
      <c r="D74" s="210"/>
      <c r="E74" s="210"/>
      <c r="Z74" t="str">
        <v>Dia</v>
      </c>
    </row>
    <row r="75" spans="1:26">
      <c r="A75" s="210"/>
      <c r="B75" s="210"/>
      <c r="C75" s="211"/>
      <c r="D75" s="210"/>
      <c r="E75" s="210"/>
      <c r="Z75" t="str">
        <v>Diao</v>
      </c>
    </row>
    <row r="76" spans="1:26">
      <c r="A76" s="210"/>
      <c r="B76" s="210"/>
      <c r="C76" s="211"/>
      <c r="D76" s="210"/>
      <c r="E76" s="210"/>
      <c r="Z76" t="str">
        <v>Diego Carlos</v>
      </c>
    </row>
    <row r="77" spans="1:26">
      <c r="A77" s="210"/>
      <c r="B77" s="210"/>
      <c r="C77" s="211"/>
      <c r="D77" s="210"/>
      <c r="E77" s="210"/>
      <c r="Z77" t="str">
        <v>Dimarco</v>
      </c>
    </row>
    <row r="78" spans="1:26">
      <c r="A78" s="210"/>
      <c r="B78" s="210"/>
      <c r="C78" s="211"/>
      <c r="D78" s="210"/>
      <c r="E78" s="210"/>
      <c r="Z78" t="str">
        <v>Diouf</v>
      </c>
    </row>
    <row r="79" spans="1:26">
      <c r="A79" s="210"/>
      <c r="B79" s="210"/>
      <c r="C79" s="211"/>
      <c r="D79" s="210"/>
      <c r="E79" s="210"/>
      <c r="Z79" t="str">
        <v>Dodò</v>
      </c>
    </row>
    <row r="80" spans="1:26">
      <c r="A80" s="210"/>
      <c r="B80" s="210"/>
      <c r="C80" s="211"/>
      <c r="D80" s="210"/>
      <c r="E80" s="210"/>
      <c r="Z80" t="str">
        <v>Doekhi</v>
      </c>
    </row>
    <row r="81" spans="26:26">
      <c r="Z81" t="str">
        <v>Dominguez B.</v>
      </c>
    </row>
    <row r="82" spans="26:26">
      <c r="Z82" t="str">
        <v>Douglas Luiz</v>
      </c>
    </row>
    <row r="83" spans="26:26">
      <c r="Z83" t="str">
        <v>Douvikas</v>
      </c>
    </row>
    <row r="84" spans="26:26">
      <c r="Z84" t="str">
        <v>Dovbyk</v>
      </c>
    </row>
    <row r="85" spans="26:26">
      <c r="Z85" t="str">
        <v>Dragusin</v>
      </c>
    </row>
    <row r="86" spans="26:26">
      <c r="Z86" t="str">
        <v>Dybala</v>
      </c>
    </row>
    <row r="87" spans="26:26">
      <c r="Z87" t="str">
        <v>Ederson D.S.</v>
      </c>
    </row>
    <row r="88" spans="26:26">
      <c r="Z88" t="str">
        <v>Ekhator</v>
      </c>
    </row>
    <row r="89" spans="26:26">
      <c r="Z89" t="str">
        <v>Ekkelenkamp</v>
      </c>
    </row>
    <row r="90" spans="26:26">
      <c r="Z90" t="str">
        <v>Elphege</v>
      </c>
    </row>
    <row r="91" spans="26:26">
      <c r="Z91" t="str">
        <v>Esposito F.P.</v>
      </c>
    </row>
    <row r="92" spans="26:26">
      <c r="Z92" t="str">
        <v>Esposito Se.</v>
      </c>
    </row>
    <row r="93" spans="26:26">
      <c r="Z93" t="str">
        <v>Fagioli</v>
      </c>
    </row>
    <row r="94" spans="26:26">
      <c r="Z94" t="str">
        <v>Falcone</v>
      </c>
    </row>
    <row r="95" spans="26:26">
      <c r="Z95" t="str">
        <v>Fazzini</v>
      </c>
    </row>
    <row r="96" spans="26:26">
      <c r="Z96" t="str">
        <v>Felici</v>
      </c>
    </row>
    <row r="97" spans="26:26">
      <c r="Z97" t="str">
        <v>Ferguson</v>
      </c>
    </row>
    <row r="98" spans="26:26">
      <c r="Z98" t="str">
        <v>Fitz-Jim</v>
      </c>
    </row>
    <row r="99" spans="26:26">
      <c r="Z99" t="str">
        <v>Fortini</v>
      </c>
    </row>
    <row r="100" spans="26:26">
      <c r="Z100" t="str">
        <v>Frattesi</v>
      </c>
    </row>
    <row r="101" spans="26:26">
      <c r="Z101" t="str">
        <v>Frendrup</v>
      </c>
    </row>
    <row r="102" spans="26:26">
      <c r="Z102" t="str">
        <v>Gabbia</v>
      </c>
    </row>
    <row r="103" spans="26:26">
      <c r="Z103" t="str">
        <v>Gaetano</v>
      </c>
    </row>
    <row r="104" spans="26:26">
      <c r="Z104" t="str">
        <v>Gandelman</v>
      </c>
    </row>
    <row r="105" spans="26:26">
      <c r="Z105" t="str">
        <v>Gaspar K.</v>
      </c>
    </row>
    <row r="106" spans="26:26">
      <c r="Z106" t="str">
        <v>Geubbels</v>
      </c>
    </row>
    <row r="107" spans="26:26">
      <c r="Z107" t="str">
        <v>Ghedjemis</v>
      </c>
    </row>
    <row r="108" spans="26:26">
      <c r="Z108" t="str">
        <v>Gila</v>
      </c>
    </row>
    <row r="109" spans="26:26">
      <c r="Z109" t="str">
        <v>Gnonto</v>
      </c>
    </row>
    <row r="110" spans="26:26">
      <c r="Z110" t="str">
        <v>Gollini</v>
      </c>
    </row>
    <row r="111" spans="26:26">
      <c r="Z111" t="str">
        <v>Grabara</v>
      </c>
    </row>
    <row r="112" spans="26:26">
      <c r="Z112" t="str">
        <v>Gudmundsson A.</v>
      </c>
    </row>
    <row r="113" spans="26:26">
      <c r="Z113" t="str">
        <v>Gueye</v>
      </c>
    </row>
    <row r="114" spans="26:26">
      <c r="Z114" t="str">
        <v>Hainaut</v>
      </c>
    </row>
    <row r="115" spans="26:26">
      <c r="Z115" t="str">
        <v>Haps</v>
      </c>
    </row>
    <row r="116" spans="26:26">
      <c r="Z116" t="str">
        <v>Heggem</v>
      </c>
    </row>
    <row r="117" spans="26:26">
      <c r="Z117" t="str">
        <v>Helland</v>
      </c>
    </row>
    <row r="118" spans="26:26">
      <c r="Z118" t="str">
        <v>Hermoso</v>
      </c>
    </row>
    <row r="119" spans="26:26">
      <c r="Z119" t="str">
        <v>Hojlund</v>
      </c>
    </row>
    <row r="120" spans="26:26">
      <c r="Z120" t="str">
        <v>Idzes</v>
      </c>
    </row>
    <row r="121" spans="26:26">
      <c r="Z121" t="str">
        <v>Isaksen</v>
      </c>
    </row>
    <row r="122" spans="26:26">
      <c r="Z122" t="str">
        <v>Jashari</v>
      </c>
    </row>
    <row r="123" spans="26:26">
      <c r="Z123" t="str">
        <v>Jimenez A.</v>
      </c>
    </row>
    <row r="124" spans="26:26">
      <c r="Z124" t="str">
        <v>Joao Mario</v>
      </c>
    </row>
    <row r="125" spans="26:26">
      <c r="Z125" t="str">
        <v>Kaiki</v>
      </c>
    </row>
    <row r="126" spans="26:26">
      <c r="Z126" t="str">
        <v>Kalulu</v>
      </c>
    </row>
    <row r="127" spans="26:26">
      <c r="Z127" t="str">
        <v>Kamara H.</v>
      </c>
    </row>
    <row r="128" spans="26:26">
      <c r="Z128" t="str">
        <v>Karlstrom</v>
      </c>
    </row>
    <row r="129" spans="26:26">
      <c r="Z129" t="str">
        <v>Kean</v>
      </c>
    </row>
    <row r="130" spans="26:26">
      <c r="Z130" t="str">
        <v>Kelly L.</v>
      </c>
    </row>
    <row r="131" spans="26:26">
      <c r="Z131" t="str">
        <v>Kempf</v>
      </c>
    </row>
    <row r="132" spans="26:26">
      <c r="Z132" t="str">
        <v>Kevin Carlos</v>
      </c>
    </row>
    <row r="133" spans="26:26">
      <c r="Z133" t="str">
        <v>Kolasinac</v>
      </c>
    </row>
    <row r="134" spans="26:26">
      <c r="Z134" t="str">
        <v>Kolo Muani</v>
      </c>
    </row>
    <row r="135" spans="26:26">
      <c r="Z135" t="str">
        <v>Konè M.</v>
      </c>
    </row>
    <row r="136" spans="26:26">
      <c r="Z136" t="str">
        <v>Koulierakis</v>
      </c>
    </row>
    <row r="137" spans="26:26">
      <c r="Z137" t="str">
        <v>Kristensen T.</v>
      </c>
    </row>
    <row r="138" spans="26:26">
      <c r="Z138" t="str">
        <v>Krstovic</v>
      </c>
    </row>
    <row r="139" spans="26:26">
      <c r="Z139" t="str">
        <v>Kulenovic</v>
      </c>
    </row>
    <row r="140" spans="26:26">
      <c r="Z140" t="str">
        <v>Kvernadze</v>
      </c>
    </row>
    <row r="141" spans="26:26">
      <c r="Z141" t="str">
        <v>Lang</v>
      </c>
    </row>
    <row r="142" spans="26:26">
      <c r="Z142" t="str">
        <v>Laurientè</v>
      </c>
    </row>
    <row r="143" spans="26:26">
      <c r="Z143" t="str">
        <v>Liberali</v>
      </c>
    </row>
    <row r="144" spans="26:26">
      <c r="Z144" t="str">
        <v>Lobotka</v>
      </c>
    </row>
    <row r="145" spans="26:26">
      <c r="Z145" t="str">
        <v>Locatelli</v>
      </c>
    </row>
    <row r="146" spans="26:26">
      <c r="Z146" t="str">
        <v>Loftus-Cheek</v>
      </c>
    </row>
    <row r="147" spans="26:26">
      <c r="Z147" t="str">
        <v>Lucca</v>
      </c>
    </row>
    <row r="148" spans="26:26">
      <c r="Z148" t="str">
        <v>Lucumì</v>
      </c>
    </row>
    <row r="149" spans="26:26">
      <c r="Z149" t="str">
        <v>Maignan</v>
      </c>
    </row>
    <row r="150" spans="26:26">
      <c r="Z150" t="str">
        <v>Maldini</v>
      </c>
    </row>
    <row r="151" spans="26:26">
      <c r="Z151" t="str">
        <v>Malen</v>
      </c>
    </row>
    <row r="152" spans="26:26">
      <c r="Z152" t="str">
        <v>Mancini</v>
      </c>
    </row>
    <row r="153" spans="26:26">
      <c r="Z153" t="str">
        <v>Mandas</v>
      </c>
    </row>
    <row r="154" spans="26:26">
      <c r="Z154" t="str">
        <v>Mandragora</v>
      </c>
    </row>
    <row r="155" spans="26:26">
      <c r="Z155" t="str">
        <v>Mangas</v>
      </c>
    </row>
    <row r="156" spans="26:26">
      <c r="Z156" t="str">
        <v>Marin R.</v>
      </c>
    </row>
    <row r="157" spans="26:26">
      <c r="Z157" t="str">
        <v>Martinez Jo.</v>
      </c>
    </row>
    <row r="158" spans="26:26">
      <c r="Z158" t="str">
        <v>Martinez L.</v>
      </c>
    </row>
    <row r="159" spans="26:26">
      <c r="Z159" t="str">
        <v>Mastantuono</v>
      </c>
    </row>
    <row r="160" spans="26:26">
      <c r="Z160" t="str">
        <v>McKennie</v>
      </c>
    </row>
    <row r="161" spans="26:26">
      <c r="Z161" t="str">
        <v>McTominay</v>
      </c>
    </row>
    <row r="162" spans="26:26">
      <c r="Z162" t="str">
        <v>Meichtry</v>
      </c>
    </row>
    <row r="163" spans="26:26">
      <c r="Z163" t="str">
        <v>Mendy P.</v>
      </c>
    </row>
    <row r="164" spans="26:26">
      <c r="Z164" t="str">
        <v>Meret</v>
      </c>
    </row>
    <row r="165" spans="26:26">
      <c r="Z165" t="str">
        <v>Milinkovic-Savic V.</v>
      </c>
    </row>
    <row r="166" spans="26:26">
      <c r="Z166" t="str">
        <v>Mina</v>
      </c>
    </row>
    <row r="167" spans="26:26">
      <c r="Z167" t="str">
        <v>Miranda J.</v>
      </c>
    </row>
    <row r="168" spans="26:26">
      <c r="Z168" t="str">
        <v>Mkhitaryan</v>
      </c>
    </row>
    <row r="169" spans="26:26">
      <c r="Z169" t="str">
        <v>Modric</v>
      </c>
    </row>
    <row r="170" spans="26:26">
      <c r="Z170" t="str">
        <v>Molina N.</v>
      </c>
    </row>
    <row r="171" spans="26:26">
      <c r="Z171" t="str">
        <v>Monterisi</v>
      </c>
    </row>
    <row r="172" spans="26:26">
      <c r="Z172" t="str">
        <v>Mota</v>
      </c>
    </row>
    <row r="173" spans="26:26">
      <c r="Z173" t="str">
        <v>Muric</v>
      </c>
    </row>
    <row r="174" spans="26:26">
      <c r="Z174" t="str">
        <v>N'Dicka</v>
      </c>
    </row>
    <row r="175" spans="26:26">
      <c r="Z175" t="str">
        <v>Ndour</v>
      </c>
    </row>
    <row r="176" spans="26:26">
      <c r="Z176" t="str">
        <v>N'Dri</v>
      </c>
    </row>
    <row r="177" spans="26:26">
      <c r="Z177" t="str">
        <v>Neres</v>
      </c>
    </row>
    <row r="178" spans="26:26">
      <c r="Z178" t="str">
        <v>Ngonge</v>
      </c>
    </row>
    <row r="179" spans="26:26">
      <c r="Z179" t="str">
        <v>Norton-Cuffy</v>
      </c>
    </row>
    <row r="180" spans="26:26">
      <c r="Z180" t="str">
        <v>Noslin</v>
      </c>
    </row>
    <row r="181" spans="26:26">
      <c r="Z181" t="str">
        <v>Nzola</v>
      </c>
    </row>
    <row r="182" spans="26:26">
      <c r="Z182" t="str">
        <v>O. Carlos Augusto</v>
      </c>
    </row>
    <row r="183" spans="26:26">
      <c r="Z183" t="str">
        <v>Obert</v>
      </c>
    </row>
    <row r="184" spans="26:26">
      <c r="Z184" t="str">
        <v>Obrador</v>
      </c>
    </row>
    <row r="185" spans="26:26">
      <c r="Z185" t="str">
        <v>Odgaard</v>
      </c>
    </row>
    <row r="186" spans="26:26">
      <c r="Z186" t="str">
        <v>Okoye</v>
      </c>
    </row>
    <row r="187" spans="26:26">
      <c r="Z187" t="str">
        <v>Orsolini</v>
      </c>
    </row>
    <row r="188" spans="26:26">
      <c r="Z188" t="str">
        <v>Osmajic</v>
      </c>
    </row>
    <row r="189" spans="26:26">
      <c r="Z189" t="str">
        <v>Ostigard</v>
      </c>
    </row>
    <row r="190" spans="26:26">
      <c r="Z190" t="str">
        <v>Oulai</v>
      </c>
    </row>
    <row r="191" spans="26:26">
      <c r="Z191" t="str">
        <v>Oyono A.</v>
      </c>
    </row>
    <row r="192" spans="26:26">
      <c r="Z192" t="str">
        <v>Palmisani</v>
      </c>
    </row>
    <row r="193" spans="26:26">
      <c r="Z193" t="str">
        <v>Pasalic</v>
      </c>
    </row>
    <row r="194" spans="26:26">
      <c r="Z194" t="str">
        <v>Pavard</v>
      </c>
    </row>
    <row r="195" spans="26:26">
      <c r="Z195" t="str">
        <v>Pavlovic</v>
      </c>
    </row>
    <row r="196" spans="26:26">
      <c r="Z196" t="str">
        <v>Paz N.</v>
      </c>
    </row>
    <row r="197" spans="26:26">
      <c r="Z197" t="str">
        <v>Pedersen</v>
      </c>
    </row>
    <row r="198" spans="26:26">
      <c r="Z198" t="str">
        <v>Pedraza</v>
      </c>
    </row>
    <row r="199" spans="26:26">
      <c r="Z199" t="str">
        <v>Pellegrini Lo.</v>
      </c>
    </row>
    <row r="200" spans="26:26">
      <c r="Z200" t="str">
        <v>Pellegrino M.</v>
      </c>
    </row>
    <row r="201" spans="26:26">
      <c r="Z201" t="str">
        <v>Perez K.</v>
      </c>
    </row>
    <row r="202" spans="26:26">
      <c r="Z202" t="str">
        <v>Perrone</v>
      </c>
    </row>
    <row r="203" spans="26:26">
      <c r="Z203" t="str">
        <v>Pessina Mas.</v>
      </c>
    </row>
    <row r="204" spans="26:26">
      <c r="Z204" t="str">
        <v>Piccoli</v>
      </c>
    </row>
    <row r="205" spans="26:26">
      <c r="Z205" t="str">
        <v>Pierotti</v>
      </c>
    </row>
    <row r="206" spans="26:26">
      <c r="Z206" t="str">
        <v>Pinamonti</v>
      </c>
    </row>
    <row r="207" spans="26:26">
      <c r="Z207" t="str">
        <v>Pisilli</v>
      </c>
    </row>
    <row r="208" spans="26:26">
      <c r="Z208" t="str">
        <v>Politano</v>
      </c>
    </row>
    <row r="209" spans="26:26">
      <c r="Z209" t="str">
        <v>Provedel</v>
      </c>
    </row>
    <row r="210" spans="26:26">
      <c r="Z210" t="str">
        <v>Pulisic</v>
      </c>
    </row>
    <row r="211" spans="26:26">
      <c r="Z211" t="str">
        <v>Rabiot</v>
      </c>
    </row>
    <row r="212" spans="26:26">
      <c r="Z212" t="str">
        <v>Raimondo</v>
      </c>
    </row>
    <row r="213" spans="26:26">
      <c r="Z213" t="str">
        <v>Ramon</v>
      </c>
    </row>
    <row r="214" spans="26:26">
      <c r="Z214" t="str">
        <v>Ramos G.</v>
      </c>
    </row>
    <row r="215" spans="26:26">
      <c r="Z215" t="str">
        <v>Raspadori</v>
      </c>
    </row>
    <row r="216" spans="26:26">
      <c r="Z216" t="str">
        <v>Ratkov</v>
      </c>
    </row>
    <row r="217" spans="26:26">
      <c r="Z217" t="str">
        <v>Rensch</v>
      </c>
    </row>
    <row r="218" spans="26:26">
      <c r="Z218" t="str">
        <v>Robinson J.</v>
      </c>
    </row>
    <row r="219" spans="26:26">
      <c r="Z219" t="str">
        <v>Rodriguez Je.</v>
      </c>
    </row>
    <row r="220" spans="26:26">
      <c r="Z220" t="str">
        <v>Rodriguez Ju.</v>
      </c>
    </row>
    <row r="221" spans="26:26">
      <c r="Z221" t="str">
        <v>Romero D.</v>
      </c>
    </row>
    <row r="222" spans="26:26">
      <c r="Z222" t="str">
        <v>Rovella</v>
      </c>
    </row>
    <row r="223" spans="26:26">
      <c r="Z223" t="str">
        <v>Rowe</v>
      </c>
    </row>
    <row r="224" spans="26:26">
      <c r="Z224" t="str">
        <v>Rrahmani</v>
      </c>
    </row>
    <row r="225" spans="26:26">
      <c r="Z225" t="str">
        <v>Rrahmani Al.</v>
      </c>
    </row>
    <row r="226" spans="26:26">
      <c r="Z226" t="str">
        <v>Saelemaekers</v>
      </c>
    </row>
    <row r="227" spans="26:26">
      <c r="Z227" t="str">
        <v>Samardzic</v>
      </c>
    </row>
    <row r="228" spans="26:26">
      <c r="Z228" t="str">
        <v>Santos A.</v>
      </c>
    </row>
    <row r="229" spans="26:26">
      <c r="Z229" t="str">
        <v>Scalvini</v>
      </c>
    </row>
    <row r="230" spans="26:26">
      <c r="Z230" t="str">
        <v>Scamacca</v>
      </c>
    </row>
    <row r="231" spans="26:26">
      <c r="Z231" t="str">
        <v>Schmid</v>
      </c>
    </row>
    <row r="232" spans="26:26">
      <c r="Z232" t="str">
        <v>Simeone</v>
      </c>
    </row>
    <row r="233" spans="26:26">
      <c r="Z233" t="str">
        <v>Skorupski</v>
      </c>
    </row>
    <row r="234" spans="26:26">
      <c r="Z234" t="str">
        <v>Solet</v>
      </c>
    </row>
    <row r="235" spans="26:26">
      <c r="Z235" t="str">
        <v>Soulè</v>
      </c>
    </row>
    <row r="236" spans="26:26">
      <c r="Z236" t="str">
        <v>Spence</v>
      </c>
    </row>
    <row r="237" spans="26:26">
      <c r="Z237" t="str">
        <v>Spinazzola</v>
      </c>
    </row>
    <row r="238" spans="26:26">
      <c r="Z238" t="str">
        <v>Sportiello</v>
      </c>
    </row>
    <row r="239" spans="26:26">
      <c r="Z239" t="str">
        <v>Stankovic A.</v>
      </c>
    </row>
    <row r="240" spans="26:26">
      <c r="Z240" t="str">
        <v>Stankovic F.</v>
      </c>
    </row>
    <row r="241" spans="26:26">
      <c r="Z241" t="str">
        <v>Stones</v>
      </c>
    </row>
    <row r="242" spans="26:26">
      <c r="Z242" t="str">
        <v>Stulic</v>
      </c>
    </row>
    <row r="243" spans="26:26">
      <c r="Z243" t="str">
        <v>Sucic P.</v>
      </c>
    </row>
    <row r="244" spans="26:26">
      <c r="Z244" t="str">
        <v>Sugawara</v>
      </c>
    </row>
    <row r="245" spans="26:26">
      <c r="Z245" t="str">
        <v>Svilar</v>
      </c>
    </row>
    <row r="246" spans="26:26">
      <c r="Z246" t="str">
        <v>Tavares N.</v>
      </c>
    </row>
    <row r="247" spans="26:26">
      <c r="Z247" t="str">
        <v>Taylor K.</v>
      </c>
    </row>
    <row r="248" spans="26:26">
      <c r="Z248" t="str">
        <v>Terracciano</v>
      </c>
    </row>
    <row r="249" spans="26:26">
      <c r="Z249" t="str">
        <v>Thiam</v>
      </c>
    </row>
    <row r="250" spans="26:26">
      <c r="Z250" t="str">
        <v>Thorstvedt</v>
      </c>
    </row>
    <row r="251" spans="26:26">
      <c r="Z251" t="str">
        <v>Thuram</v>
      </c>
    </row>
    <row r="252" spans="26:26">
      <c r="Z252" t="str">
        <v>Thuram K.</v>
      </c>
    </row>
    <row r="253" spans="26:26">
      <c r="Z253" t="str">
        <v>Tiago Gabriel</v>
      </c>
    </row>
    <row r="254" spans="26:26">
      <c r="Z254" t="str">
        <v>Tomori</v>
      </c>
    </row>
    <row r="255" spans="26:26">
      <c r="Z255" t="str">
        <v>Tornqvist</v>
      </c>
    </row>
    <row r="256" spans="26:26">
      <c r="Z256" t="str">
        <v>Tourè E.</v>
      </c>
    </row>
    <row r="257" spans="26:26">
      <c r="Z257" t="str">
        <v>Traorè Hj.</v>
      </c>
    </row>
    <row r="258" spans="26:26">
      <c r="Z258" t="str">
        <v>Troilo</v>
      </c>
    </row>
    <row r="259" spans="26:26">
      <c r="Z259" t="str">
        <v>Unai Gomez</v>
      </c>
    </row>
    <row r="260" spans="26:26">
      <c r="Z260" t="str">
        <v>Valdepenas</v>
      </c>
    </row>
    <row r="261" spans="26:26">
      <c r="Z261" t="str">
        <v>Valeri</v>
      </c>
    </row>
    <row r="262" spans="26:26">
      <c r="Z262" t="str">
        <v>Valle</v>
      </c>
    </row>
    <row r="263" spans="26:26">
      <c r="Z263" t="str">
        <v>Varela G.</v>
      </c>
    </row>
    <row r="264" spans="26:26">
      <c r="Z264" t="str">
        <v>Vasquez</v>
      </c>
    </row>
    <row r="265" spans="26:26">
      <c r="Z265" t="str">
        <v>Vaz</v>
      </c>
    </row>
    <row r="266" spans="26:26">
      <c r="Z266" t="str">
        <v>Veiga D.</v>
      </c>
    </row>
    <row r="267" spans="26:26">
      <c r="Z267" t="str">
        <v>Vergara</v>
      </c>
    </row>
    <row r="268" spans="26:26">
      <c r="Z268" t="str">
        <v>Viery</v>
      </c>
    </row>
    <row r="269" spans="26:26">
      <c r="Z269" t="str">
        <v>Vitinha O.</v>
      </c>
    </row>
    <row r="270" spans="26:26">
      <c r="Z270" t="str">
        <v>Vlasic</v>
      </c>
    </row>
    <row r="271" spans="26:26">
      <c r="Z271" t="str">
        <v>Vojvoda</v>
      </c>
    </row>
    <row r="272" spans="26:26">
      <c r="Z272" t="str">
        <v>Volpato</v>
      </c>
    </row>
    <row r="273" spans="26:26">
      <c r="Z273" t="str">
        <v>Wesley</v>
      </c>
    </row>
    <row r="274" spans="26:26">
      <c r="Z274" t="str">
        <v>Yeboah J.</v>
      </c>
    </row>
    <row r="275" spans="26:26">
      <c r="Z275" t="str">
        <v>Yildiz</v>
      </c>
    </row>
    <row r="276" spans="26:26">
      <c r="Z276" t="str">
        <v>Zaccagni</v>
      </c>
    </row>
    <row r="277" spans="26:26">
      <c r="Z277" t="str">
        <v>Zalewski</v>
      </c>
    </row>
    <row r="278" spans="26:26">
      <c r="Z278" t="str">
        <v>Zambo Anguissa</v>
      </c>
    </row>
    <row r="279" spans="26:26">
      <c r="Z279" t="str">
        <v>Zaniolo</v>
      </c>
    </row>
    <row r="280" spans="26:26">
      <c r="Z280" t="str">
        <v>Zappacosta</v>
      </c>
    </row>
    <row r="281" spans="26:26">
      <c r="Z281" t="str">
        <v>Zhegrova</v>
      </c>
    </row>
    <row r="282" spans="26:26">
      <c r="Z282" t="str">
        <v>Zielinski</v>
      </c>
    </row>
    <row r="283" spans="26:26">
      <c r="Z283" t="str">
        <v>Zortea</v>
      </c>
    </row>
  </sheetData>
  <conditionalFormatting sqref="B4">
    <cfRule type="expression" dxfId="0" priority="1">
      <formula>$B$3&lt;&gt;""</formula>
    </cfRule>
  </conditionalFormatting>
  <dataValidations count="2">
    <dataValidation type="list" allowBlank="1" showInputMessage="1" showErrorMessage="1" sqref="B3" xr:uid="{F7B076A4-9DC6-451A-B15E-C0ED1D50D274}">
      <formula1>_xlfn.ANCHORARRAY($Z$2)</formula1>
    </dataValidation>
    <dataValidation type="list" allowBlank="1" showInputMessage="1" showErrorMessage="1" sqref="B4" xr:uid="{F94422AE-FDB6-4C29-9D66-C07E83B74E15}">
      <formula1>_xlfn.ANCHORARRAY($AA$2)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1</vt:i4>
      </vt:variant>
    </vt:vector>
  </HeadingPairs>
  <TitlesOfParts>
    <vt:vector size="12" baseType="lpstr">
      <vt:lpstr>Database</vt:lpstr>
      <vt:lpstr>Analisi Bonus</vt:lpstr>
      <vt:lpstr>Analisi Voto</vt:lpstr>
      <vt:lpstr>Analisi VdM</vt:lpstr>
      <vt:lpstr>Analisi FM</vt:lpstr>
      <vt:lpstr>VdM</vt:lpstr>
      <vt:lpstr>Mappatura</vt:lpstr>
      <vt:lpstr>Foglio Asta</vt:lpstr>
      <vt:lpstr>Spesa Asta</vt:lpstr>
      <vt:lpstr>Squadra</vt:lpstr>
      <vt:lpstr>Giocatore</vt:lpstr>
      <vt:lpstr>'Foglio Asta'!Area_stampa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Cusimano, Gianni (L/EK-2)</dc:creator>
  <cp:lastModifiedBy>Cusimano, Gianni (L/EK-2)</cp:lastModifiedBy>
  <dcterms:created xsi:type="dcterms:W3CDTF">2026-08-31T08:48:11Z</dcterms:created>
  <dcterms:modified xsi:type="dcterms:W3CDTF">2026-10-14T09:13:37Z</dcterms:modified>
</cp:coreProperties>
</file>