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elopment\TechnicalAnalysis\MISC\"/>
    </mc:Choice>
  </mc:AlternateContent>
  <bookViews>
    <workbookView xWindow="-105" yWindow="-105" windowWidth="19425" windowHeight="10425"/>
  </bookViews>
  <sheets>
    <sheet name="LordOfTheRing" sheetId="1" r:id="rId1"/>
    <sheet name="Sheet2" sheetId="2" r:id="rId2"/>
    <sheet name="MissingParts" sheetId="3" r:id="rId3"/>
  </sheets>
  <definedNames>
    <definedName name="_xlnm._FilterDatabase" localSheetId="0" hidden="1">LordOfTheRing!$A$1:$AE$52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3" i="1" l="1"/>
  <c r="H53" i="1"/>
  <c r="G53" i="1"/>
  <c r="F53" i="1"/>
  <c r="F48" i="1" l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H3" i="1" l="1"/>
  <c r="H4" i="1"/>
  <c r="H5" i="1"/>
  <c r="H6" i="1"/>
  <c r="H8" i="1"/>
  <c r="H10" i="1"/>
  <c r="H13" i="1"/>
  <c r="H14" i="1"/>
  <c r="H15" i="1"/>
  <c r="H16" i="1"/>
  <c r="H17" i="1"/>
  <c r="H18" i="1"/>
  <c r="H22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AE42" i="1" l="1"/>
  <c r="AE41" i="1"/>
  <c r="AE40" i="1"/>
  <c r="AE39" i="1"/>
  <c r="AE38" i="1"/>
  <c r="AE35" i="1"/>
  <c r="AE34" i="1"/>
  <c r="AE33" i="1"/>
  <c r="AE32" i="1"/>
  <c r="AE31" i="1"/>
  <c r="AE30" i="1"/>
  <c r="AE29" i="1"/>
  <c r="AE28" i="1"/>
  <c r="AE27" i="1"/>
  <c r="AE26" i="1"/>
  <c r="AE24" i="1"/>
  <c r="AE22" i="1"/>
  <c r="AE18" i="1"/>
  <c r="AE17" i="1"/>
  <c r="AE16" i="1"/>
  <c r="AE15" i="1"/>
  <c r="AE14" i="1"/>
  <c r="AE13" i="1"/>
  <c r="AE8" i="1"/>
  <c r="AE6" i="1"/>
  <c r="AE5" i="1"/>
  <c r="AE47" i="1" l="1"/>
  <c r="AE44" i="1"/>
  <c r="AE43" i="1"/>
  <c r="AE4" i="1"/>
  <c r="AE3" i="1"/>
  <c r="AE2" i="1"/>
  <c r="S25" i="1"/>
  <c r="H25" i="1" s="1"/>
  <c r="AC25" i="1" l="1"/>
  <c r="AE25" i="1" s="1"/>
  <c r="G25" i="1"/>
  <c r="G18" i="1"/>
  <c r="F18" i="1"/>
  <c r="S11" i="1"/>
  <c r="S7" i="1"/>
  <c r="S9" i="1"/>
  <c r="G14" i="1"/>
  <c r="G24" i="1"/>
  <c r="G5" i="1"/>
  <c r="G36" i="1"/>
  <c r="G3" i="1"/>
  <c r="G34" i="1"/>
  <c r="G32" i="1"/>
  <c r="G8" i="1"/>
  <c r="G15" i="1"/>
  <c r="G10" i="1"/>
  <c r="G40" i="1"/>
  <c r="G6" i="1"/>
  <c r="G35" i="1"/>
  <c r="G16" i="1"/>
  <c r="G13" i="1"/>
  <c r="G37" i="1"/>
  <c r="G42" i="1"/>
  <c r="G45" i="1"/>
  <c r="G39" i="1"/>
  <c r="G41" i="1"/>
  <c r="G4" i="1"/>
  <c r="G33" i="1"/>
  <c r="G44" i="1"/>
  <c r="G30" i="1"/>
  <c r="G29" i="1"/>
  <c r="G38" i="1"/>
  <c r="G31" i="1"/>
  <c r="G21" i="1"/>
  <c r="G19" i="1"/>
  <c r="G20" i="1"/>
  <c r="G23" i="1"/>
  <c r="G47" i="1"/>
  <c r="G22" i="1"/>
  <c r="G17" i="1"/>
  <c r="G46" i="1"/>
  <c r="G27" i="1"/>
  <c r="G2" i="1"/>
  <c r="G26" i="1"/>
  <c r="G28" i="1"/>
  <c r="G43" i="1"/>
  <c r="F14" i="1"/>
  <c r="F24" i="1"/>
  <c r="F5" i="1"/>
  <c r="F36" i="1"/>
  <c r="F3" i="1"/>
  <c r="F34" i="1"/>
  <c r="F32" i="1"/>
  <c r="F8" i="1"/>
  <c r="F15" i="1"/>
  <c r="F10" i="1"/>
  <c r="F40" i="1"/>
  <c r="F9" i="1"/>
  <c r="F6" i="1"/>
  <c r="F7" i="1"/>
  <c r="F35" i="1"/>
  <c r="F16" i="1"/>
  <c r="F13" i="1"/>
  <c r="F37" i="1"/>
  <c r="F42" i="1"/>
  <c r="F45" i="1"/>
  <c r="F39" i="1"/>
  <c r="F41" i="1"/>
  <c r="F4" i="1"/>
  <c r="F33" i="1"/>
  <c r="F44" i="1"/>
  <c r="F30" i="1"/>
  <c r="F29" i="1"/>
  <c r="F38" i="1"/>
  <c r="F31" i="1"/>
  <c r="F47" i="1"/>
  <c r="F22" i="1"/>
  <c r="F17" i="1"/>
  <c r="F46" i="1"/>
  <c r="F27" i="1"/>
  <c r="F2" i="1"/>
  <c r="F26" i="1"/>
  <c r="F28" i="1"/>
  <c r="F43" i="1"/>
  <c r="S19" i="1"/>
  <c r="S20" i="1"/>
  <c r="S23" i="1"/>
  <c r="S21" i="1"/>
  <c r="S12" i="1"/>
  <c r="H12" i="1" s="1"/>
  <c r="H9" i="1" l="1"/>
  <c r="AE9" i="1"/>
  <c r="H7" i="1"/>
  <c r="AE7" i="1"/>
  <c r="H11" i="1"/>
  <c r="AE11" i="1"/>
  <c r="AE23" i="1"/>
  <c r="H23" i="1"/>
  <c r="AE20" i="1"/>
  <c r="H20" i="1"/>
  <c r="AE19" i="1"/>
  <c r="H19" i="1"/>
  <c r="AE21" i="1"/>
  <c r="H21" i="1"/>
  <c r="G7" i="1"/>
  <c r="G9" i="1"/>
  <c r="F23" i="1"/>
  <c r="F21" i="1"/>
  <c r="F19" i="1"/>
  <c r="F20" i="1"/>
  <c r="F25" i="1"/>
  <c r="G11" i="1"/>
  <c r="G12" i="1"/>
  <c r="F12" i="1"/>
  <c r="F11" i="1"/>
</calcChain>
</file>

<file path=xl/sharedStrings.xml><?xml version="1.0" encoding="utf-8"?>
<sst xmlns="http://schemas.openxmlformats.org/spreadsheetml/2006/main" count="1120" uniqueCount="413">
  <si>
    <t>Buy price</t>
  </si>
  <si>
    <t>user</t>
  </si>
  <si>
    <t>value_used</t>
  </si>
  <si>
    <t>value_range</t>
  </si>
  <si>
    <t>retail_price_EUR</t>
  </si>
  <si>
    <t>lego_code</t>
  </si>
  <si>
    <t>official_name</t>
  </si>
  <si>
    <t>number_of_pieces</t>
  </si>
  <si>
    <t>number_of_minifigs_smart</t>
  </si>
  <si>
    <t>released</t>
  </si>
  <si>
    <t>retired</t>
  </si>
  <si>
    <t>value_new_sealed</t>
  </si>
  <si>
    <t>retail_price_GBP</t>
  </si>
  <si>
    <t>9472</t>
  </si>
  <si>
    <t>Attack On Weathertop</t>
  </si>
  <si>
    <t>430  (PPP £0.12)</t>
  </si>
  <si>
    <t>5  (Value £167.13)</t>
  </si>
  <si>
    <t>May 16, 2012</t>
  </si>
  <si>
    <t>February 21, 2013</t>
  </si>
  <si>
    <t>£197.47</t>
  </si>
  <si>
    <t>£157.21</t>
  </si>
  <si>
    <t>£144.51 - £211.21</t>
  </si>
  <si>
    <t>£49.99</t>
  </si>
  <si>
    <t>79007</t>
  </si>
  <si>
    <t>Battle at the Black Gate</t>
  </si>
  <si>
    <t>656  (PPP £0.09)</t>
  </si>
  <si>
    <t>5  (Value £225.63)</t>
  </si>
  <si>
    <t>June 7, 2013</t>
  </si>
  <si>
    <t>January 10, 2015</t>
  </si>
  <si>
    <t>£387.94</t>
  </si>
  <si>
    <t>£220.81</t>
  </si>
  <si>
    <t>£204.74 - £264.97</t>
  </si>
  <si>
    <t>£59.99</t>
  </si>
  <si>
    <t>79008</t>
  </si>
  <si>
    <t>Pirate Ship Ambush</t>
  </si>
  <si>
    <t>756  (PPP £0.12)</t>
  </si>
  <si>
    <t>9  (Value £233.45)</t>
  </si>
  <si>
    <t>June 2013</t>
  </si>
  <si>
    <t>December 2014</t>
  </si>
  <si>
    <t>£302.12</t>
  </si>
  <si>
    <t>£210.12</t>
  </si>
  <si>
    <t>£205.92 - £252.14</t>
  </si>
  <si>
    <t>£89.99</t>
  </si>
  <si>
    <t>9470</t>
  </si>
  <si>
    <t>Shelob Attacks</t>
  </si>
  <si>
    <t>227  (PPP £0.09)</t>
  </si>
  <si>
    <t>3  (Value £57.64)</t>
  </si>
  <si>
    <t>December 2, 2013</t>
  </si>
  <si>
    <t>£95.23</t>
  </si>
  <si>
    <t>£59.24</t>
  </si>
  <si>
    <t>£57.21 - £71.09</t>
  </si>
  <si>
    <t>£19.99</t>
  </si>
  <si>
    <t>9476</t>
  </si>
  <si>
    <t>The Orc Forge</t>
  </si>
  <si>
    <t>366  (PPP £0.11)</t>
  </si>
  <si>
    <t>4  (Value £95.09)</t>
  </si>
  <si>
    <t>November 14, 2013</t>
  </si>
  <si>
    <t>£170.50</t>
  </si>
  <si>
    <t>£114.55</t>
  </si>
  <si>
    <t>£110.60 - £137.46</t>
  </si>
  <si>
    <t>£39.99</t>
  </si>
  <si>
    <t>10237</t>
  </si>
  <si>
    <t>Tower of Orthanc</t>
  </si>
  <si>
    <t>2,359  (PPP £0.07)</t>
  </si>
  <si>
    <t>5  (Value £264.44)</t>
  </si>
  <si>
    <t>July 2013</t>
  </si>
  <si>
    <t>October 2015</t>
  </si>
  <si>
    <t>£814.66</t>
  </si>
  <si>
    <t>£558.42</t>
  </si>
  <si>
    <t>£505.06 - £711.00</t>
  </si>
  <si>
    <t>£169.99</t>
  </si>
  <si>
    <t>9471</t>
  </si>
  <si>
    <t>Uruk-Hai Army</t>
  </si>
  <si>
    <t>257  (PPP £0.12)</t>
  </si>
  <si>
    <t>6  (Value £133.67)</t>
  </si>
  <si>
    <t>November 5, 2013</t>
  </si>
  <si>
    <t>£158.00</t>
  </si>
  <si>
    <t>£108.39</t>
  </si>
  <si>
    <t>£97.41 - £130.07</t>
  </si>
  <si>
    <t>£29.99</t>
  </si>
  <si>
    <t>79018</t>
  </si>
  <si>
    <t>The Lonely Mountain</t>
  </si>
  <si>
    <t>866  (PPP £0.12)</t>
  </si>
  <si>
    <t>5  (Value £114.49)</t>
  </si>
  <si>
    <t>October 18, 2014</t>
  </si>
  <si>
    <t>October 14, 2015</t>
  </si>
  <si>
    <t>£474.90</t>
  </si>
  <si>
    <t>£335.75</t>
  </si>
  <si>
    <t>£289.77 - £402.90</t>
  </si>
  <si>
    <t>£99.99</t>
  </si>
  <si>
    <t>79014</t>
  </si>
  <si>
    <t>Dol Guldur Battle</t>
  </si>
  <si>
    <t>797  (PPP £0.09)</t>
  </si>
  <si>
    <t>8  (Value £168.93)</t>
  </si>
  <si>
    <t>£186.50</t>
  </si>
  <si>
    <t>£161.95</t>
  </si>
  <si>
    <t>£156.00 - £194.34</t>
  </si>
  <si>
    <t>£69.99</t>
  </si>
  <si>
    <t>79001</t>
  </si>
  <si>
    <t>Escape from Mirkwood Spiders</t>
  </si>
  <si>
    <t>298  (PPP £0.08)</t>
  </si>
  <si>
    <t>4  (Value £59.65)</t>
  </si>
  <si>
    <t>November 27, 2012</t>
  </si>
  <si>
    <t>July 3, 2014</t>
  </si>
  <si>
    <t>£88.38</t>
  </si>
  <si>
    <t>£43.44</t>
  </si>
  <si>
    <t>£41.40 - £52.13</t>
  </si>
  <si>
    <t>£24.99</t>
  </si>
  <si>
    <t>79010</t>
  </si>
  <si>
    <t>The Goblin King Battle</t>
  </si>
  <si>
    <t>841  (PPP £0.10)</t>
  </si>
  <si>
    <t>8  (Value £188.01)</t>
  </si>
  <si>
    <t>November 23, 2013</t>
  </si>
  <si>
    <t>£194.59</t>
  </si>
  <si>
    <t>£154.05</t>
  </si>
  <si>
    <t>£131.54 - £184.86</t>
  </si>
  <si>
    <t>£79.99</t>
  </si>
  <si>
    <t>79013</t>
  </si>
  <si>
    <t>Lake-town Chase</t>
  </si>
  <si>
    <t>470  (PPP £0.11)</t>
  </si>
  <si>
    <t>5  (Value £98.68)</t>
  </si>
  <si>
    <t>December 15, 2014</t>
  </si>
  <si>
    <t>£178.64</t>
  </si>
  <si>
    <t>£104.12</t>
  </si>
  <si>
    <t>£92.02 - £124.95</t>
  </si>
  <si>
    <t>79015</t>
  </si>
  <si>
    <t>Witch-King Battle</t>
  </si>
  <si>
    <t>101  (PPP £0.12)</t>
  </si>
  <si>
    <t>3  (Value £83.15)</t>
  </si>
  <si>
    <t>November 2015</t>
  </si>
  <si>
    <t>£89.36</t>
  </si>
  <si>
    <t>£63.70</t>
  </si>
  <si>
    <t>£62.43 - £76.44</t>
  </si>
  <si>
    <t>£11.99</t>
  </si>
  <si>
    <t>79012</t>
  </si>
  <si>
    <t>Mirkwood Elf Army</t>
  </si>
  <si>
    <t>276  (PPP £0.11)</t>
  </si>
  <si>
    <t>6  (Value £103.65)</t>
  </si>
  <si>
    <t>£122.49</t>
  </si>
  <si>
    <t>£89.29</t>
  </si>
  <si>
    <t>£79.14 - £107.16</t>
  </si>
  <si>
    <t>79000</t>
  </si>
  <si>
    <t>Riddles for the Ring</t>
  </si>
  <si>
    <t>105  (PPP £0.11)</t>
  </si>
  <si>
    <t>2  (Value £23.27)</t>
  </si>
  <si>
    <t>£39.49</t>
  </si>
  <si>
    <t>£23.70</t>
  </si>
  <si>
    <t>£19.75 - £28.44</t>
  </si>
  <si>
    <t>79016</t>
  </si>
  <si>
    <t>Attack on Lake-town</t>
  </si>
  <si>
    <t>313  (PPP £0.11)</t>
  </si>
  <si>
    <t>5  (Value £85.95)</t>
  </si>
  <si>
    <t>November 27, 2015</t>
  </si>
  <si>
    <t>£97.84</t>
  </si>
  <si>
    <t>£75.05</t>
  </si>
  <si>
    <t>£62.95 - £90.06</t>
  </si>
  <si>
    <t>£34.99</t>
  </si>
  <si>
    <t>79002</t>
  </si>
  <si>
    <t>Attack of the Wargs</t>
  </si>
  <si>
    <t>400  (PPP £0.12)</t>
  </si>
  <si>
    <t>5  (Value £84.31)</t>
  </si>
  <si>
    <t>November 29, 2013</t>
  </si>
  <si>
    <t>£130.64</t>
  </si>
  <si>
    <t>£94.01</t>
  </si>
  <si>
    <t>£86.88 - £112.81</t>
  </si>
  <si>
    <t>Min-Range</t>
  </si>
  <si>
    <t>delta from RRP</t>
  </si>
  <si>
    <t>Myself</t>
  </si>
  <si>
    <t>Delta from min range</t>
  </si>
  <si>
    <t>40632</t>
  </si>
  <si>
    <t>Aragorn and Arwen</t>
  </si>
  <si>
    <t>261  (PPP £0.07)</t>
  </si>
  <si>
    <t>NA</t>
  </si>
  <si>
    <t>January 2023</t>
  </si>
  <si>
    <t>£17.99</t>
  </si>
  <si>
    <t>40630</t>
  </si>
  <si>
    <t>Frodo &amp; Gollum</t>
  </si>
  <si>
    <t>184  (PPP £0.07)</t>
  </si>
  <si>
    <t>£13.49</t>
  </si>
  <si>
    <t>40631</t>
  </si>
  <si>
    <t>Gandalf the Grey and Balrog</t>
  </si>
  <si>
    <t>348  (PPP £0.05)</t>
  </si>
  <si>
    <t>40751</t>
  </si>
  <si>
    <t>Legolas &amp; Gimli</t>
  </si>
  <si>
    <t>297  (PPP £0.06)</t>
  </si>
  <si>
    <t>June 2024</t>
  </si>
  <si>
    <t>10333</t>
  </si>
  <si>
    <t>The Lord of the Rings Barad-Dur</t>
  </si>
  <si>
    <t>5,471  (PPP £0.07)</t>
  </si>
  <si>
    <t>10</t>
  </si>
  <si>
    <t>£399.99</t>
  </si>
  <si>
    <t>9469</t>
  </si>
  <si>
    <t>Gandalf Arrives</t>
  </si>
  <si>
    <t>83  (PPP £0.14)</t>
  </si>
  <si>
    <t>2  (Value £14.95)</t>
  </si>
  <si>
    <t>£84.07</t>
  </si>
  <si>
    <t>£40.90</t>
  </si>
  <si>
    <t>£37.42 - £51.53</t>
  </si>
  <si>
    <t>71220</t>
  </si>
  <si>
    <t>Gimli</t>
  </si>
  <si>
    <t>56  (PPP £0.27)</t>
  </si>
  <si>
    <t>1  (Value £9.85)</t>
  </si>
  <si>
    <t>September 29, 2015</t>
  </si>
  <si>
    <t>May 2, 2017</t>
  </si>
  <si>
    <t>£12.01</t>
  </si>
  <si>
    <t>£10.26</t>
  </si>
  <si>
    <t>£14.99</t>
  </si>
  <si>
    <t>71218</t>
  </si>
  <si>
    <t>Gollum</t>
  </si>
  <si>
    <t>39  (PPP £0.38)</t>
  </si>
  <si>
    <t>1  (Value £12.98)</t>
  </si>
  <si>
    <t>March 15, 2017</t>
  </si>
  <si>
    <t>£11.22</t>
  </si>
  <si>
    <t>£7.53</t>
  </si>
  <si>
    <t>5000202</t>
  </si>
  <si>
    <t>Elrond</t>
  </si>
  <si>
    <t>6</t>
  </si>
  <si>
    <t>1  (Value £26.21)</t>
  </si>
  <si>
    <t>£40.34</t>
  </si>
  <si>
    <t>£26.33</t>
  </si>
  <si>
    <t>£25.19 - £31.60</t>
  </si>
  <si>
    <t>Free promotional</t>
  </si>
  <si>
    <t>30210</t>
  </si>
  <si>
    <t>Frodo with Cooking Corner</t>
  </si>
  <si>
    <t>33  (PPP £0.10)</t>
  </si>
  <si>
    <t>1  (Value £7.23)</t>
  </si>
  <si>
    <t>July 2012</t>
  </si>
  <si>
    <t>£17.02</t>
  </si>
  <si>
    <t>£9.97</t>
  </si>
  <si>
    <t>£8.86 - £19.75</t>
  </si>
  <si>
    <t>£3.15</t>
  </si>
  <si>
    <t>71219</t>
  </si>
  <si>
    <t>Legolas</t>
  </si>
  <si>
    <t>36  (PPP £0.42)</t>
  </si>
  <si>
    <t>1  (Value £13.90)</t>
  </si>
  <si>
    <t>February 26, 2017</t>
  </si>
  <si>
    <t>£13.60</t>
  </si>
  <si>
    <t>£12.07</t>
  </si>
  <si>
    <t>£11.08 - £14.48</t>
  </si>
  <si>
    <t>9474</t>
  </si>
  <si>
    <t>The Battle Of Helm's Deep</t>
  </si>
  <si>
    <t>1,368  (PPP £0.07)</t>
  </si>
  <si>
    <t>8  (Value £205.83)</t>
  </si>
  <si>
    <t>£404.36</t>
  </si>
  <si>
    <t>£300.26</t>
  </si>
  <si>
    <t>£289.91 - £360.31</t>
  </si>
  <si>
    <t>79006</t>
  </si>
  <si>
    <t>The Council of Elrond</t>
  </si>
  <si>
    <t>243  (PPP £0.12)</t>
  </si>
  <si>
    <t>4  (Value £89.83)</t>
  </si>
  <si>
    <t>January 2015</t>
  </si>
  <si>
    <t>£97.41</t>
  </si>
  <si>
    <t>£78.21</t>
  </si>
  <si>
    <t>£71.10 - £93.85</t>
  </si>
  <si>
    <t>10316</t>
  </si>
  <si>
    <t>The Lord of the Rings Rivendell</t>
  </si>
  <si>
    <t>6,167  (PPP £0.07)</t>
  </si>
  <si>
    <t>21</t>
  </si>
  <si>
    <t>March 5, 2023</t>
  </si>
  <si>
    <t>£429.99</t>
  </si>
  <si>
    <t>50011</t>
  </si>
  <si>
    <t>The Battle of Helms Deep</t>
  </si>
  <si>
    <t>338  (PPP £0.09)</t>
  </si>
  <si>
    <t>28</t>
  </si>
  <si>
    <t>August 2013</t>
  </si>
  <si>
    <t>September 2013</t>
  </si>
  <si>
    <t>£200.64</t>
  </si>
  <si>
    <t>£131.62</t>
  </si>
  <si>
    <t>£128.99 - £157.94</t>
  </si>
  <si>
    <t>40693</t>
  </si>
  <si>
    <t>Fell Beast</t>
  </si>
  <si>
    <t>269</t>
  </si>
  <si>
    <t>1</t>
  </si>
  <si>
    <t>June 1, 2024</t>
  </si>
  <si>
    <t>June 7, 2024</t>
  </si>
  <si>
    <t>£91.75</t>
  </si>
  <si>
    <t>9473</t>
  </si>
  <si>
    <t>The Mines of Moria</t>
  </si>
  <si>
    <t>776  (PPP £0.09)</t>
  </si>
  <si>
    <t>9  (Value £216.51)</t>
  </si>
  <si>
    <t>November 18, 2013</t>
  </si>
  <si>
    <t>£267.55</t>
  </si>
  <si>
    <t>£198.05</t>
  </si>
  <si>
    <t>£188.81 - £237.66</t>
  </si>
  <si>
    <t>79005</t>
  </si>
  <si>
    <t>The Wizard Battle</t>
  </si>
  <si>
    <t>113  (PPP £0.11)</t>
  </si>
  <si>
    <t>2  (Value £47.08)</t>
  </si>
  <si>
    <t>£71.62</t>
  </si>
  <si>
    <t>£36.09 - £47.39</t>
  </si>
  <si>
    <t>79003</t>
  </si>
  <si>
    <t>An Unexpected Gathering</t>
  </si>
  <si>
    <t>652  (PPP £0.09)</t>
  </si>
  <si>
    <t>6  (Value £148.16)</t>
  </si>
  <si>
    <t>December 10, 2014</t>
  </si>
  <si>
    <t>£252.77</t>
  </si>
  <si>
    <t>£193.91</t>
  </si>
  <si>
    <t>£181.69 - £232.69</t>
  </si>
  <si>
    <t>79011</t>
  </si>
  <si>
    <t>Dol Guldur Ambush</t>
  </si>
  <si>
    <t>217  (PPP £0.09)</t>
  </si>
  <si>
    <t>3  (Value £44.12)</t>
  </si>
  <si>
    <t>February 25, 2015</t>
  </si>
  <si>
    <t>£59.25</t>
  </si>
  <si>
    <t>£43.59</t>
  </si>
  <si>
    <t>£38.58 - £52.31</t>
  </si>
  <si>
    <t>3920</t>
  </si>
  <si>
    <t>The Hobbit An Unexpected Journey</t>
  </si>
  <si>
    <t>394  (PPP £0.06)</t>
  </si>
  <si>
    <t>4  (Value £9.97)</t>
  </si>
  <si>
    <t>October 3, 2012</t>
  </si>
  <si>
    <t>£38.71</t>
  </si>
  <si>
    <t>£22.38</t>
  </si>
  <si>
    <t>£18.37 - £27.56</t>
  </si>
  <si>
    <t>79004</t>
  </si>
  <si>
    <t>Barrel Escape</t>
  </si>
  <si>
    <t>334  (PPP £0.12)</t>
  </si>
  <si>
    <t>5  (Value £135.26)</t>
  </si>
  <si>
    <t>June 22, 2014</t>
  </si>
  <si>
    <t>£122.44</t>
  </si>
  <si>
    <t>£90.85</t>
  </si>
  <si>
    <t>£71.10 - £109.02</t>
  </si>
  <si>
    <t>79017</t>
  </si>
  <si>
    <t>The Battle of Five Armies</t>
  </si>
  <si>
    <t>472  (PPP £0.13)</t>
  </si>
  <si>
    <t>7  (Value £198.81)</t>
  </si>
  <si>
    <t>£189.60</t>
  </si>
  <si>
    <t>£156.95</t>
  </si>
  <si>
    <t>£118.50 - £209.25</t>
  </si>
  <si>
    <t>30211</t>
  </si>
  <si>
    <t>Uruk-Hai with Ballista</t>
  </si>
  <si>
    <t>21  (PPP £0.15)</t>
  </si>
  <si>
    <t>1  (Value £17.32)</t>
  </si>
  <si>
    <t>August 2012</t>
  </si>
  <si>
    <t>December 2012</t>
  </si>
  <si>
    <t>£22.11</t>
  </si>
  <si>
    <t>£13.83</t>
  </si>
  <si>
    <t>£13.55 - £16.59</t>
  </si>
  <si>
    <t>30212</t>
  </si>
  <si>
    <t>Mirkwood Elf Guard</t>
  </si>
  <si>
    <t>27  (PPP £0.15)</t>
  </si>
  <si>
    <t>1  (Value £23.00)</t>
  </si>
  <si>
    <t>November 2012</t>
  </si>
  <si>
    <t>£26.39</t>
  </si>
  <si>
    <t>£11.83</t>
  </si>
  <si>
    <t>£11.60 - £14.20</t>
  </si>
  <si>
    <t>£3.94</t>
  </si>
  <si>
    <t>30215</t>
  </si>
  <si>
    <t>Legolas Greenleaf</t>
  </si>
  <si>
    <t>33</t>
  </si>
  <si>
    <t>1  (Value £10.10)</t>
  </si>
  <si>
    <t>December 2013</t>
  </si>
  <si>
    <t>May 2014</t>
  </si>
  <si>
    <t>£19.71</t>
  </si>
  <si>
    <t>£11.92</t>
  </si>
  <si>
    <t>£11.60 - £14.31</t>
  </si>
  <si>
    <t>30213</t>
  </si>
  <si>
    <t>Gandalf at Dol Guldur</t>
  </si>
  <si>
    <t>31  (PPP £0.13)</t>
  </si>
  <si>
    <t>1  (Value £7.72)</t>
  </si>
  <si>
    <t>December 1, 2012</t>
  </si>
  <si>
    <t>December 31, 2012</t>
  </si>
  <si>
    <t>£17.91</t>
  </si>
  <si>
    <t>£10.07</t>
  </si>
  <si>
    <t>£9.40 - £12.09</t>
  </si>
  <si>
    <t>I have it</t>
  </si>
  <si>
    <t>Yes</t>
  </si>
  <si>
    <t>£6.94 - £12.32</t>
  </si>
  <si>
    <t>£6.83 - £9.04</t>
  </si>
  <si>
    <t>LegoStore</t>
  </si>
  <si>
    <t>Set</t>
  </si>
  <si>
    <t xml:space="preserve">Part number </t>
  </si>
  <si>
    <t>Status</t>
  </si>
  <si>
    <t>Sealed</t>
  </si>
  <si>
    <t>Open</t>
  </si>
  <si>
    <t>No</t>
  </si>
  <si>
    <t>£95.80- £108.7</t>
  </si>
  <si>
    <t>Ebay</t>
  </si>
  <si>
    <t>Vinted</t>
  </si>
  <si>
    <t>Lake Town Guard</t>
  </si>
  <si>
    <t>31  (PPP £0.13)</t>
  </si>
  <si>
    <t>1  (Value £27.68)</t>
  </si>
  <si>
    <t>£18.21 - £25.69</t>
  </si>
  <si>
    <t>Delta from Value sealed</t>
  </si>
  <si>
    <t>Gandalf</t>
  </si>
  <si>
    <t>1  (Value £4.84)</t>
  </si>
  <si>
    <t>£4.84 - £4.84</t>
  </si>
  <si>
    <t>Final</t>
  </si>
  <si>
    <t>Bricklink WL</t>
  </si>
  <si>
    <t>Y</t>
  </si>
  <si>
    <t>Frodo Baggins KeyChain</t>
  </si>
  <si>
    <t>Bilbo Baggins KeyChain</t>
  </si>
  <si>
    <t>Gimli Key Chain</t>
  </si>
  <si>
    <t>Gandalf KeyChain</t>
  </si>
  <si>
    <t>Mordor Orc KeyChain</t>
  </si>
  <si>
    <t>March 5, 2013</t>
  </si>
  <si>
    <t>March 15, 2014</t>
  </si>
  <si>
    <t>£6,52 - £7,4</t>
  </si>
  <si>
    <t>1  (Value £6,65)</t>
  </si>
  <si>
    <t>January 15, 2014</t>
  </si>
  <si>
    <t>£4.90 - £5.56</t>
  </si>
  <si>
    <t>August 28, 2012</t>
  </si>
  <si>
    <t>November 2013</t>
  </si>
  <si>
    <t>£14.09 - £15.99</t>
  </si>
  <si>
    <t>February 2013</t>
  </si>
  <si>
    <t>£17.28 - £19.61</t>
  </si>
  <si>
    <t>£25.72 - £29.18</t>
  </si>
  <si>
    <t>1  (Value £31,59)</t>
  </si>
  <si>
    <t>1  (Value £21,23)</t>
  </si>
  <si>
    <t>1  (Value £17,31)</t>
  </si>
  <si>
    <t>The Lord of the Rings: Balrog™ Book Nook</t>
  </si>
  <si>
    <t>June 2025</t>
  </si>
  <si>
    <t>1201  (PPP £0.09)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</si>
</sst>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  <xf numFmtId="0" fontId="2" fillId="0" borderId="3" xfId="0" applyFont="1" applyBorder="1"/>
    <xf numFmtId="0" fontId="2" fillId="0" borderId="4" xfId="0" applyFont="1" applyBorder="1"/>
    <xf numFmtId="164" fontId="0" fillId="0" borderId="6" xfId="0" applyNumberFormat="1" applyBorder="1"/>
    <xf numFmtId="164" fontId="0" fillId="0" borderId="6" xfId="0" applyNumberFormat="1" applyFill="1" applyBorder="1"/>
    <xf numFmtId="164" fontId="0" fillId="0" borderId="0" xfId="0" applyNumberFormat="1"/>
    <xf numFmtId="0" fontId="0" fillId="0" borderId="0" xfId="0" applyNumberFormat="1"/>
    <xf numFmtId="0" fontId="4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9" fontId="0" fillId="0" borderId="0" xfId="1" applyFont="1"/>
    <xf numFmtId="164" fontId="0" fillId="0" borderId="1" xfId="0" applyNumberFormat="1" applyBorder="1"/>
    <xf numFmtId="164" fontId="0" fillId="0" borderId="1" xfId="0" applyNumberFormat="1" applyFill="1" applyBorder="1"/>
    <xf numFmtId="0" fontId="2" fillId="3" borderId="4" xfId="0" applyFont="1" applyFill="1" applyBorder="1"/>
    <xf numFmtId="164" fontId="0" fillId="3" borderId="1" xfId="0" applyNumberFormat="1" applyFill="1" applyBorder="1"/>
    <xf numFmtId="0" fontId="0" fillId="3" borderId="7" xfId="0" applyFill="1" applyBorder="1"/>
    <xf numFmtId="0" fontId="2" fillId="3" borderId="5" xfId="0" applyFont="1" applyFill="1" applyBorder="1"/>
    <xf numFmtId="0" fontId="0" fillId="2" borderId="0" xfId="0" applyNumberFormat="1" applyFill="1"/>
    <xf numFmtId="0" fontId="3" fillId="0" borderId="1" xfId="0" applyNumberFormat="1" applyFont="1" applyBorder="1" applyAlignment="1">
      <alignment horizontal="center" vertical="top"/>
    </xf>
    <xf numFmtId="0" fontId="3" fillId="2" borderId="1" xfId="0" applyNumberFormat="1" applyFont="1" applyFill="1" applyBorder="1" applyAlignment="1">
      <alignment horizontal="center" vertical="top"/>
    </xf>
    <xf numFmtId="16" fontId="0" fillId="0" borderId="0" xfId="0" applyNumberFormat="1"/>
    <xf numFmtId="16" fontId="0" fillId="2" borderId="0" xfId="0" applyNumberFormat="1" applyFill="1"/>
    <xf numFmtId="17" fontId="0" fillId="0" borderId="0" xfId="0" applyNumberFormat="1"/>
    <xf numFmtId="0" fontId="2" fillId="0" borderId="9" xfId="0" applyFont="1" applyFill="1" applyBorder="1"/>
    <xf numFmtId="164" fontId="0" fillId="0" borderId="10" xfId="0" applyNumberFormat="1" applyFill="1" applyBorder="1"/>
    <xf numFmtId="0" fontId="0" fillId="0" borderId="11" xfId="0" applyFill="1" applyBorder="1"/>
    <xf numFmtId="164" fontId="0" fillId="0" borderId="11" xfId="0" applyNumberFormat="1" applyFill="1" applyBorder="1"/>
    <xf numFmtId="164" fontId="0" fillId="0" borderId="11" xfId="0" applyNumberFormat="1" applyBorder="1"/>
    <xf numFmtId="0" fontId="0" fillId="0" borderId="11" xfId="0" applyBorder="1"/>
    <xf numFmtId="164" fontId="0" fillId="3" borderId="11" xfId="0" applyNumberFormat="1" applyFill="1" applyBorder="1"/>
    <xf numFmtId="0" fontId="0" fillId="3" borderId="12" xfId="0" applyFill="1" applyBorder="1"/>
    <xf numFmtId="0" fontId="3" fillId="0" borderId="13" xfId="0" applyNumberFormat="1" applyFont="1" applyFill="1" applyBorder="1" applyAlignment="1">
      <alignment horizontal="center" vertical="top"/>
    </xf>
    <xf numFmtId="0" fontId="0" fillId="0" borderId="0" xfId="0" applyNumberForma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abSelected="1" zoomScale="70" zoomScaleNormal="70" workbookViewId="0">
      <selection activeCell="L55" sqref="L55"/>
    </sheetView>
  </sheetViews>
  <sheetFormatPr defaultRowHeight="15" outlineLevelCol="4" x14ac:dyDescent="0.25"/>
  <cols>
    <col min="1" max="1" width="15.42578125" bestFit="1" customWidth="1"/>
    <col min="2" max="2" width="10.140625" bestFit="1" customWidth="1"/>
    <col min="3" max="3" width="8.42578125" customWidth="1"/>
    <col min="4" max="4" width="28.7109375" bestFit="1" customWidth="1"/>
    <col min="5" max="5" width="5.42578125" customWidth="1"/>
    <col min="6" max="6" width="11" customWidth="1"/>
    <col min="7" max="7" width="11.5703125" customWidth="1"/>
    <col min="8" max="8" width="20.7109375" customWidth="1"/>
    <col min="9" max="9" width="11.85546875" customWidth="1" outlineLevel="2"/>
    <col min="10" max="10" width="12" customWidth="1" outlineLevel="2"/>
    <col min="11" max="12" width="18.140625" customWidth="1" outlineLevel="2"/>
    <col min="13" max="13" width="10.85546875" customWidth="1" outlineLevel="2"/>
    <col min="14" max="14" width="16" customWidth="1" outlineLevel="2"/>
    <col min="15" max="15" width="17.5703125" customWidth="1" outlineLevel="2"/>
    <col min="16" max="16" width="15.85546875" customWidth="1" outlineLevel="1"/>
    <col min="17" max="17" width="18.140625" customWidth="1" outlineLevel="1"/>
    <col min="18" max="18" width="6" customWidth="1" outlineLevel="1"/>
    <col min="19" max="19" width="15.7109375" bestFit="1" customWidth="1" outlineLevel="2" collapsed="1"/>
    <col min="20" max="20" width="14.85546875" customWidth="1" outlineLevel="2"/>
    <col min="21" max="21" width="10.42578125" customWidth="1" outlineLevel="4"/>
    <col min="22" max="23" width="11.42578125" customWidth="1" outlineLevel="4"/>
    <col min="24" max="24" width="7.28515625" customWidth="1" outlineLevel="4"/>
    <col min="25" max="25" width="11.42578125" customWidth="1" outlineLevel="4"/>
    <col min="26" max="26" width="6.7109375" customWidth="1" outlineLevel="4"/>
    <col min="27" max="27" width="11.42578125" customWidth="1" outlineLevel="4"/>
    <col min="28" max="28" width="10.140625" customWidth="1" outlineLevel="4"/>
    <col min="29" max="29" width="14.7109375" customWidth="1"/>
    <col min="30" max="30" width="7" bestFit="1" customWidth="1"/>
  </cols>
  <sheetData>
    <row r="1" spans="1:31" x14ac:dyDescent="0.25">
      <c r="B1" s="2" t="s">
        <v>5</v>
      </c>
      <c r="C1" s="12" t="s">
        <v>388</v>
      </c>
      <c r="D1" s="2" t="s">
        <v>6</v>
      </c>
      <c r="E1" s="13" t="s">
        <v>365</v>
      </c>
      <c r="F1" s="13" t="s">
        <v>383</v>
      </c>
      <c r="G1" s="14" t="s">
        <v>168</v>
      </c>
      <c r="H1" s="14" t="s">
        <v>166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</v>
      </c>
      <c r="O1" s="2" t="s">
        <v>3</v>
      </c>
      <c r="P1" s="12" t="s">
        <v>165</v>
      </c>
      <c r="Q1" s="3" t="s">
        <v>12</v>
      </c>
      <c r="R1" s="13" t="s">
        <v>372</v>
      </c>
      <c r="S1" s="6" t="s">
        <v>0</v>
      </c>
      <c r="T1" s="7" t="s">
        <v>1</v>
      </c>
      <c r="U1" s="7" t="s">
        <v>0</v>
      </c>
      <c r="V1" s="7" t="s">
        <v>1</v>
      </c>
      <c r="W1" s="7" t="s">
        <v>0</v>
      </c>
      <c r="X1" s="7" t="s">
        <v>1</v>
      </c>
      <c r="Y1" s="7" t="s">
        <v>0</v>
      </c>
      <c r="Z1" s="7" t="s">
        <v>1</v>
      </c>
      <c r="AA1" s="7" t="s">
        <v>0</v>
      </c>
      <c r="AB1" s="7" t="s">
        <v>1</v>
      </c>
      <c r="AC1" s="18" t="s">
        <v>0</v>
      </c>
      <c r="AD1" s="21" t="s">
        <v>1</v>
      </c>
      <c r="AE1" s="28" t="s">
        <v>387</v>
      </c>
    </row>
    <row r="2" spans="1:31" x14ac:dyDescent="0.25">
      <c r="A2" s="24">
        <v>3920</v>
      </c>
      <c r="B2" s="22">
        <v>3920</v>
      </c>
      <c r="C2" s="26" t="s">
        <v>389</v>
      </c>
      <c r="D2" s="1" t="s">
        <v>307</v>
      </c>
      <c r="E2" s="1" t="s">
        <v>366</v>
      </c>
      <c r="F2" s="15">
        <f t="shared" ref="F2:F47" si="0">IF(E2="No",IFERROR(1-MIN($S2,$U2,$W2,$Y2,$AA2,$AC2)/P2,0),IF(AND(E2="Yes",R2="Sealed"),1-(S2/M2),0))</f>
        <v>0</v>
      </c>
      <c r="G2" s="15">
        <f t="shared" ref="G2:G47" si="1">IF(E2="No",IFERROR(1-MIN($S2,$U2,$W2,$Y2,$AA2,$AC2)/P2,0),IF(AND(E2="Yes",R2="Open"),1-(S2/P2),0))</f>
        <v>0.27777777777777779</v>
      </c>
      <c r="H2" s="15">
        <f>IF(E2="Yes",IFERROR(1-MIN($S2,$U2,$W2,$Y2,$AA2)/Q2,0),IFERROR(1-MIN($S2,$U2,$W2,$Y2,$AA2,$AC2)/Q2,0))</f>
        <v>0.47979191676670663</v>
      </c>
      <c r="I2" t="s">
        <v>308</v>
      </c>
      <c r="J2" t="s">
        <v>309</v>
      </c>
      <c r="K2" t="s">
        <v>310</v>
      </c>
      <c r="L2" t="s">
        <v>75</v>
      </c>
      <c r="M2" s="10">
        <v>38.71</v>
      </c>
      <c r="N2" s="10">
        <v>22.38</v>
      </c>
      <c r="O2" s="10" t="s">
        <v>313</v>
      </c>
      <c r="P2" s="10">
        <v>18</v>
      </c>
      <c r="Q2" s="10">
        <v>24.99</v>
      </c>
      <c r="R2" s="10" t="s">
        <v>374</v>
      </c>
      <c r="S2" s="9">
        <v>13</v>
      </c>
      <c r="T2" s="5" t="s">
        <v>378</v>
      </c>
      <c r="U2" s="17"/>
      <c r="V2" s="5"/>
      <c r="W2" s="17"/>
      <c r="X2" s="5"/>
      <c r="Y2" s="17"/>
      <c r="Z2" s="5"/>
      <c r="AA2" s="16"/>
      <c r="AB2" s="4"/>
      <c r="AC2" s="19">
        <v>13</v>
      </c>
      <c r="AD2" s="20" t="s">
        <v>167</v>
      </c>
      <c r="AE2" s="15">
        <f>(S2-AC2)/AC2</f>
        <v>0</v>
      </c>
    </row>
    <row r="3" spans="1:31" x14ac:dyDescent="0.25">
      <c r="A3" s="24">
        <v>9469</v>
      </c>
      <c r="B3" s="22">
        <v>9469</v>
      </c>
      <c r="C3" s="26" t="s">
        <v>389</v>
      </c>
      <c r="D3" s="1" t="s">
        <v>192</v>
      </c>
      <c r="E3" s="1" t="s">
        <v>366</v>
      </c>
      <c r="F3" s="15">
        <f t="shared" si="0"/>
        <v>0.52420601879386219</v>
      </c>
      <c r="G3" s="15">
        <f t="shared" si="1"/>
        <v>0</v>
      </c>
      <c r="H3" s="15">
        <f t="shared" ref="H3:H47" si="2">IF(E3="Yes",IFERROR(1-MIN($S3,$U3,$W3,$Y3,$AA3)/Q3,0),IFERROR(1-MIN($S3,$U3,$W3,$Y3,$AA3,$AC3)/Q3,0))</f>
        <v>-2.3361134278565472</v>
      </c>
      <c r="I3" t="s">
        <v>193</v>
      </c>
      <c r="J3" t="s">
        <v>194</v>
      </c>
      <c r="K3" t="s">
        <v>17</v>
      </c>
      <c r="L3" t="s">
        <v>75</v>
      </c>
      <c r="M3" s="10">
        <v>84.07</v>
      </c>
      <c r="N3" s="10">
        <v>40.9</v>
      </c>
      <c r="O3" s="10" t="s">
        <v>197</v>
      </c>
      <c r="P3" s="10">
        <v>37.42</v>
      </c>
      <c r="Q3" s="10">
        <v>11.99</v>
      </c>
      <c r="R3" s="10" t="s">
        <v>373</v>
      </c>
      <c r="S3" s="9">
        <v>40</v>
      </c>
      <c r="T3" s="5" t="s">
        <v>378</v>
      </c>
      <c r="U3" s="17"/>
      <c r="V3" s="5"/>
      <c r="W3" s="17"/>
      <c r="X3" s="5"/>
      <c r="Y3" s="17"/>
      <c r="Z3" s="5"/>
      <c r="AA3" s="16"/>
      <c r="AB3" s="4"/>
      <c r="AC3" s="17">
        <v>28</v>
      </c>
      <c r="AD3" s="20" t="s">
        <v>167</v>
      </c>
      <c r="AE3" s="15">
        <f t="shared" ref="AE3:AE35" si="3">(S3-AC3)/AC3</f>
        <v>0.42857142857142855</v>
      </c>
    </row>
    <row r="4" spans="1:31" x14ac:dyDescent="0.25">
      <c r="A4" s="24">
        <v>9470</v>
      </c>
      <c r="B4" s="22">
        <v>9470</v>
      </c>
      <c r="C4" s="26" t="s">
        <v>389</v>
      </c>
      <c r="D4" s="1" t="s">
        <v>44</v>
      </c>
      <c r="E4" s="1" t="s">
        <v>366</v>
      </c>
      <c r="F4" s="15">
        <f t="shared" si="0"/>
        <v>0</v>
      </c>
      <c r="G4" s="15">
        <f t="shared" si="1"/>
        <v>0.51931480510400285</v>
      </c>
      <c r="H4" s="15">
        <f t="shared" si="2"/>
        <v>-0.37568784392196108</v>
      </c>
      <c r="I4" t="s">
        <v>45</v>
      </c>
      <c r="J4" t="s">
        <v>46</v>
      </c>
      <c r="K4" t="s">
        <v>17</v>
      </c>
      <c r="L4" t="s">
        <v>47</v>
      </c>
      <c r="M4" s="10">
        <v>95.23</v>
      </c>
      <c r="N4" s="10">
        <v>59.24</v>
      </c>
      <c r="O4" s="10" t="s">
        <v>50</v>
      </c>
      <c r="P4" s="10">
        <v>57.21</v>
      </c>
      <c r="Q4" s="10">
        <v>19.989999999999998</v>
      </c>
      <c r="R4" s="10" t="s">
        <v>374</v>
      </c>
      <c r="S4" s="8">
        <v>27.5</v>
      </c>
      <c r="T4" s="5" t="s">
        <v>378</v>
      </c>
      <c r="U4" s="16"/>
      <c r="V4" s="4"/>
      <c r="W4" s="16"/>
      <c r="X4" s="4"/>
      <c r="Y4" s="16"/>
      <c r="Z4" s="4"/>
      <c r="AA4" s="16"/>
      <c r="AB4" s="4"/>
      <c r="AC4" s="17">
        <v>30</v>
      </c>
      <c r="AD4" s="20" t="s">
        <v>167</v>
      </c>
      <c r="AE4" s="15">
        <f t="shared" si="3"/>
        <v>-8.3333333333333329E-2</v>
      </c>
    </row>
    <row r="5" spans="1:31" x14ac:dyDescent="0.25">
      <c r="A5" s="24">
        <v>9471</v>
      </c>
      <c r="B5" s="22">
        <v>9471</v>
      </c>
      <c r="C5" s="26" t="s">
        <v>389</v>
      </c>
      <c r="D5" s="1" t="s">
        <v>72</v>
      </c>
      <c r="E5" s="1" t="s">
        <v>366</v>
      </c>
      <c r="F5" s="15">
        <f t="shared" si="0"/>
        <v>0</v>
      </c>
      <c r="G5" s="15">
        <f t="shared" si="1"/>
        <v>0.30191972076788831</v>
      </c>
      <c r="H5" s="15">
        <f t="shared" si="2"/>
        <v>-1.2674224741580526</v>
      </c>
      <c r="I5" t="s">
        <v>73</v>
      </c>
      <c r="J5" t="s">
        <v>74</v>
      </c>
      <c r="K5" t="s">
        <v>17</v>
      </c>
      <c r="L5" t="s">
        <v>75</v>
      </c>
      <c r="M5" s="10">
        <v>158</v>
      </c>
      <c r="N5" s="10">
        <v>108.39</v>
      </c>
      <c r="O5" s="10" t="s">
        <v>78</v>
      </c>
      <c r="P5" s="10">
        <v>97.41</v>
      </c>
      <c r="Q5" s="10">
        <v>29.99</v>
      </c>
      <c r="R5" s="10" t="s">
        <v>374</v>
      </c>
      <c r="S5" s="8">
        <v>68</v>
      </c>
      <c r="T5" s="4" t="s">
        <v>377</v>
      </c>
      <c r="U5" s="16"/>
      <c r="V5" s="4"/>
      <c r="W5" s="16"/>
      <c r="X5" s="5"/>
      <c r="Y5" s="16"/>
      <c r="Z5" s="4"/>
      <c r="AA5" s="16"/>
      <c r="AB5" s="16"/>
      <c r="AC5" s="19">
        <v>80</v>
      </c>
      <c r="AD5" s="20" t="s">
        <v>167</v>
      </c>
      <c r="AE5" s="15">
        <f t="shared" si="3"/>
        <v>-0.15</v>
      </c>
    </row>
    <row r="6" spans="1:31" x14ac:dyDescent="0.25">
      <c r="A6" s="24">
        <v>9472</v>
      </c>
      <c r="B6" s="22">
        <v>9472</v>
      </c>
      <c r="C6" s="26" t="s">
        <v>389</v>
      </c>
      <c r="D6" s="1" t="s">
        <v>14</v>
      </c>
      <c r="E6" s="1" t="s">
        <v>366</v>
      </c>
      <c r="F6" s="15">
        <f t="shared" si="0"/>
        <v>0</v>
      </c>
      <c r="G6" s="15">
        <f t="shared" si="1"/>
        <v>0.34260604802435812</v>
      </c>
      <c r="H6" s="15">
        <f t="shared" si="2"/>
        <v>-0.90038007601520298</v>
      </c>
      <c r="I6" t="s">
        <v>15</v>
      </c>
      <c r="J6" t="s">
        <v>16</v>
      </c>
      <c r="K6" t="s">
        <v>17</v>
      </c>
      <c r="L6" t="s">
        <v>18</v>
      </c>
      <c r="M6" s="10">
        <v>197.47</v>
      </c>
      <c r="N6" s="10">
        <v>157.21</v>
      </c>
      <c r="O6" s="10" t="s">
        <v>21</v>
      </c>
      <c r="P6" s="10">
        <v>144.51</v>
      </c>
      <c r="Q6" s="10">
        <v>49.99</v>
      </c>
      <c r="R6" s="10" t="s">
        <v>374</v>
      </c>
      <c r="S6" s="8">
        <v>95</v>
      </c>
      <c r="T6" s="4" t="s">
        <v>378</v>
      </c>
      <c r="U6" s="16"/>
      <c r="V6" s="4"/>
      <c r="W6" s="16"/>
      <c r="X6" s="4"/>
      <c r="Y6" s="16"/>
      <c r="Z6" s="4"/>
      <c r="AA6" s="16"/>
      <c r="AB6" s="4"/>
      <c r="AC6" s="19">
        <v>100</v>
      </c>
      <c r="AD6" s="20" t="s">
        <v>167</v>
      </c>
      <c r="AE6" s="15">
        <f t="shared" si="3"/>
        <v>-0.05</v>
      </c>
    </row>
    <row r="7" spans="1:31" x14ac:dyDescent="0.25">
      <c r="A7" s="24">
        <v>9473</v>
      </c>
      <c r="B7" s="22">
        <v>9473</v>
      </c>
      <c r="C7" s="26" t="s">
        <v>389</v>
      </c>
      <c r="D7" s="1" t="s">
        <v>277</v>
      </c>
      <c r="E7" s="1" t="s">
        <v>366</v>
      </c>
      <c r="F7" s="15">
        <f t="shared" si="0"/>
        <v>0</v>
      </c>
      <c r="G7" s="15">
        <f t="shared" si="1"/>
        <v>0.36507936507936511</v>
      </c>
      <c r="H7" s="15">
        <f t="shared" si="2"/>
        <v>-0.71453064723531945</v>
      </c>
      <c r="I7" t="s">
        <v>278</v>
      </c>
      <c r="J7" t="s">
        <v>279</v>
      </c>
      <c r="K7" t="s">
        <v>17</v>
      </c>
      <c r="L7" t="s">
        <v>280</v>
      </c>
      <c r="M7" s="10">
        <v>267.55</v>
      </c>
      <c r="N7" s="10">
        <v>198.05</v>
      </c>
      <c r="O7" s="10" t="s">
        <v>283</v>
      </c>
      <c r="P7" s="10">
        <v>189</v>
      </c>
      <c r="Q7" s="10">
        <v>69.989999999999995</v>
      </c>
      <c r="R7" s="10" t="s">
        <v>374</v>
      </c>
      <c r="S7" s="9">
        <f>200*0.6</f>
        <v>120</v>
      </c>
      <c r="T7" s="5" t="s">
        <v>377</v>
      </c>
      <c r="U7" s="17"/>
      <c r="V7" s="5"/>
      <c r="W7" s="17"/>
      <c r="X7" s="5"/>
      <c r="Y7" s="17"/>
      <c r="Z7" s="5"/>
      <c r="AA7" s="16"/>
      <c r="AB7" s="4"/>
      <c r="AC7" s="19">
        <v>140</v>
      </c>
      <c r="AD7" s="20" t="s">
        <v>167</v>
      </c>
      <c r="AE7" s="15">
        <f t="shared" si="3"/>
        <v>-0.14285714285714285</v>
      </c>
    </row>
    <row r="8" spans="1:31" x14ac:dyDescent="0.25">
      <c r="A8" s="24">
        <v>9474</v>
      </c>
      <c r="B8" s="22">
        <v>9474</v>
      </c>
      <c r="C8" s="26" t="s">
        <v>389</v>
      </c>
      <c r="D8" s="1" t="s">
        <v>240</v>
      </c>
      <c r="E8" s="1" t="s">
        <v>366</v>
      </c>
      <c r="F8" s="15">
        <f t="shared" si="0"/>
        <v>0</v>
      </c>
      <c r="G8" s="15">
        <f t="shared" si="1"/>
        <v>0.53793103448275859</v>
      </c>
      <c r="H8" s="15">
        <f t="shared" si="2"/>
        <v>-0.3401340134013402</v>
      </c>
      <c r="I8" t="s">
        <v>241</v>
      </c>
      <c r="J8" t="s">
        <v>242</v>
      </c>
      <c r="K8" t="s">
        <v>17</v>
      </c>
      <c r="L8" t="s">
        <v>75</v>
      </c>
      <c r="M8" s="10">
        <v>404.36</v>
      </c>
      <c r="N8" s="10">
        <v>300.26</v>
      </c>
      <c r="O8" s="10" t="s">
        <v>245</v>
      </c>
      <c r="P8" s="10">
        <v>290</v>
      </c>
      <c r="Q8" s="10">
        <v>99.99</v>
      </c>
      <c r="R8" s="10" t="s">
        <v>374</v>
      </c>
      <c r="S8" s="9">
        <v>134</v>
      </c>
      <c r="T8" s="5" t="s">
        <v>377</v>
      </c>
      <c r="U8" s="17"/>
      <c r="V8" s="4"/>
      <c r="W8" s="17"/>
      <c r="X8" s="4"/>
      <c r="Y8" s="17"/>
      <c r="Z8" s="5"/>
      <c r="AA8" s="16"/>
      <c r="AB8" s="4"/>
      <c r="AC8" s="19">
        <v>220</v>
      </c>
      <c r="AD8" s="20" t="s">
        <v>167</v>
      </c>
      <c r="AE8" s="15">
        <f t="shared" si="3"/>
        <v>-0.39090909090909093</v>
      </c>
    </row>
    <row r="9" spans="1:31" x14ac:dyDescent="0.25">
      <c r="A9" s="24">
        <v>9476</v>
      </c>
      <c r="B9" s="22">
        <v>9476</v>
      </c>
      <c r="C9" s="26" t="s">
        <v>389</v>
      </c>
      <c r="D9" s="1" t="s">
        <v>53</v>
      </c>
      <c r="E9" s="1" t="s">
        <v>366</v>
      </c>
      <c r="F9" s="15">
        <f t="shared" si="0"/>
        <v>0</v>
      </c>
      <c r="G9" s="15">
        <f t="shared" si="1"/>
        <v>0.27667269439421338</v>
      </c>
      <c r="H9" s="15">
        <f t="shared" si="2"/>
        <v>-1.0005001250312575</v>
      </c>
      <c r="I9" t="s">
        <v>54</v>
      </c>
      <c r="J9" t="s">
        <v>55</v>
      </c>
      <c r="K9" t="s">
        <v>17</v>
      </c>
      <c r="L9" t="s">
        <v>56</v>
      </c>
      <c r="M9" s="10">
        <v>170.5</v>
      </c>
      <c r="N9" s="10">
        <v>114.55</v>
      </c>
      <c r="O9" s="10" t="s">
        <v>59</v>
      </c>
      <c r="P9" s="10">
        <v>110.6</v>
      </c>
      <c r="Q9" s="10">
        <v>39.99</v>
      </c>
      <c r="R9" s="10" t="s">
        <v>374</v>
      </c>
      <c r="S9" s="9">
        <f>200*0.4</f>
        <v>80</v>
      </c>
      <c r="T9" s="5" t="s">
        <v>377</v>
      </c>
      <c r="U9" s="16"/>
      <c r="V9" s="4"/>
      <c r="W9" s="16"/>
      <c r="X9" s="5"/>
      <c r="Y9" s="16"/>
      <c r="Z9" s="4"/>
      <c r="AA9" s="16"/>
      <c r="AB9" s="4"/>
      <c r="AC9" s="19">
        <v>80</v>
      </c>
      <c r="AD9" s="20" t="s">
        <v>167</v>
      </c>
      <c r="AE9" s="15">
        <f t="shared" si="3"/>
        <v>0</v>
      </c>
    </row>
    <row r="10" spans="1:31" x14ac:dyDescent="0.25">
      <c r="A10" s="23">
        <v>10237</v>
      </c>
      <c r="B10" s="11">
        <v>10237</v>
      </c>
      <c r="C10" s="25">
        <v>45538</v>
      </c>
      <c r="D10" t="s">
        <v>62</v>
      </c>
      <c r="E10" t="s">
        <v>375</v>
      </c>
      <c r="F10" s="15">
        <f t="shared" si="0"/>
        <v>0.3070130281550707</v>
      </c>
      <c r="G10" s="15">
        <f t="shared" si="1"/>
        <v>0.3070130281550707</v>
      </c>
      <c r="H10" s="15">
        <f t="shared" si="2"/>
        <v>-1.0589446438025765</v>
      </c>
      <c r="I10" t="s">
        <v>63</v>
      </c>
      <c r="J10" t="s">
        <v>64</v>
      </c>
      <c r="K10" t="s">
        <v>65</v>
      </c>
      <c r="L10" t="s">
        <v>66</v>
      </c>
      <c r="M10" s="10">
        <v>814.66</v>
      </c>
      <c r="N10" s="10">
        <v>558.41999999999996</v>
      </c>
      <c r="O10" s="10" t="s">
        <v>69</v>
      </c>
      <c r="P10" s="10">
        <v>505.06</v>
      </c>
      <c r="Q10" s="10">
        <v>169.99</v>
      </c>
      <c r="R10" s="10"/>
      <c r="S10" s="9"/>
      <c r="T10" s="4"/>
      <c r="U10" s="16"/>
      <c r="V10" s="4"/>
      <c r="W10" s="16"/>
      <c r="X10" s="4"/>
      <c r="Y10" s="16"/>
      <c r="Z10" s="4"/>
      <c r="AA10" s="16"/>
      <c r="AB10" s="4"/>
      <c r="AC10" s="19">
        <v>350</v>
      </c>
      <c r="AD10" s="20" t="s">
        <v>167</v>
      </c>
    </row>
    <row r="11" spans="1:31" x14ac:dyDescent="0.25">
      <c r="A11" s="24">
        <v>10316</v>
      </c>
      <c r="B11" s="22">
        <v>10316</v>
      </c>
      <c r="C11" s="26" t="s">
        <v>389</v>
      </c>
      <c r="D11" s="1" t="s">
        <v>255</v>
      </c>
      <c r="E11" s="1" t="s">
        <v>366</v>
      </c>
      <c r="F11" s="15">
        <f t="shared" si="0"/>
        <v>0</v>
      </c>
      <c r="G11" s="15" t="e">
        <f t="shared" si="1"/>
        <v>#DIV/0!</v>
      </c>
      <c r="H11" s="15">
        <f t="shared" si="2"/>
        <v>0.53487290402102383</v>
      </c>
      <c r="I11" t="s">
        <v>256</v>
      </c>
      <c r="J11" s="11">
        <v>21</v>
      </c>
      <c r="K11" t="s">
        <v>258</v>
      </c>
      <c r="L11" t="s">
        <v>172</v>
      </c>
      <c r="M11" s="10" t="s">
        <v>172</v>
      </c>
      <c r="N11" s="10"/>
      <c r="O11" s="10" t="s">
        <v>172</v>
      </c>
      <c r="P11" s="10">
        <v>0</v>
      </c>
      <c r="Q11" s="10">
        <v>429.99</v>
      </c>
      <c r="R11" s="10" t="s">
        <v>374</v>
      </c>
      <c r="S11" s="9">
        <f>200</f>
        <v>200</v>
      </c>
      <c r="T11" s="5" t="s">
        <v>378</v>
      </c>
      <c r="U11" s="17"/>
      <c r="V11" s="5"/>
      <c r="W11" s="17"/>
      <c r="X11" s="5"/>
      <c r="Y11" s="17"/>
      <c r="Z11" s="5"/>
      <c r="AA11" s="16"/>
      <c r="AB11" s="4"/>
      <c r="AC11" s="19">
        <v>430</v>
      </c>
      <c r="AD11" s="20" t="s">
        <v>167</v>
      </c>
      <c r="AE11" s="15">
        <f t="shared" si="3"/>
        <v>-0.53488372093023251</v>
      </c>
    </row>
    <row r="12" spans="1:31" x14ac:dyDescent="0.25">
      <c r="A12" s="23">
        <v>10333</v>
      </c>
      <c r="B12" s="11">
        <v>10333</v>
      </c>
      <c r="C12" s="25">
        <v>45538</v>
      </c>
      <c r="D12" t="s">
        <v>187</v>
      </c>
      <c r="E12" t="s">
        <v>375</v>
      </c>
      <c r="F12" s="15">
        <f t="shared" si="0"/>
        <v>0</v>
      </c>
      <c r="G12" s="15">
        <f t="shared" si="1"/>
        <v>0</v>
      </c>
      <c r="H12" s="15">
        <f t="shared" si="2"/>
        <v>7.999999999999996E-2</v>
      </c>
      <c r="I12" t="s">
        <v>188</v>
      </c>
      <c r="J12" s="11">
        <v>10</v>
      </c>
      <c r="K12" t="s">
        <v>185</v>
      </c>
      <c r="L12" t="s">
        <v>172</v>
      </c>
      <c r="M12" s="10" t="s">
        <v>172</v>
      </c>
      <c r="N12" s="10"/>
      <c r="O12" s="10" t="s">
        <v>172</v>
      </c>
      <c r="P12" s="10">
        <v>0</v>
      </c>
      <c r="Q12" s="10">
        <v>399.99</v>
      </c>
      <c r="R12" s="10"/>
      <c r="S12" s="9">
        <f>Q12*0.92</f>
        <v>367.99080000000004</v>
      </c>
      <c r="T12" s="5" t="s">
        <v>369</v>
      </c>
      <c r="U12" s="17"/>
      <c r="V12" s="5"/>
      <c r="W12" s="17"/>
      <c r="X12" s="5"/>
      <c r="Y12" s="17"/>
      <c r="Z12" s="5"/>
      <c r="AA12" s="16"/>
      <c r="AB12" s="4"/>
      <c r="AC12" s="19">
        <v>400</v>
      </c>
      <c r="AD12" s="20" t="s">
        <v>167</v>
      </c>
    </row>
    <row r="13" spans="1:31" x14ac:dyDescent="0.25">
      <c r="A13" s="24">
        <v>30210</v>
      </c>
      <c r="B13" s="22">
        <v>30210</v>
      </c>
      <c r="C13" s="26" t="s">
        <v>389</v>
      </c>
      <c r="D13" s="1" t="s">
        <v>223</v>
      </c>
      <c r="E13" s="1" t="s">
        <v>366</v>
      </c>
      <c r="F13" s="15">
        <f t="shared" si="0"/>
        <v>0.67391304347826086</v>
      </c>
      <c r="G13" s="15">
        <f t="shared" si="1"/>
        <v>0</v>
      </c>
      <c r="H13" s="15">
        <f t="shared" si="2"/>
        <v>-0.76190476190476186</v>
      </c>
      <c r="I13" t="s">
        <v>224</v>
      </c>
      <c r="J13" t="s">
        <v>225</v>
      </c>
      <c r="K13" t="s">
        <v>226</v>
      </c>
      <c r="L13" t="s">
        <v>172</v>
      </c>
      <c r="M13" s="10">
        <v>17.02</v>
      </c>
      <c r="N13" s="10">
        <v>9.9700000000000006</v>
      </c>
      <c r="O13" s="10" t="s">
        <v>229</v>
      </c>
      <c r="P13" s="10">
        <v>8.86</v>
      </c>
      <c r="Q13" s="10">
        <v>3.15</v>
      </c>
      <c r="R13" s="10" t="s">
        <v>373</v>
      </c>
      <c r="S13" s="9">
        <v>5.55</v>
      </c>
      <c r="T13" s="5" t="s">
        <v>378</v>
      </c>
      <c r="U13" s="17"/>
      <c r="V13" s="5"/>
      <c r="W13" s="17"/>
      <c r="X13" s="5"/>
      <c r="Y13" s="17"/>
      <c r="Z13" s="5"/>
      <c r="AA13" s="16"/>
      <c r="AB13" s="4"/>
      <c r="AC13" s="17">
        <v>7.5</v>
      </c>
      <c r="AD13" s="20" t="s">
        <v>167</v>
      </c>
      <c r="AE13" s="15">
        <f t="shared" si="3"/>
        <v>-0.26</v>
      </c>
    </row>
    <row r="14" spans="1:31" x14ac:dyDescent="0.25">
      <c r="A14" s="24">
        <v>30211</v>
      </c>
      <c r="B14" s="22">
        <v>30211</v>
      </c>
      <c r="C14" s="26" t="s">
        <v>389</v>
      </c>
      <c r="D14" s="1" t="s">
        <v>330</v>
      </c>
      <c r="E14" s="1" t="s">
        <v>366</v>
      </c>
      <c r="F14" s="15">
        <f t="shared" si="0"/>
        <v>0</v>
      </c>
      <c r="G14" s="15">
        <f t="shared" si="1"/>
        <v>0.3571428571428571</v>
      </c>
      <c r="H14" s="15">
        <f t="shared" si="2"/>
        <v>-1.8571428571428572</v>
      </c>
      <c r="I14" t="s">
        <v>331</v>
      </c>
      <c r="J14" t="s">
        <v>332</v>
      </c>
      <c r="K14" t="s">
        <v>333</v>
      </c>
      <c r="L14" t="s">
        <v>334</v>
      </c>
      <c r="M14" s="10">
        <v>22.11</v>
      </c>
      <c r="N14" s="10">
        <v>13.83</v>
      </c>
      <c r="O14" s="10" t="s">
        <v>337</v>
      </c>
      <c r="P14" s="10">
        <v>14</v>
      </c>
      <c r="Q14" s="10">
        <v>3.15</v>
      </c>
      <c r="R14" s="10" t="s">
        <v>374</v>
      </c>
      <c r="S14" s="9">
        <v>9</v>
      </c>
      <c r="T14" s="5" t="s">
        <v>378</v>
      </c>
      <c r="U14" s="17"/>
      <c r="V14" s="5"/>
      <c r="W14" s="17"/>
      <c r="X14" s="5"/>
      <c r="Y14" s="17"/>
      <c r="Z14" s="5"/>
      <c r="AA14" s="16"/>
      <c r="AB14" s="4"/>
      <c r="AC14" s="19">
        <v>10.5</v>
      </c>
      <c r="AD14" s="20" t="s">
        <v>167</v>
      </c>
      <c r="AE14" s="15">
        <f t="shared" si="3"/>
        <v>-0.14285714285714285</v>
      </c>
    </row>
    <row r="15" spans="1:31" x14ac:dyDescent="0.25">
      <c r="A15" s="24">
        <v>30212</v>
      </c>
      <c r="B15" s="22">
        <v>30212</v>
      </c>
      <c r="C15" s="26" t="s">
        <v>389</v>
      </c>
      <c r="D15" s="1" t="s">
        <v>339</v>
      </c>
      <c r="E15" s="1" t="s">
        <v>366</v>
      </c>
      <c r="F15" s="15">
        <f t="shared" si="0"/>
        <v>0</v>
      </c>
      <c r="G15" s="15">
        <f t="shared" si="1"/>
        <v>9.0909090909090939E-2</v>
      </c>
      <c r="H15" s="15">
        <f t="shared" si="2"/>
        <v>-1.5380710659898478</v>
      </c>
      <c r="I15" t="s">
        <v>340</v>
      </c>
      <c r="J15" t="s">
        <v>341</v>
      </c>
      <c r="K15" t="s">
        <v>342</v>
      </c>
      <c r="L15" t="s">
        <v>172</v>
      </c>
      <c r="M15" s="10">
        <v>26.39</v>
      </c>
      <c r="N15" s="10">
        <v>11.83</v>
      </c>
      <c r="O15" s="10" t="s">
        <v>345</v>
      </c>
      <c r="P15" s="10">
        <v>11</v>
      </c>
      <c r="Q15" s="10">
        <v>3.94</v>
      </c>
      <c r="R15" s="10" t="s">
        <v>374</v>
      </c>
      <c r="S15" s="9">
        <v>10</v>
      </c>
      <c r="T15" s="5" t="s">
        <v>377</v>
      </c>
      <c r="U15" s="17"/>
      <c r="V15" s="5"/>
      <c r="W15" s="17"/>
      <c r="X15" s="5"/>
      <c r="Y15" s="17"/>
      <c r="Z15" s="5"/>
      <c r="AA15" s="16"/>
      <c r="AB15" s="4"/>
      <c r="AC15" s="19">
        <v>8.5</v>
      </c>
      <c r="AD15" s="20" t="s">
        <v>167</v>
      </c>
      <c r="AE15" s="15">
        <f t="shared" si="3"/>
        <v>0.17647058823529413</v>
      </c>
    </row>
    <row r="16" spans="1:31" x14ac:dyDescent="0.25">
      <c r="A16" s="24">
        <v>30213</v>
      </c>
      <c r="B16" s="22">
        <v>30213</v>
      </c>
      <c r="C16" s="26" t="s">
        <v>389</v>
      </c>
      <c r="D16" s="1" t="s">
        <v>357</v>
      </c>
      <c r="E16" s="1" t="s">
        <v>366</v>
      </c>
      <c r="F16" s="15">
        <f t="shared" si="0"/>
        <v>0.55332216638749299</v>
      </c>
      <c r="G16" s="15">
        <f t="shared" si="1"/>
        <v>0</v>
      </c>
      <c r="H16" s="15">
        <f t="shared" si="2"/>
        <v>-1.030456852791878</v>
      </c>
      <c r="I16" t="s">
        <v>358</v>
      </c>
      <c r="J16" t="s">
        <v>359</v>
      </c>
      <c r="K16" t="s">
        <v>360</v>
      </c>
      <c r="L16" t="s">
        <v>361</v>
      </c>
      <c r="M16" s="10">
        <v>17.91</v>
      </c>
      <c r="N16" s="10">
        <v>10.07</v>
      </c>
      <c r="O16" s="10" t="s">
        <v>364</v>
      </c>
      <c r="P16" s="10">
        <v>9.5</v>
      </c>
      <c r="Q16" s="10">
        <v>3.94</v>
      </c>
      <c r="R16" s="10" t="s">
        <v>373</v>
      </c>
      <c r="S16" s="17">
        <v>8</v>
      </c>
      <c r="T16" s="5" t="s">
        <v>378</v>
      </c>
      <c r="U16" s="17"/>
      <c r="V16" s="5"/>
      <c r="W16" s="17"/>
      <c r="X16" s="5"/>
      <c r="Y16" s="17"/>
      <c r="Z16" s="5"/>
      <c r="AA16" s="16"/>
      <c r="AB16" s="4"/>
      <c r="AC16" s="17">
        <v>7</v>
      </c>
      <c r="AD16" s="20" t="s">
        <v>167</v>
      </c>
      <c r="AE16" s="15">
        <f t="shared" si="3"/>
        <v>0.14285714285714285</v>
      </c>
    </row>
    <row r="17" spans="1:31" x14ac:dyDescent="0.25">
      <c r="A17" s="24">
        <v>30215</v>
      </c>
      <c r="B17" s="22">
        <v>30215</v>
      </c>
      <c r="C17" s="26" t="s">
        <v>389</v>
      </c>
      <c r="D17" s="1" t="s">
        <v>348</v>
      </c>
      <c r="E17" s="1" t="s">
        <v>366</v>
      </c>
      <c r="F17" s="15">
        <f t="shared" si="0"/>
        <v>0</v>
      </c>
      <c r="G17" s="15">
        <f t="shared" si="1"/>
        <v>0.36363636363636365</v>
      </c>
      <c r="H17" s="15">
        <f t="shared" si="2"/>
        <v>0</v>
      </c>
      <c r="I17" s="11">
        <v>33</v>
      </c>
      <c r="J17" t="s">
        <v>350</v>
      </c>
      <c r="K17" t="s">
        <v>351</v>
      </c>
      <c r="L17" t="s">
        <v>352</v>
      </c>
      <c r="M17" s="10">
        <v>19.71</v>
      </c>
      <c r="N17" s="10">
        <v>11.92</v>
      </c>
      <c r="O17" s="10" t="s">
        <v>355</v>
      </c>
      <c r="P17" s="10">
        <v>11</v>
      </c>
      <c r="Q17" s="10" t="s">
        <v>221</v>
      </c>
      <c r="R17" s="10" t="s">
        <v>374</v>
      </c>
      <c r="S17" s="9">
        <v>7</v>
      </c>
      <c r="T17" s="5" t="s">
        <v>378</v>
      </c>
      <c r="U17" s="17"/>
      <c r="V17" s="5"/>
      <c r="W17" s="17"/>
      <c r="X17" s="5"/>
      <c r="Y17" s="17"/>
      <c r="Z17" s="5"/>
      <c r="AA17" s="16"/>
      <c r="AB17" s="4"/>
      <c r="AC17" s="17">
        <v>8</v>
      </c>
      <c r="AD17" s="20" t="s">
        <v>167</v>
      </c>
      <c r="AE17" s="15">
        <f t="shared" si="3"/>
        <v>-0.125</v>
      </c>
    </row>
    <row r="18" spans="1:31" x14ac:dyDescent="0.25">
      <c r="A18" s="24">
        <v>30216</v>
      </c>
      <c r="B18" s="22">
        <v>30216</v>
      </c>
      <c r="C18" s="26" t="s">
        <v>389</v>
      </c>
      <c r="D18" s="1" t="s">
        <v>379</v>
      </c>
      <c r="E18" s="1" t="s">
        <v>366</v>
      </c>
      <c r="F18" s="15">
        <f t="shared" si="0"/>
        <v>0</v>
      </c>
      <c r="G18" s="15">
        <f t="shared" si="1"/>
        <v>0.17627677100494232</v>
      </c>
      <c r="H18" s="15">
        <f t="shared" si="2"/>
        <v>-2.8071065989847717</v>
      </c>
      <c r="I18" t="s">
        <v>380</v>
      </c>
      <c r="J18" t="s">
        <v>381</v>
      </c>
      <c r="K18" t="s">
        <v>351</v>
      </c>
      <c r="L18" t="s">
        <v>351</v>
      </c>
      <c r="M18" s="10">
        <v>27.02</v>
      </c>
      <c r="N18" s="10">
        <v>21.41</v>
      </c>
      <c r="O18" s="10" t="s">
        <v>382</v>
      </c>
      <c r="P18" s="10">
        <v>18.21</v>
      </c>
      <c r="Q18" s="10">
        <v>3.94</v>
      </c>
      <c r="R18" s="10" t="s">
        <v>374</v>
      </c>
      <c r="S18" s="9">
        <v>15</v>
      </c>
      <c r="T18" s="5" t="s">
        <v>377</v>
      </c>
      <c r="U18" s="17"/>
      <c r="V18" s="5"/>
      <c r="W18" s="17"/>
      <c r="X18" s="5"/>
      <c r="Y18" s="17"/>
      <c r="Z18" s="5"/>
      <c r="AA18" s="16"/>
      <c r="AB18" s="4"/>
      <c r="AC18" s="19">
        <v>15.48</v>
      </c>
      <c r="AD18" s="20" t="s">
        <v>167</v>
      </c>
      <c r="AE18" s="15">
        <f t="shared" si="3"/>
        <v>-3.1007751937984523E-2</v>
      </c>
    </row>
    <row r="19" spans="1:31" x14ac:dyDescent="0.25">
      <c r="A19" s="24">
        <v>40630</v>
      </c>
      <c r="B19" s="22">
        <v>40630</v>
      </c>
      <c r="C19" s="26" t="s">
        <v>389</v>
      </c>
      <c r="D19" s="1" t="s">
        <v>176</v>
      </c>
      <c r="E19" s="1" t="s">
        <v>366</v>
      </c>
      <c r="F19" s="15">
        <f t="shared" si="0"/>
        <v>7.999999999999996E-2</v>
      </c>
      <c r="G19" s="15">
        <f t="shared" si="1"/>
        <v>0</v>
      </c>
      <c r="H19" s="15">
        <f t="shared" si="2"/>
        <v>7.999999999999996E-2</v>
      </c>
      <c r="I19" t="s">
        <v>177</v>
      </c>
      <c r="J19" t="s">
        <v>172</v>
      </c>
      <c r="K19" t="s">
        <v>173</v>
      </c>
      <c r="L19" t="s">
        <v>172</v>
      </c>
      <c r="M19" s="10">
        <v>13.49</v>
      </c>
      <c r="N19" s="10"/>
      <c r="O19" s="10" t="s">
        <v>172</v>
      </c>
      <c r="P19" s="10">
        <v>0</v>
      </c>
      <c r="Q19" s="10">
        <v>13.49</v>
      </c>
      <c r="R19" s="10" t="s">
        <v>373</v>
      </c>
      <c r="S19" s="9">
        <f>+Q19*0.92</f>
        <v>12.4108</v>
      </c>
      <c r="T19" s="5" t="s">
        <v>369</v>
      </c>
      <c r="U19" s="17"/>
      <c r="V19" s="5"/>
      <c r="W19" s="17"/>
      <c r="X19" s="5"/>
      <c r="Y19" s="17"/>
      <c r="Z19" s="5"/>
      <c r="AA19" s="16"/>
      <c r="AB19" s="4"/>
      <c r="AC19" s="17">
        <v>13.49</v>
      </c>
      <c r="AD19" s="20" t="s">
        <v>167</v>
      </c>
      <c r="AE19" s="15">
        <f t="shared" si="3"/>
        <v>-8.0000000000000016E-2</v>
      </c>
    </row>
    <row r="20" spans="1:31" x14ac:dyDescent="0.25">
      <c r="A20" s="24">
        <v>40631</v>
      </c>
      <c r="B20" s="22">
        <v>40631</v>
      </c>
      <c r="C20" s="26" t="s">
        <v>389</v>
      </c>
      <c r="D20" s="1" t="s">
        <v>180</v>
      </c>
      <c r="E20" s="1" t="s">
        <v>366</v>
      </c>
      <c r="F20" s="15">
        <f t="shared" si="0"/>
        <v>7.999999999999996E-2</v>
      </c>
      <c r="G20" s="15">
        <f t="shared" si="1"/>
        <v>0</v>
      </c>
      <c r="H20" s="15">
        <f t="shared" si="2"/>
        <v>7.999999999999996E-2</v>
      </c>
      <c r="I20" t="s">
        <v>181</v>
      </c>
      <c r="J20" t="s">
        <v>172</v>
      </c>
      <c r="K20" t="s">
        <v>173</v>
      </c>
      <c r="L20" t="s">
        <v>172</v>
      </c>
      <c r="M20" s="10">
        <v>17.989999999999998</v>
      </c>
      <c r="N20" s="10"/>
      <c r="O20" s="10" t="s">
        <v>172</v>
      </c>
      <c r="P20" s="10">
        <v>0</v>
      </c>
      <c r="Q20" s="10">
        <v>17.989999999999998</v>
      </c>
      <c r="R20" s="10" t="s">
        <v>373</v>
      </c>
      <c r="S20" s="9">
        <f>+Q20*0.92</f>
        <v>16.550799999999999</v>
      </c>
      <c r="T20" s="5" t="s">
        <v>369</v>
      </c>
      <c r="U20" s="17"/>
      <c r="V20" s="5"/>
      <c r="W20" s="17"/>
      <c r="X20" s="5"/>
      <c r="Y20" s="17"/>
      <c r="Z20" s="5"/>
      <c r="AA20" s="16"/>
      <c r="AB20" s="4"/>
      <c r="AC20" s="17">
        <v>17.989999999999998</v>
      </c>
      <c r="AD20" s="20" t="s">
        <v>167</v>
      </c>
      <c r="AE20" s="15">
        <f t="shared" si="3"/>
        <v>-7.9999999999999988E-2</v>
      </c>
    </row>
    <row r="21" spans="1:31" x14ac:dyDescent="0.25">
      <c r="A21" s="24">
        <v>40632</v>
      </c>
      <c r="B21" s="22">
        <v>40632</v>
      </c>
      <c r="C21" s="26" t="s">
        <v>389</v>
      </c>
      <c r="D21" s="1" t="s">
        <v>170</v>
      </c>
      <c r="E21" s="1" t="s">
        <v>366</v>
      </c>
      <c r="F21" s="15">
        <f t="shared" si="0"/>
        <v>7.999999999999996E-2</v>
      </c>
      <c r="G21" s="15">
        <f t="shared" si="1"/>
        <v>0</v>
      </c>
      <c r="H21" s="15">
        <f t="shared" si="2"/>
        <v>7.999999999999996E-2</v>
      </c>
      <c r="I21" t="s">
        <v>171</v>
      </c>
      <c r="J21" t="s">
        <v>172</v>
      </c>
      <c r="K21" t="s">
        <v>173</v>
      </c>
      <c r="L21" t="s">
        <v>172</v>
      </c>
      <c r="M21" s="10">
        <v>17.989999999999998</v>
      </c>
      <c r="N21" s="10"/>
      <c r="O21" s="10" t="s">
        <v>172</v>
      </c>
      <c r="P21" s="10">
        <v>0</v>
      </c>
      <c r="Q21" s="10">
        <v>17.989999999999998</v>
      </c>
      <c r="R21" s="10" t="s">
        <v>373</v>
      </c>
      <c r="S21" s="9">
        <f>+Q21*0.92</f>
        <v>16.550799999999999</v>
      </c>
      <c r="T21" s="5" t="s">
        <v>369</v>
      </c>
      <c r="U21" s="17"/>
      <c r="V21" s="5"/>
      <c r="W21" s="17"/>
      <c r="X21" s="5"/>
      <c r="Y21" s="17"/>
      <c r="Z21" s="5"/>
      <c r="AA21" s="16"/>
      <c r="AB21" s="4"/>
      <c r="AC21" s="17">
        <v>17.989999999999998</v>
      </c>
      <c r="AD21" s="20" t="s">
        <v>167</v>
      </c>
      <c r="AE21" s="15">
        <f t="shared" si="3"/>
        <v>-7.9999999999999988E-2</v>
      </c>
    </row>
    <row r="22" spans="1:31" x14ac:dyDescent="0.25">
      <c r="A22" s="24">
        <v>40693</v>
      </c>
      <c r="B22" s="22">
        <v>40693</v>
      </c>
      <c r="C22" s="26" t="s">
        <v>389</v>
      </c>
      <c r="D22" s="1" t="s">
        <v>270</v>
      </c>
      <c r="E22" s="1" t="s">
        <v>366</v>
      </c>
      <c r="F22" s="15">
        <f t="shared" si="0"/>
        <v>0</v>
      </c>
      <c r="G22" s="15">
        <f t="shared" si="1"/>
        <v>0.32150313152400833</v>
      </c>
      <c r="H22" s="15">
        <f t="shared" si="2"/>
        <v>0</v>
      </c>
      <c r="I22" s="11">
        <v>269</v>
      </c>
      <c r="J22" s="11">
        <v>1</v>
      </c>
      <c r="K22" t="s">
        <v>273</v>
      </c>
      <c r="L22" t="s">
        <v>274</v>
      </c>
      <c r="M22" s="10">
        <v>91.75</v>
      </c>
      <c r="N22" s="10">
        <v>97.65</v>
      </c>
      <c r="O22" s="10" t="s">
        <v>376</v>
      </c>
      <c r="P22" s="10">
        <v>95.8</v>
      </c>
      <c r="Q22" s="10" t="s">
        <v>221</v>
      </c>
      <c r="R22" s="10" t="s">
        <v>374</v>
      </c>
      <c r="S22" s="9">
        <v>65</v>
      </c>
      <c r="T22" s="5" t="s">
        <v>378</v>
      </c>
      <c r="U22" s="17"/>
      <c r="V22" s="5"/>
      <c r="W22" s="17"/>
      <c r="X22" s="5"/>
      <c r="Y22" s="17"/>
      <c r="Z22" s="5"/>
      <c r="AA22" s="16"/>
      <c r="AB22" s="4"/>
      <c r="AC22" s="17">
        <v>65</v>
      </c>
      <c r="AD22" s="20" t="s">
        <v>167</v>
      </c>
      <c r="AE22" s="15">
        <f t="shared" si="3"/>
        <v>0</v>
      </c>
    </row>
    <row r="23" spans="1:31" x14ac:dyDescent="0.25">
      <c r="A23" s="24">
        <v>40751</v>
      </c>
      <c r="B23" s="22">
        <v>40751</v>
      </c>
      <c r="C23" s="26" t="s">
        <v>389</v>
      </c>
      <c r="D23" s="1" t="s">
        <v>183</v>
      </c>
      <c r="E23" s="1" t="s">
        <v>366</v>
      </c>
      <c r="F23" s="15">
        <f t="shared" si="0"/>
        <v>7.999999999999996E-2</v>
      </c>
      <c r="G23" s="15">
        <f t="shared" si="1"/>
        <v>0</v>
      </c>
      <c r="H23" s="15">
        <f t="shared" si="2"/>
        <v>7.999999999999996E-2</v>
      </c>
      <c r="I23" t="s">
        <v>184</v>
      </c>
      <c r="J23" t="s">
        <v>172</v>
      </c>
      <c r="K23" t="s">
        <v>185</v>
      </c>
      <c r="L23" t="s">
        <v>172</v>
      </c>
      <c r="M23" s="10">
        <v>17.989999999999998</v>
      </c>
      <c r="N23" s="10"/>
      <c r="O23" s="10" t="s">
        <v>172</v>
      </c>
      <c r="P23" s="10">
        <v>0</v>
      </c>
      <c r="Q23" s="10">
        <v>17.989999999999998</v>
      </c>
      <c r="R23" s="10" t="s">
        <v>373</v>
      </c>
      <c r="S23" s="9">
        <f>+Q23*0.92</f>
        <v>16.550799999999999</v>
      </c>
      <c r="T23" s="5" t="s">
        <v>369</v>
      </c>
      <c r="U23" s="17"/>
      <c r="V23" s="5"/>
      <c r="W23" s="17"/>
      <c r="X23" s="5"/>
      <c r="Y23" s="17"/>
      <c r="Z23" s="5"/>
      <c r="AA23" s="16"/>
      <c r="AB23" s="4"/>
      <c r="AC23" s="17">
        <v>17.989999999999998</v>
      </c>
      <c r="AD23" s="20" t="s">
        <v>167</v>
      </c>
      <c r="AE23" s="15">
        <f t="shared" si="3"/>
        <v>-7.9999999999999988E-2</v>
      </c>
    </row>
    <row r="24" spans="1:31" x14ac:dyDescent="0.25">
      <c r="A24" s="24">
        <v>50011</v>
      </c>
      <c r="B24" s="22">
        <v>50011</v>
      </c>
      <c r="C24" s="26" t="s">
        <v>389</v>
      </c>
      <c r="D24" s="1" t="s">
        <v>261</v>
      </c>
      <c r="E24" s="1" t="s">
        <v>366</v>
      </c>
      <c r="F24" s="15">
        <f t="shared" si="0"/>
        <v>0</v>
      </c>
      <c r="G24" s="15">
        <f t="shared" si="1"/>
        <v>0.78294573643410859</v>
      </c>
      <c r="H24" s="15">
        <f t="shared" si="2"/>
        <v>6.6355451817272426E-2</v>
      </c>
      <c r="I24" t="s">
        <v>262</v>
      </c>
      <c r="J24" s="11">
        <v>28</v>
      </c>
      <c r="K24" t="s">
        <v>264</v>
      </c>
      <c r="L24" t="s">
        <v>265</v>
      </c>
      <c r="M24" s="10">
        <v>200.64</v>
      </c>
      <c r="N24" s="10">
        <v>131.62</v>
      </c>
      <c r="O24" s="10" t="s">
        <v>268</v>
      </c>
      <c r="P24" s="10">
        <v>129</v>
      </c>
      <c r="Q24" s="10">
        <v>29.99</v>
      </c>
      <c r="R24" s="10" t="s">
        <v>374</v>
      </c>
      <c r="S24" s="9">
        <v>28</v>
      </c>
      <c r="T24" s="5" t="s">
        <v>378</v>
      </c>
      <c r="U24" s="17"/>
      <c r="V24" s="5"/>
      <c r="W24" s="17"/>
      <c r="X24" s="5"/>
      <c r="Y24" s="17"/>
      <c r="Z24" s="5"/>
      <c r="AA24" s="16"/>
      <c r="AB24" s="4"/>
      <c r="AC24" s="19">
        <v>95</v>
      </c>
      <c r="AD24" s="20" t="s">
        <v>167</v>
      </c>
      <c r="AE24" s="15">
        <f t="shared" si="3"/>
        <v>-0.70526315789473681</v>
      </c>
    </row>
    <row r="25" spans="1:31" x14ac:dyDescent="0.25">
      <c r="A25" s="24">
        <v>71171</v>
      </c>
      <c r="B25" s="22">
        <v>71171</v>
      </c>
      <c r="C25" s="26" t="s">
        <v>389</v>
      </c>
      <c r="D25" s="1" t="s">
        <v>384</v>
      </c>
      <c r="E25" s="1" t="s">
        <v>366</v>
      </c>
      <c r="F25" s="15">
        <f t="shared" ref="F25" si="4">IF(E25="No",IFERROR(1-MIN($S25,$U25,$W25,$Y25,$AA25,$AC25)/P25,0),IF(AND(E25="Yes",R25="Sealed"),1-(S25/M25),0))</f>
        <v>0</v>
      </c>
      <c r="G25" s="15">
        <f t="shared" ref="G25" si="5">IF(E25="No",IFERROR(1-MIN($S25,$U25,$W25,$Y25,$AA25,$AC25)/P25,0),IF(AND(E25="Yes",R25="Open"),1-(S25/P25),0))</f>
        <v>7.2314049586776785E-2</v>
      </c>
      <c r="H25" s="15">
        <f t="shared" si="2"/>
        <v>7.2314049586776785E-2</v>
      </c>
      <c r="I25">
        <v>1</v>
      </c>
      <c r="J25" t="s">
        <v>385</v>
      </c>
      <c r="K25" s="27">
        <v>42248</v>
      </c>
      <c r="L25" t="s">
        <v>172</v>
      </c>
      <c r="M25" s="10">
        <v>4.84</v>
      </c>
      <c r="N25" s="10">
        <v>4.84</v>
      </c>
      <c r="O25" s="10" t="s">
        <v>386</v>
      </c>
      <c r="P25" s="10">
        <v>4.84</v>
      </c>
      <c r="Q25" s="10">
        <v>4.84</v>
      </c>
      <c r="R25" s="10" t="s">
        <v>374</v>
      </c>
      <c r="S25" s="9">
        <f>1.5+2.99</f>
        <v>4.49</v>
      </c>
      <c r="T25" s="4" t="s">
        <v>377</v>
      </c>
      <c r="U25" s="16"/>
      <c r="V25" s="4"/>
      <c r="W25" s="16"/>
      <c r="X25" s="4"/>
      <c r="Y25" s="16"/>
      <c r="Z25" s="4"/>
      <c r="AA25" s="16"/>
      <c r="AB25" s="4"/>
      <c r="AC25" s="19">
        <f>Q25*0.8</f>
        <v>3.8719999999999999</v>
      </c>
      <c r="AD25" s="20" t="s">
        <v>167</v>
      </c>
      <c r="AE25" s="15">
        <f t="shared" si="3"/>
        <v>0.15960743801652902</v>
      </c>
    </row>
    <row r="26" spans="1:31" x14ac:dyDescent="0.25">
      <c r="A26" s="24">
        <v>71218</v>
      </c>
      <c r="B26" s="22">
        <v>71218</v>
      </c>
      <c r="C26" s="26" t="s">
        <v>389</v>
      </c>
      <c r="D26" s="1" t="s">
        <v>208</v>
      </c>
      <c r="E26" s="1" t="s">
        <v>366</v>
      </c>
      <c r="F26" s="15">
        <f t="shared" si="0"/>
        <v>0</v>
      </c>
      <c r="G26" s="15">
        <f t="shared" si="1"/>
        <v>0.14428571428571424</v>
      </c>
      <c r="H26" s="15">
        <f t="shared" si="2"/>
        <v>0.60040026684456305</v>
      </c>
      <c r="I26" t="s">
        <v>209</v>
      </c>
      <c r="J26" t="s">
        <v>210</v>
      </c>
      <c r="K26" t="s">
        <v>202</v>
      </c>
      <c r="L26" t="s">
        <v>211</v>
      </c>
      <c r="M26" s="10">
        <v>11.22</v>
      </c>
      <c r="N26" s="10">
        <v>7.53</v>
      </c>
      <c r="O26" s="10" t="s">
        <v>368</v>
      </c>
      <c r="P26" s="10">
        <v>7</v>
      </c>
      <c r="Q26" s="10">
        <v>14.99</v>
      </c>
      <c r="R26" s="10" t="s">
        <v>374</v>
      </c>
      <c r="S26" s="17">
        <v>5.99</v>
      </c>
      <c r="T26" s="5" t="s">
        <v>378</v>
      </c>
      <c r="U26" s="17"/>
      <c r="V26" s="5"/>
      <c r="W26" s="17"/>
      <c r="X26" s="5"/>
      <c r="Y26" s="17"/>
      <c r="Z26" s="5"/>
      <c r="AA26" s="16"/>
      <c r="AB26" s="4"/>
      <c r="AC26" s="19">
        <v>5.99</v>
      </c>
      <c r="AD26" s="20" t="s">
        <v>167</v>
      </c>
      <c r="AE26" s="15">
        <f t="shared" si="3"/>
        <v>0</v>
      </c>
    </row>
    <row r="27" spans="1:31" x14ac:dyDescent="0.25">
      <c r="A27" s="24">
        <v>71219</v>
      </c>
      <c r="B27" s="22">
        <v>71219</v>
      </c>
      <c r="C27" s="26" t="s">
        <v>389</v>
      </c>
      <c r="D27" s="1" t="s">
        <v>232</v>
      </c>
      <c r="E27" s="1" t="s">
        <v>366</v>
      </c>
      <c r="F27" s="15">
        <f t="shared" si="0"/>
        <v>0</v>
      </c>
      <c r="G27" s="15">
        <f t="shared" si="1"/>
        <v>0.45848375451263534</v>
      </c>
      <c r="H27" s="15">
        <f t="shared" si="2"/>
        <v>0.59973315543695804</v>
      </c>
      <c r="I27" t="s">
        <v>233</v>
      </c>
      <c r="J27" t="s">
        <v>234</v>
      </c>
      <c r="K27" t="s">
        <v>202</v>
      </c>
      <c r="L27" t="s">
        <v>235</v>
      </c>
      <c r="M27" s="10">
        <v>13.6</v>
      </c>
      <c r="N27" s="10">
        <v>12.07</v>
      </c>
      <c r="O27" s="10" t="s">
        <v>238</v>
      </c>
      <c r="P27" s="10">
        <v>11.08</v>
      </c>
      <c r="Q27" s="10">
        <v>14.99</v>
      </c>
      <c r="R27" s="10" t="s">
        <v>374</v>
      </c>
      <c r="S27" s="9">
        <v>6</v>
      </c>
      <c r="T27" s="5" t="s">
        <v>377</v>
      </c>
      <c r="U27" s="17"/>
      <c r="V27" s="5"/>
      <c r="W27" s="17"/>
      <c r="X27" s="5"/>
      <c r="Y27" s="17"/>
      <c r="Z27" s="5"/>
      <c r="AA27" s="16"/>
      <c r="AB27" s="4"/>
      <c r="AC27" s="19">
        <v>8.5</v>
      </c>
      <c r="AD27" s="20" t="s">
        <v>167</v>
      </c>
      <c r="AE27" s="15">
        <f t="shared" si="3"/>
        <v>-0.29411764705882354</v>
      </c>
    </row>
    <row r="28" spans="1:31" x14ac:dyDescent="0.25">
      <c r="A28" s="24">
        <v>71220</v>
      </c>
      <c r="B28" s="1">
        <v>71220</v>
      </c>
      <c r="C28" s="26" t="s">
        <v>389</v>
      </c>
      <c r="D28" s="1" t="s">
        <v>199</v>
      </c>
      <c r="E28" s="1" t="s">
        <v>366</v>
      </c>
      <c r="F28" s="15">
        <f t="shared" si="0"/>
        <v>0</v>
      </c>
      <c r="G28" s="15">
        <f t="shared" si="1"/>
        <v>0.2857142857142857</v>
      </c>
      <c r="H28" s="15">
        <f t="shared" si="2"/>
        <v>0.66644429619746504</v>
      </c>
      <c r="I28" t="s">
        <v>200</v>
      </c>
      <c r="J28" t="s">
        <v>201</v>
      </c>
      <c r="K28" t="s">
        <v>202</v>
      </c>
      <c r="L28" t="s">
        <v>203</v>
      </c>
      <c r="M28" s="10">
        <v>12.01</v>
      </c>
      <c r="N28" s="10">
        <v>10.26</v>
      </c>
      <c r="O28" s="10" t="s">
        <v>367</v>
      </c>
      <c r="P28" s="10">
        <v>7</v>
      </c>
      <c r="Q28" s="10">
        <v>14.99</v>
      </c>
      <c r="R28" s="10" t="s">
        <v>374</v>
      </c>
      <c r="S28" s="17">
        <v>5</v>
      </c>
      <c r="T28" s="5" t="s">
        <v>378</v>
      </c>
      <c r="U28" s="17"/>
      <c r="V28" s="5"/>
      <c r="W28" s="17"/>
      <c r="X28" s="5"/>
      <c r="Y28" s="17"/>
      <c r="Z28" s="5"/>
      <c r="AA28" s="16"/>
      <c r="AB28" s="4"/>
      <c r="AC28" s="19">
        <v>5.5</v>
      </c>
      <c r="AD28" s="20" t="s">
        <v>167</v>
      </c>
      <c r="AE28" s="15">
        <f t="shared" si="3"/>
        <v>-9.0909090909090912E-2</v>
      </c>
    </row>
    <row r="29" spans="1:31" x14ac:dyDescent="0.25">
      <c r="A29" s="24">
        <v>79000</v>
      </c>
      <c r="B29" s="22">
        <v>79000</v>
      </c>
      <c r="C29" s="26" t="s">
        <v>389</v>
      </c>
      <c r="D29" s="1" t="s">
        <v>142</v>
      </c>
      <c r="E29" s="1" t="s">
        <v>366</v>
      </c>
      <c r="F29" s="15">
        <f t="shared" si="0"/>
        <v>0</v>
      </c>
      <c r="G29" s="15">
        <f t="shared" si="1"/>
        <v>0.240506329113924</v>
      </c>
      <c r="H29" s="15">
        <f t="shared" si="2"/>
        <v>-0.25104253544620514</v>
      </c>
      <c r="I29" t="s">
        <v>143</v>
      </c>
      <c r="J29" t="s">
        <v>144</v>
      </c>
      <c r="K29" t="s">
        <v>102</v>
      </c>
      <c r="L29" t="s">
        <v>47</v>
      </c>
      <c r="M29" s="10">
        <v>39.49</v>
      </c>
      <c r="N29" s="10">
        <v>23.7</v>
      </c>
      <c r="O29" s="10" t="s">
        <v>147</v>
      </c>
      <c r="P29" s="10">
        <v>19.75</v>
      </c>
      <c r="Q29" s="10">
        <v>11.99</v>
      </c>
      <c r="R29" s="10" t="s">
        <v>374</v>
      </c>
      <c r="S29" s="9">
        <v>15</v>
      </c>
      <c r="T29" s="5" t="s">
        <v>377</v>
      </c>
      <c r="U29" s="17"/>
      <c r="V29" s="5"/>
      <c r="W29" s="17"/>
      <c r="X29" s="5"/>
      <c r="Y29" s="17"/>
      <c r="Z29" s="5"/>
      <c r="AA29" s="16"/>
      <c r="AB29" s="4"/>
      <c r="AC29" s="19">
        <v>15</v>
      </c>
      <c r="AD29" s="20" t="s">
        <v>167</v>
      </c>
      <c r="AE29" s="15">
        <f t="shared" si="3"/>
        <v>0</v>
      </c>
    </row>
    <row r="30" spans="1:31" x14ac:dyDescent="0.25">
      <c r="A30" s="24">
        <v>79001</v>
      </c>
      <c r="B30" s="22">
        <v>79001</v>
      </c>
      <c r="C30" s="26" t="s">
        <v>389</v>
      </c>
      <c r="D30" s="1" t="s">
        <v>99</v>
      </c>
      <c r="E30" s="1" t="s">
        <v>366</v>
      </c>
      <c r="F30" s="15">
        <f t="shared" si="0"/>
        <v>0</v>
      </c>
      <c r="G30" s="15">
        <f t="shared" si="1"/>
        <v>0.63167587476979747</v>
      </c>
      <c r="H30" s="15">
        <f t="shared" si="2"/>
        <v>0.35974389755902358</v>
      </c>
      <c r="I30" t="s">
        <v>100</v>
      </c>
      <c r="J30" t="s">
        <v>101</v>
      </c>
      <c r="K30" t="s">
        <v>102</v>
      </c>
      <c r="L30" t="s">
        <v>103</v>
      </c>
      <c r="M30" s="10">
        <v>88.38</v>
      </c>
      <c r="N30" s="10">
        <v>43.44</v>
      </c>
      <c r="O30" s="10" t="s">
        <v>106</v>
      </c>
      <c r="P30" s="10">
        <v>43.44</v>
      </c>
      <c r="Q30" s="10">
        <v>24.99</v>
      </c>
      <c r="R30" s="10" t="s">
        <v>374</v>
      </c>
      <c r="S30" s="17">
        <v>16</v>
      </c>
      <c r="T30" s="5" t="s">
        <v>377</v>
      </c>
      <c r="U30" s="17"/>
      <c r="V30" s="5"/>
      <c r="W30" s="17"/>
      <c r="X30" s="5"/>
      <c r="Y30" s="17"/>
      <c r="Z30" s="5"/>
      <c r="AA30" s="16"/>
      <c r="AB30" s="4"/>
      <c r="AC30" s="19">
        <v>32.5</v>
      </c>
      <c r="AD30" s="20" t="s">
        <v>167</v>
      </c>
      <c r="AE30" s="15">
        <f t="shared" si="3"/>
        <v>-0.50769230769230766</v>
      </c>
    </row>
    <row r="31" spans="1:31" x14ac:dyDescent="0.25">
      <c r="A31" s="24">
        <v>79002</v>
      </c>
      <c r="B31" s="22">
        <v>79002</v>
      </c>
      <c r="C31" s="26" t="s">
        <v>389</v>
      </c>
      <c r="D31" s="1" t="s">
        <v>158</v>
      </c>
      <c r="E31" s="1" t="s">
        <v>366</v>
      </c>
      <c r="F31" s="15">
        <f t="shared" si="0"/>
        <v>0</v>
      </c>
      <c r="G31" s="15">
        <f t="shared" si="1"/>
        <v>0.30939226519337015</v>
      </c>
      <c r="H31" s="15">
        <f t="shared" si="2"/>
        <v>-0.20024004800960182</v>
      </c>
      <c r="I31" t="s">
        <v>159</v>
      </c>
      <c r="J31" t="s">
        <v>160</v>
      </c>
      <c r="K31" t="s">
        <v>102</v>
      </c>
      <c r="L31" t="s">
        <v>161</v>
      </c>
      <c r="M31" s="10">
        <v>130.63999999999999</v>
      </c>
      <c r="N31" s="10">
        <v>94.01</v>
      </c>
      <c r="O31" s="10" t="s">
        <v>164</v>
      </c>
      <c r="P31" s="10">
        <v>86.88</v>
      </c>
      <c r="Q31" s="10">
        <v>49.99</v>
      </c>
      <c r="R31" s="10" t="s">
        <v>374</v>
      </c>
      <c r="S31" s="9">
        <v>60</v>
      </c>
      <c r="T31" s="5" t="s">
        <v>377</v>
      </c>
      <c r="U31" s="17"/>
      <c r="V31" s="5"/>
      <c r="W31" s="17"/>
      <c r="X31" s="5"/>
      <c r="Y31" s="17"/>
      <c r="Z31" s="5"/>
      <c r="AA31" s="16"/>
      <c r="AB31" s="4"/>
      <c r="AC31" s="19">
        <v>60</v>
      </c>
      <c r="AD31" s="20" t="s">
        <v>167</v>
      </c>
      <c r="AE31" s="15">
        <f t="shared" si="3"/>
        <v>0</v>
      </c>
    </row>
    <row r="32" spans="1:31" x14ac:dyDescent="0.25">
      <c r="A32" s="24">
        <v>79003</v>
      </c>
      <c r="B32" s="22">
        <v>79003</v>
      </c>
      <c r="C32" s="26" t="s">
        <v>389</v>
      </c>
      <c r="D32" s="1" t="s">
        <v>291</v>
      </c>
      <c r="E32" s="1" t="s">
        <v>366</v>
      </c>
      <c r="F32" s="15">
        <f t="shared" si="0"/>
        <v>0</v>
      </c>
      <c r="G32" s="15">
        <f t="shared" si="1"/>
        <v>0.4505494505494505</v>
      </c>
      <c r="H32" s="15">
        <f t="shared" si="2"/>
        <v>-0.66694449074845807</v>
      </c>
      <c r="I32" t="s">
        <v>292</v>
      </c>
      <c r="J32" t="s">
        <v>293</v>
      </c>
      <c r="K32" t="s">
        <v>102</v>
      </c>
      <c r="L32" t="s">
        <v>294</v>
      </c>
      <c r="M32" s="10">
        <v>252.77</v>
      </c>
      <c r="N32" s="10">
        <v>193.91</v>
      </c>
      <c r="O32" s="10" t="s">
        <v>297</v>
      </c>
      <c r="P32" s="10">
        <v>182</v>
      </c>
      <c r="Q32" s="10">
        <v>59.99</v>
      </c>
      <c r="R32" s="10" t="s">
        <v>374</v>
      </c>
      <c r="S32" s="9">
        <v>100</v>
      </c>
      <c r="T32" s="5" t="s">
        <v>377</v>
      </c>
      <c r="U32" s="17"/>
      <c r="V32" s="5"/>
      <c r="W32" s="17"/>
      <c r="X32" s="5"/>
      <c r="Y32" s="17"/>
      <c r="Z32" s="5"/>
      <c r="AA32" s="16"/>
      <c r="AB32" s="4"/>
      <c r="AC32" s="19">
        <v>135</v>
      </c>
      <c r="AD32" s="20" t="s">
        <v>167</v>
      </c>
      <c r="AE32" s="15">
        <f t="shared" si="3"/>
        <v>-0.25925925925925924</v>
      </c>
    </row>
    <row r="33" spans="1:32" x14ac:dyDescent="0.25">
      <c r="A33" s="24">
        <v>79004</v>
      </c>
      <c r="B33" s="22">
        <v>79004</v>
      </c>
      <c r="C33" s="26" t="s">
        <v>389</v>
      </c>
      <c r="D33" s="1" t="s">
        <v>315</v>
      </c>
      <c r="E33" s="1" t="s">
        <v>366</v>
      </c>
      <c r="F33" s="15">
        <f t="shared" si="0"/>
        <v>0</v>
      </c>
      <c r="G33" s="15">
        <f t="shared" si="1"/>
        <v>0.29577464788732399</v>
      </c>
      <c r="H33" s="15">
        <f t="shared" si="2"/>
        <v>-0.25031257814453611</v>
      </c>
      <c r="I33" t="s">
        <v>316</v>
      </c>
      <c r="J33" t="s">
        <v>317</v>
      </c>
      <c r="K33" t="s">
        <v>102</v>
      </c>
      <c r="L33" t="s">
        <v>318</v>
      </c>
      <c r="M33" s="10">
        <v>122.44</v>
      </c>
      <c r="N33" s="10">
        <v>90.85</v>
      </c>
      <c r="O33" s="10" t="s">
        <v>321</v>
      </c>
      <c r="P33" s="10">
        <v>71</v>
      </c>
      <c r="Q33" s="10">
        <v>39.99</v>
      </c>
      <c r="R33" s="10" t="s">
        <v>374</v>
      </c>
      <c r="S33" s="9">
        <v>50</v>
      </c>
      <c r="T33" s="5" t="s">
        <v>377</v>
      </c>
      <c r="U33" s="17"/>
      <c r="V33" s="5"/>
      <c r="W33" s="17"/>
      <c r="X33" s="5"/>
      <c r="Y33" s="17"/>
      <c r="Z33" s="5"/>
      <c r="AA33" s="16"/>
      <c r="AB33" s="4"/>
      <c r="AC33" s="19">
        <v>55</v>
      </c>
      <c r="AD33" s="20" t="s">
        <v>167</v>
      </c>
      <c r="AE33" s="15">
        <f t="shared" si="3"/>
        <v>-9.0909090909090912E-2</v>
      </c>
    </row>
    <row r="34" spans="1:32" x14ac:dyDescent="0.25">
      <c r="A34" s="24">
        <v>79005</v>
      </c>
      <c r="B34" s="22">
        <v>79005</v>
      </c>
      <c r="C34" s="26" t="s">
        <v>389</v>
      </c>
      <c r="D34" s="1" t="s">
        <v>285</v>
      </c>
      <c r="E34" s="1" t="s">
        <v>366</v>
      </c>
      <c r="F34" s="15">
        <f t="shared" si="0"/>
        <v>0.58112259145490097</v>
      </c>
      <c r="G34" s="15">
        <f t="shared" si="1"/>
        <v>0</v>
      </c>
      <c r="H34" s="15">
        <f t="shared" si="2"/>
        <v>-1.5020850708924103</v>
      </c>
      <c r="I34" t="s">
        <v>286</v>
      </c>
      <c r="J34" t="s">
        <v>287</v>
      </c>
      <c r="K34" t="s">
        <v>37</v>
      </c>
      <c r="L34" t="s">
        <v>250</v>
      </c>
      <c r="M34" s="10">
        <v>71.62</v>
      </c>
      <c r="N34" s="10">
        <v>39.49</v>
      </c>
      <c r="O34" s="10" t="s">
        <v>289</v>
      </c>
      <c r="P34" s="10">
        <v>36</v>
      </c>
      <c r="Q34" s="10">
        <v>11.99</v>
      </c>
      <c r="R34" s="10" t="s">
        <v>373</v>
      </c>
      <c r="S34" s="9">
        <v>30</v>
      </c>
      <c r="T34" s="5" t="s">
        <v>378</v>
      </c>
      <c r="U34" s="17"/>
      <c r="V34" s="5"/>
      <c r="W34" s="17"/>
      <c r="X34" s="5"/>
      <c r="Y34" s="17"/>
      <c r="Z34" s="5"/>
      <c r="AA34" s="16"/>
      <c r="AB34" s="4"/>
      <c r="AC34" s="17">
        <v>27</v>
      </c>
      <c r="AD34" s="20" t="s">
        <v>167</v>
      </c>
      <c r="AE34" s="15">
        <f t="shared" si="3"/>
        <v>0.1111111111111111</v>
      </c>
    </row>
    <row r="35" spans="1:32" x14ac:dyDescent="0.25">
      <c r="A35" s="24">
        <v>79006</v>
      </c>
      <c r="B35" s="22">
        <v>79006</v>
      </c>
      <c r="C35" s="26" t="s">
        <v>389</v>
      </c>
      <c r="D35" s="1" t="s">
        <v>247</v>
      </c>
      <c r="E35" s="1" t="s">
        <v>366</v>
      </c>
      <c r="F35" s="15">
        <f t="shared" si="0"/>
        <v>0.38404681244225436</v>
      </c>
      <c r="G35" s="15">
        <f t="shared" si="1"/>
        <v>0</v>
      </c>
      <c r="H35" s="15">
        <f t="shared" si="2"/>
        <v>-1.0006668889629879</v>
      </c>
      <c r="I35" t="s">
        <v>248</v>
      </c>
      <c r="J35" t="s">
        <v>249</v>
      </c>
      <c r="K35" t="s">
        <v>37</v>
      </c>
      <c r="L35" t="s">
        <v>250</v>
      </c>
      <c r="M35" s="10">
        <v>97.41</v>
      </c>
      <c r="N35" s="10">
        <v>78.209999999999994</v>
      </c>
      <c r="O35" s="10" t="s">
        <v>253</v>
      </c>
      <c r="P35" s="10">
        <v>71.099999999999994</v>
      </c>
      <c r="Q35" s="10">
        <v>29.99</v>
      </c>
      <c r="R35" s="10" t="s">
        <v>373</v>
      </c>
      <c r="S35" s="9">
        <v>60</v>
      </c>
      <c r="T35" s="5" t="s">
        <v>378</v>
      </c>
      <c r="U35" s="17"/>
      <c r="V35" s="5"/>
      <c r="W35" s="17"/>
      <c r="X35" s="5"/>
      <c r="Y35" s="17"/>
      <c r="Z35" s="5"/>
      <c r="AA35" s="16"/>
      <c r="AB35" s="4"/>
      <c r="AC35" s="17">
        <v>55</v>
      </c>
      <c r="AD35" s="20" t="s">
        <v>167</v>
      </c>
      <c r="AE35" s="15">
        <f t="shared" si="3"/>
        <v>9.0909090909090912E-2</v>
      </c>
    </row>
    <row r="36" spans="1:32" x14ac:dyDescent="0.25">
      <c r="A36" s="24">
        <v>79007</v>
      </c>
      <c r="B36" s="22">
        <v>79007</v>
      </c>
      <c r="C36" s="26" t="s">
        <v>389</v>
      </c>
      <c r="D36" s="1" t="s">
        <v>24</v>
      </c>
      <c r="E36" s="1" t="s">
        <v>366</v>
      </c>
      <c r="F36" s="15">
        <f t="shared" si="0"/>
        <v>0</v>
      </c>
      <c r="G36" s="15">
        <f t="shared" si="1"/>
        <v>0.12083618247533456</v>
      </c>
      <c r="H36" s="15">
        <f t="shared" si="2"/>
        <v>-2.0005000833472244</v>
      </c>
      <c r="I36" t="s">
        <v>25</v>
      </c>
      <c r="J36" t="s">
        <v>26</v>
      </c>
      <c r="K36" t="s">
        <v>27</v>
      </c>
      <c r="L36" t="s">
        <v>28</v>
      </c>
      <c r="M36" s="10">
        <v>387.94</v>
      </c>
      <c r="N36" s="10">
        <v>220.81</v>
      </c>
      <c r="O36" s="10" t="s">
        <v>31</v>
      </c>
      <c r="P36" s="10">
        <v>204.74</v>
      </c>
      <c r="Q36" s="10">
        <v>59.99</v>
      </c>
      <c r="R36" s="10" t="s">
        <v>374</v>
      </c>
      <c r="S36" s="16">
        <v>180</v>
      </c>
      <c r="T36" s="4" t="s">
        <v>378</v>
      </c>
      <c r="U36" s="16"/>
      <c r="V36" s="4"/>
      <c r="W36" s="16"/>
      <c r="X36" s="4"/>
      <c r="Y36" s="16"/>
      <c r="Z36" s="4"/>
      <c r="AA36" s="16"/>
      <c r="AB36" s="4"/>
      <c r="AC36" s="19">
        <v>150</v>
      </c>
      <c r="AD36" s="20" t="s">
        <v>167</v>
      </c>
    </row>
    <row r="37" spans="1:32" x14ac:dyDescent="0.25">
      <c r="A37" s="24">
        <v>79008</v>
      </c>
      <c r="B37" s="22">
        <v>79008</v>
      </c>
      <c r="C37" s="26" t="s">
        <v>389</v>
      </c>
      <c r="D37" s="1" t="s">
        <v>34</v>
      </c>
      <c r="E37" s="1" t="s">
        <v>366</v>
      </c>
      <c r="F37" s="15">
        <f t="shared" si="0"/>
        <v>0</v>
      </c>
      <c r="G37" s="15">
        <f t="shared" si="1"/>
        <v>0.69648407148407143</v>
      </c>
      <c r="H37" s="15">
        <f t="shared" si="2"/>
        <v>0.30547838648738745</v>
      </c>
      <c r="I37" t="s">
        <v>35</v>
      </c>
      <c r="J37" t="s">
        <v>36</v>
      </c>
      <c r="K37" t="s">
        <v>37</v>
      </c>
      <c r="L37" t="s">
        <v>38</v>
      </c>
      <c r="M37" s="10">
        <v>302.12</v>
      </c>
      <c r="N37" s="10">
        <v>210.12</v>
      </c>
      <c r="O37" s="10" t="s">
        <v>41</v>
      </c>
      <c r="P37" s="10">
        <v>205.92</v>
      </c>
      <c r="Q37" s="10">
        <v>89.99</v>
      </c>
      <c r="R37" s="10" t="s">
        <v>374</v>
      </c>
      <c r="S37" s="9">
        <v>62.5</v>
      </c>
      <c r="T37" s="4" t="s">
        <v>377</v>
      </c>
      <c r="U37" s="16"/>
      <c r="V37" s="4"/>
      <c r="W37" s="16"/>
      <c r="X37" s="4"/>
      <c r="Y37" s="16"/>
      <c r="Z37" s="4"/>
      <c r="AA37" s="16"/>
      <c r="AB37" s="4"/>
      <c r="AC37" s="19">
        <v>150</v>
      </c>
      <c r="AD37" s="20" t="s">
        <v>167</v>
      </c>
    </row>
    <row r="38" spans="1:32" x14ac:dyDescent="0.25">
      <c r="A38" s="24">
        <v>79010</v>
      </c>
      <c r="B38" s="22">
        <v>79010</v>
      </c>
      <c r="C38" s="26" t="s">
        <v>389</v>
      </c>
      <c r="D38" s="1" t="s">
        <v>109</v>
      </c>
      <c r="E38" s="1" t="s">
        <v>366</v>
      </c>
      <c r="F38" s="15">
        <f t="shared" si="0"/>
        <v>0</v>
      </c>
      <c r="G38" s="15">
        <f t="shared" si="1"/>
        <v>0.23977497339212406</v>
      </c>
      <c r="H38" s="15">
        <f t="shared" si="2"/>
        <v>-0.25015626953369186</v>
      </c>
      <c r="I38" t="s">
        <v>110</v>
      </c>
      <c r="J38" t="s">
        <v>111</v>
      </c>
      <c r="K38" t="s">
        <v>102</v>
      </c>
      <c r="L38" t="s">
        <v>112</v>
      </c>
      <c r="M38" s="10">
        <v>194.59</v>
      </c>
      <c r="N38" s="10">
        <v>154.05000000000001</v>
      </c>
      <c r="O38" s="10" t="s">
        <v>115</v>
      </c>
      <c r="P38" s="10">
        <v>131.54</v>
      </c>
      <c r="Q38" s="10">
        <v>79.989999999999995</v>
      </c>
      <c r="R38" s="10" t="s">
        <v>374</v>
      </c>
      <c r="S38" s="9">
        <v>100</v>
      </c>
      <c r="T38" s="5" t="s">
        <v>378</v>
      </c>
      <c r="U38" s="17"/>
      <c r="V38" s="5"/>
      <c r="W38" s="17"/>
      <c r="X38" s="5"/>
      <c r="Y38" s="17"/>
      <c r="Z38" s="5"/>
      <c r="AA38" s="16"/>
      <c r="AB38" s="4"/>
      <c r="AC38" s="19">
        <v>100</v>
      </c>
      <c r="AD38" s="20" t="s">
        <v>167</v>
      </c>
      <c r="AE38" s="15">
        <f t="shared" ref="AE38:AE42" si="6">(S38-AC38)/AC38</f>
        <v>0</v>
      </c>
    </row>
    <row r="39" spans="1:32" x14ac:dyDescent="0.25">
      <c r="A39" s="24">
        <v>79011</v>
      </c>
      <c r="B39" s="22">
        <v>79011</v>
      </c>
      <c r="C39" s="26" t="s">
        <v>389</v>
      </c>
      <c r="D39" s="1" t="s">
        <v>299</v>
      </c>
      <c r="E39" s="1" t="s">
        <v>366</v>
      </c>
      <c r="F39" s="15">
        <f t="shared" si="0"/>
        <v>0</v>
      </c>
      <c r="G39" s="15">
        <f t="shared" si="1"/>
        <v>3.9473684210526327E-2</v>
      </c>
      <c r="H39" s="15">
        <f t="shared" si="2"/>
        <v>-0.82591295647823926</v>
      </c>
      <c r="I39" t="s">
        <v>300</v>
      </c>
      <c r="J39" t="s">
        <v>301</v>
      </c>
      <c r="K39" t="s">
        <v>47</v>
      </c>
      <c r="L39" t="s">
        <v>302</v>
      </c>
      <c r="M39" s="10">
        <v>59.25</v>
      </c>
      <c r="N39" s="10">
        <v>43.59</v>
      </c>
      <c r="O39" s="10" t="s">
        <v>305</v>
      </c>
      <c r="P39" s="10">
        <v>38</v>
      </c>
      <c r="Q39" s="10">
        <v>19.989999999999998</v>
      </c>
      <c r="R39" s="10" t="s">
        <v>374</v>
      </c>
      <c r="S39" s="9">
        <v>36.5</v>
      </c>
      <c r="T39" s="5" t="s">
        <v>378</v>
      </c>
      <c r="U39" s="17"/>
      <c r="V39" s="5"/>
      <c r="W39" s="17"/>
      <c r="X39" s="5"/>
      <c r="Y39" s="17"/>
      <c r="Z39" s="5"/>
      <c r="AA39" s="16"/>
      <c r="AB39" s="4"/>
      <c r="AC39" s="17">
        <v>28</v>
      </c>
      <c r="AD39" s="20" t="s">
        <v>167</v>
      </c>
      <c r="AE39" s="15">
        <f t="shared" si="6"/>
        <v>0.30357142857142855</v>
      </c>
    </row>
    <row r="40" spans="1:32" x14ac:dyDescent="0.25">
      <c r="A40" s="24">
        <v>79012</v>
      </c>
      <c r="B40" s="22">
        <v>79012</v>
      </c>
      <c r="C40" s="26" t="s">
        <v>389</v>
      </c>
      <c r="D40" s="1" t="s">
        <v>135</v>
      </c>
      <c r="E40" s="1" t="s">
        <v>366</v>
      </c>
      <c r="F40" s="15">
        <f t="shared" si="0"/>
        <v>0</v>
      </c>
      <c r="G40" s="15">
        <f t="shared" si="1"/>
        <v>0.43138741470811226</v>
      </c>
      <c r="H40" s="15">
        <f t="shared" si="2"/>
        <v>-0.50050016672224085</v>
      </c>
      <c r="I40" t="s">
        <v>136</v>
      </c>
      <c r="J40" t="s">
        <v>137</v>
      </c>
      <c r="K40" t="s">
        <v>47</v>
      </c>
      <c r="L40" t="s">
        <v>85</v>
      </c>
      <c r="M40" s="10">
        <v>122.49</v>
      </c>
      <c r="N40" s="10">
        <v>89.29</v>
      </c>
      <c r="O40" s="10" t="s">
        <v>140</v>
      </c>
      <c r="P40" s="10">
        <v>79.14</v>
      </c>
      <c r="Q40" s="10">
        <v>29.99</v>
      </c>
      <c r="R40" s="10" t="s">
        <v>374</v>
      </c>
      <c r="S40" s="9">
        <v>45</v>
      </c>
      <c r="T40" s="5" t="s">
        <v>378</v>
      </c>
      <c r="U40" s="17"/>
      <c r="V40" s="5"/>
      <c r="W40" s="17"/>
      <c r="X40" s="5"/>
      <c r="Y40" s="17"/>
      <c r="Z40" s="5"/>
      <c r="AA40" s="16"/>
      <c r="AB40" s="4"/>
      <c r="AC40" s="19">
        <v>60</v>
      </c>
      <c r="AD40" s="20" t="s">
        <v>167</v>
      </c>
      <c r="AE40" s="15">
        <f t="shared" si="6"/>
        <v>-0.25</v>
      </c>
    </row>
    <row r="41" spans="1:32" x14ac:dyDescent="0.25">
      <c r="A41" s="24">
        <v>79013</v>
      </c>
      <c r="B41" s="22">
        <v>79013</v>
      </c>
      <c r="C41" s="26" t="s">
        <v>389</v>
      </c>
      <c r="D41" s="1" t="s">
        <v>118</v>
      </c>
      <c r="E41" s="1" t="s">
        <v>366</v>
      </c>
      <c r="F41" s="15">
        <f t="shared" si="0"/>
        <v>0</v>
      </c>
      <c r="G41" s="15">
        <f t="shared" si="1"/>
        <v>0.18478260869565222</v>
      </c>
      <c r="H41" s="15">
        <f t="shared" si="2"/>
        <v>-0.50030006001200245</v>
      </c>
      <c r="I41" t="s">
        <v>119</v>
      </c>
      <c r="J41" t="s">
        <v>120</v>
      </c>
      <c r="K41" t="s">
        <v>47</v>
      </c>
      <c r="L41" t="s">
        <v>121</v>
      </c>
      <c r="M41" s="10">
        <v>178.64</v>
      </c>
      <c r="N41" s="10">
        <v>104.12</v>
      </c>
      <c r="O41" s="10" t="s">
        <v>124</v>
      </c>
      <c r="P41" s="10">
        <v>92</v>
      </c>
      <c r="Q41" s="10">
        <v>49.99</v>
      </c>
      <c r="R41" s="10" t="s">
        <v>374</v>
      </c>
      <c r="S41" s="9">
        <v>75</v>
      </c>
      <c r="T41" s="5" t="s">
        <v>377</v>
      </c>
      <c r="U41" s="17"/>
      <c r="V41" s="5"/>
      <c r="W41" s="17"/>
      <c r="X41" s="5"/>
      <c r="Y41" s="17"/>
      <c r="Z41" s="5"/>
      <c r="AA41" s="16"/>
      <c r="AB41" s="4"/>
      <c r="AC41" s="19">
        <v>70</v>
      </c>
      <c r="AD41" s="20" t="s">
        <v>167</v>
      </c>
      <c r="AE41" s="15">
        <f t="shared" si="6"/>
        <v>7.1428571428571425E-2</v>
      </c>
    </row>
    <row r="42" spans="1:32" x14ac:dyDescent="0.25">
      <c r="A42" s="24">
        <v>79014</v>
      </c>
      <c r="B42" s="22">
        <v>79014</v>
      </c>
      <c r="C42" s="26" t="s">
        <v>389</v>
      </c>
      <c r="D42" s="1" t="s">
        <v>91</v>
      </c>
      <c r="E42" s="1" t="s">
        <v>366</v>
      </c>
      <c r="F42" s="15">
        <f t="shared" si="0"/>
        <v>0</v>
      </c>
      <c r="G42" s="15">
        <f t="shared" si="1"/>
        <v>0.35897435897435892</v>
      </c>
      <c r="H42" s="15">
        <f t="shared" si="2"/>
        <v>-0.42877553936276613</v>
      </c>
      <c r="I42" t="s">
        <v>92</v>
      </c>
      <c r="J42" t="s">
        <v>93</v>
      </c>
      <c r="K42" t="s">
        <v>47</v>
      </c>
      <c r="L42" t="s">
        <v>66</v>
      </c>
      <c r="M42" s="10">
        <v>186.5</v>
      </c>
      <c r="N42" s="10">
        <v>161.94999999999999</v>
      </c>
      <c r="O42" s="10" t="s">
        <v>96</v>
      </c>
      <c r="P42" s="10">
        <v>156</v>
      </c>
      <c r="Q42" s="10">
        <v>69.989999999999995</v>
      </c>
      <c r="R42" s="10" t="s">
        <v>374</v>
      </c>
      <c r="S42" s="8">
        <v>100</v>
      </c>
      <c r="T42" s="4" t="s">
        <v>377</v>
      </c>
      <c r="U42" s="17"/>
      <c r="V42" s="4"/>
      <c r="W42" s="16"/>
      <c r="X42" s="4"/>
      <c r="Y42" s="16"/>
      <c r="Z42" s="4"/>
      <c r="AA42" s="16"/>
      <c r="AB42" s="4"/>
      <c r="AC42" s="19">
        <v>115</v>
      </c>
      <c r="AD42" s="20" t="s">
        <v>167</v>
      </c>
      <c r="AE42" s="15">
        <f t="shared" si="6"/>
        <v>-0.13043478260869565</v>
      </c>
    </row>
    <row r="43" spans="1:32" x14ac:dyDescent="0.25">
      <c r="A43" s="24">
        <v>79015</v>
      </c>
      <c r="B43" s="22">
        <v>79015</v>
      </c>
      <c r="C43" s="26" t="s">
        <v>389</v>
      </c>
      <c r="D43" s="1" t="s">
        <v>126</v>
      </c>
      <c r="E43" s="1" t="s">
        <v>366</v>
      </c>
      <c r="F43" s="15">
        <f t="shared" si="0"/>
        <v>0</v>
      </c>
      <c r="G43" s="15">
        <f t="shared" si="1"/>
        <v>3.892359442575688E-2</v>
      </c>
      <c r="H43" s="15">
        <f t="shared" si="2"/>
        <v>-4.0041701417848206</v>
      </c>
      <c r="I43" t="s">
        <v>127</v>
      </c>
      <c r="J43" t="s">
        <v>128</v>
      </c>
      <c r="K43" t="s">
        <v>84</v>
      </c>
      <c r="L43" t="s">
        <v>129</v>
      </c>
      <c r="M43" s="10">
        <v>89.36</v>
      </c>
      <c r="N43" s="10">
        <v>63.7</v>
      </c>
      <c r="O43" s="10" t="s">
        <v>132</v>
      </c>
      <c r="P43" s="10">
        <v>62.43</v>
      </c>
      <c r="Q43" s="10">
        <v>11.99</v>
      </c>
      <c r="R43" s="10" t="s">
        <v>374</v>
      </c>
      <c r="S43" s="9">
        <v>60</v>
      </c>
      <c r="T43" s="5" t="s">
        <v>377</v>
      </c>
      <c r="U43" s="17"/>
      <c r="V43" s="5"/>
      <c r="W43" s="17"/>
      <c r="X43" s="5"/>
      <c r="Y43" s="17"/>
      <c r="Z43" s="5"/>
      <c r="AA43" s="16"/>
      <c r="AB43" s="4"/>
      <c r="AC43" s="19">
        <v>45</v>
      </c>
      <c r="AD43" s="20" t="s">
        <v>167</v>
      </c>
      <c r="AE43" s="15">
        <f t="shared" ref="AE43:AE44" si="7">(S43-AC43)/AC43</f>
        <v>0.33333333333333331</v>
      </c>
    </row>
    <row r="44" spans="1:32" x14ac:dyDescent="0.25">
      <c r="A44" s="24">
        <v>79016</v>
      </c>
      <c r="B44" s="22">
        <v>79016</v>
      </c>
      <c r="C44" s="26" t="s">
        <v>389</v>
      </c>
      <c r="D44" s="1" t="s">
        <v>149</v>
      </c>
      <c r="E44" s="1" t="s">
        <v>366</v>
      </c>
      <c r="F44" s="15">
        <f t="shared" si="0"/>
        <v>0</v>
      </c>
      <c r="G44" s="15">
        <f t="shared" si="1"/>
        <v>0.3486894360603654</v>
      </c>
      <c r="H44" s="15">
        <f t="shared" si="2"/>
        <v>-0.17176336096027423</v>
      </c>
      <c r="I44" t="s">
        <v>150</v>
      </c>
      <c r="J44" t="s">
        <v>151</v>
      </c>
      <c r="K44" t="s">
        <v>84</v>
      </c>
      <c r="L44" t="s">
        <v>152</v>
      </c>
      <c r="M44" s="10">
        <v>97.84</v>
      </c>
      <c r="N44" s="10">
        <v>75.05</v>
      </c>
      <c r="O44" s="10" t="s">
        <v>155</v>
      </c>
      <c r="P44" s="10">
        <v>62.95</v>
      </c>
      <c r="Q44" s="10">
        <v>34.99</v>
      </c>
      <c r="R44" s="10" t="s">
        <v>374</v>
      </c>
      <c r="S44" s="9">
        <v>41</v>
      </c>
      <c r="T44" s="5" t="s">
        <v>378</v>
      </c>
      <c r="U44" s="17"/>
      <c r="V44" s="5"/>
      <c r="W44" s="17"/>
      <c r="X44" s="5"/>
      <c r="Y44" s="17"/>
      <c r="Z44" s="5"/>
      <c r="AA44" s="16"/>
      <c r="AB44" s="4"/>
      <c r="AC44" s="19">
        <v>48</v>
      </c>
      <c r="AD44" s="20" t="s">
        <v>167</v>
      </c>
      <c r="AE44" s="15">
        <f t="shared" si="7"/>
        <v>-0.14583333333333334</v>
      </c>
    </row>
    <row r="45" spans="1:32" x14ac:dyDescent="0.25">
      <c r="A45" s="24">
        <v>79017</v>
      </c>
      <c r="B45" s="22">
        <v>79017</v>
      </c>
      <c r="C45" s="26" t="s">
        <v>389</v>
      </c>
      <c r="D45" s="1" t="s">
        <v>323</v>
      </c>
      <c r="E45" s="1" t="s">
        <v>366</v>
      </c>
      <c r="F45" s="15">
        <f t="shared" si="0"/>
        <v>0</v>
      </c>
      <c r="G45" s="15">
        <f t="shared" si="1"/>
        <v>0.72881355932203395</v>
      </c>
      <c r="H45" s="15">
        <f t="shared" si="2"/>
        <v>0.46657776296049347</v>
      </c>
      <c r="I45" t="s">
        <v>324</v>
      </c>
      <c r="J45" t="s">
        <v>325</v>
      </c>
      <c r="K45" t="s">
        <v>84</v>
      </c>
      <c r="L45" t="s">
        <v>152</v>
      </c>
      <c r="M45" s="10">
        <v>189.6</v>
      </c>
      <c r="N45" s="10">
        <v>156.94999999999999</v>
      </c>
      <c r="O45" s="10" t="s">
        <v>328</v>
      </c>
      <c r="P45" s="10">
        <v>118</v>
      </c>
      <c r="Q45" s="10">
        <v>59.99</v>
      </c>
      <c r="R45" s="10" t="s">
        <v>374</v>
      </c>
      <c r="S45" s="9">
        <v>32</v>
      </c>
      <c r="T45" s="5" t="s">
        <v>377</v>
      </c>
      <c r="U45" s="17"/>
      <c r="V45" s="5"/>
      <c r="W45" s="17"/>
      <c r="X45" s="5"/>
      <c r="Y45" s="17"/>
      <c r="Z45" s="5"/>
      <c r="AA45" s="16"/>
      <c r="AB45" s="4"/>
      <c r="AC45" s="19">
        <v>90</v>
      </c>
      <c r="AD45" s="20" t="s">
        <v>167</v>
      </c>
    </row>
    <row r="46" spans="1:32" x14ac:dyDescent="0.25">
      <c r="A46" s="24">
        <v>79018</v>
      </c>
      <c r="B46" s="22">
        <v>79018</v>
      </c>
      <c r="C46" s="26" t="s">
        <v>389</v>
      </c>
      <c r="D46" s="1" t="s">
        <v>81</v>
      </c>
      <c r="E46" s="1" t="s">
        <v>366</v>
      </c>
      <c r="F46" s="15">
        <f t="shared" si="0"/>
        <v>0</v>
      </c>
      <c r="G46" s="15">
        <f t="shared" si="1"/>
        <v>8.5481588846326284E-2</v>
      </c>
      <c r="H46" s="15">
        <f t="shared" si="2"/>
        <v>-1.6502650265026504</v>
      </c>
      <c r="I46" t="s">
        <v>82</v>
      </c>
      <c r="J46" t="s">
        <v>83</v>
      </c>
      <c r="K46" t="s">
        <v>84</v>
      </c>
      <c r="L46" t="s">
        <v>85</v>
      </c>
      <c r="M46" s="10">
        <v>474.9</v>
      </c>
      <c r="N46" s="10">
        <v>335.75</v>
      </c>
      <c r="O46" s="10" t="s">
        <v>88</v>
      </c>
      <c r="P46" s="10">
        <v>289.77</v>
      </c>
      <c r="Q46" s="10">
        <v>99.99</v>
      </c>
      <c r="R46" s="10" t="s">
        <v>374</v>
      </c>
      <c r="S46" s="8">
        <v>265</v>
      </c>
      <c r="T46" s="4" t="s">
        <v>377</v>
      </c>
      <c r="U46" s="16"/>
      <c r="V46" s="4"/>
      <c r="W46" s="16"/>
      <c r="X46" s="4"/>
      <c r="Y46" s="16"/>
      <c r="Z46" s="4"/>
      <c r="AA46" s="16"/>
      <c r="AB46" s="4"/>
      <c r="AC46" s="17">
        <v>220</v>
      </c>
      <c r="AD46" s="20" t="s">
        <v>167</v>
      </c>
    </row>
    <row r="47" spans="1:32" x14ac:dyDescent="0.25">
      <c r="A47" s="24">
        <v>5000202</v>
      </c>
      <c r="B47" s="22">
        <v>5000202</v>
      </c>
      <c r="C47" s="26" t="s">
        <v>389</v>
      </c>
      <c r="D47" s="1" t="s">
        <v>215</v>
      </c>
      <c r="E47" s="1" t="s">
        <v>366</v>
      </c>
      <c r="F47" s="15">
        <f t="shared" si="0"/>
        <v>0</v>
      </c>
      <c r="G47" s="15">
        <f t="shared" si="1"/>
        <v>0.40452560539896787</v>
      </c>
      <c r="H47" s="15">
        <f t="shared" si="2"/>
        <v>0</v>
      </c>
      <c r="I47" s="11">
        <v>6</v>
      </c>
      <c r="J47" t="s">
        <v>217</v>
      </c>
      <c r="K47" t="s">
        <v>172</v>
      </c>
      <c r="L47" t="s">
        <v>172</v>
      </c>
      <c r="M47" s="10">
        <v>40.340000000000003</v>
      </c>
      <c r="N47" s="10">
        <v>26.33</v>
      </c>
      <c r="O47" s="10" t="s">
        <v>220</v>
      </c>
      <c r="P47" s="10">
        <v>25.19</v>
      </c>
      <c r="Q47" s="10" t="s">
        <v>221</v>
      </c>
      <c r="R47" s="10" t="s">
        <v>374</v>
      </c>
      <c r="S47" s="9">
        <v>15</v>
      </c>
      <c r="T47" s="5" t="s">
        <v>378</v>
      </c>
      <c r="U47" s="17"/>
      <c r="V47" s="5"/>
      <c r="W47" s="17"/>
      <c r="X47" s="5"/>
      <c r="Y47" s="17"/>
      <c r="Z47" s="5"/>
      <c r="AA47" s="16"/>
      <c r="AB47" s="4"/>
      <c r="AC47" s="17">
        <v>15</v>
      </c>
      <c r="AD47" s="20" t="s">
        <v>167</v>
      </c>
      <c r="AE47" s="15">
        <f>(S47-AC47)/AC47</f>
        <v>0</v>
      </c>
    </row>
    <row r="48" spans="1:32" x14ac:dyDescent="0.25">
      <c r="A48" s="24">
        <v>850674</v>
      </c>
      <c r="B48" s="22">
        <v>850674</v>
      </c>
      <c r="C48" s="26" t="s">
        <v>389</v>
      </c>
      <c r="D48" s="1" t="s">
        <v>390</v>
      </c>
      <c r="E48" s="1" t="s">
        <v>366</v>
      </c>
      <c r="F48" s="15">
        <f t="shared" ref="F48:F53" si="8">IF(E48="No",IFERROR(1-MIN($S48,$U48,$W48,$Y48,$AA48,$AC48)/P48,0),IF(AND(E48="Yes",R48="Sealed"),1-(S48/M48),0))</f>
        <v>0</v>
      </c>
      <c r="G48" s="15">
        <f t="shared" ref="G48:G53" si="9">IF(E48="No",IFERROR(1-MIN($S48,$U48,$W48,$Y48,$AA48,$AC48)/P48,0),IF(AND(E48="Yes",R48="Open"),1-(S48/P48),0))</f>
        <v>-0.15030674846625769</v>
      </c>
      <c r="H48" s="15">
        <f t="shared" ref="H48:H53" si="10">IF(E48="Yes",IFERROR(1-MIN($S48,$U48,$W48,$Y48,$AA48)/Q48,0),IFERROR(1-MIN($S48,$U48,$W48,$Y48,$AA48,$AC48)/Q48,0))</f>
        <v>-1.5083612040133776</v>
      </c>
      <c r="I48">
        <v>1</v>
      </c>
      <c r="J48" t="s">
        <v>398</v>
      </c>
      <c r="K48" t="s">
        <v>395</v>
      </c>
      <c r="L48" t="s">
        <v>396</v>
      </c>
      <c r="M48" s="10">
        <v>8.01</v>
      </c>
      <c r="N48" s="10">
        <v>6.65</v>
      </c>
      <c r="O48" s="10" t="s">
        <v>397</v>
      </c>
      <c r="P48" s="10">
        <v>6.52</v>
      </c>
      <c r="Q48" s="10">
        <v>2.99</v>
      </c>
      <c r="R48" s="10" t="s">
        <v>374</v>
      </c>
      <c r="S48" s="29">
        <v>7.5</v>
      </c>
      <c r="T48" s="30" t="s">
        <v>378</v>
      </c>
      <c r="U48" s="31"/>
      <c r="V48" s="30"/>
      <c r="W48" s="31"/>
      <c r="X48" s="30"/>
      <c r="Y48" s="31"/>
      <c r="Z48" s="30"/>
      <c r="AA48" s="32"/>
      <c r="AB48" s="33"/>
      <c r="AC48" s="34">
        <v>6.52</v>
      </c>
      <c r="AD48" s="35" t="s">
        <v>167</v>
      </c>
      <c r="AE48" s="15"/>
      <c r="AF48" s="15"/>
    </row>
    <row r="49" spans="1:32" x14ac:dyDescent="0.25">
      <c r="A49" s="24">
        <v>850680</v>
      </c>
      <c r="B49" s="22">
        <v>850680</v>
      </c>
      <c r="C49" s="26" t="s">
        <v>389</v>
      </c>
      <c r="D49" s="1" t="s">
        <v>391</v>
      </c>
      <c r="E49" s="1" t="s">
        <v>366</v>
      </c>
      <c r="F49" s="15">
        <f t="shared" si="8"/>
        <v>0</v>
      </c>
      <c r="G49" s="15">
        <f t="shared" si="9"/>
        <v>-0.53061224489795911</v>
      </c>
      <c r="H49" s="15">
        <f t="shared" si="10"/>
        <v>-1.5083612040133776</v>
      </c>
      <c r="I49">
        <v>1</v>
      </c>
      <c r="J49" t="s">
        <v>398</v>
      </c>
      <c r="K49" t="s">
        <v>395</v>
      </c>
      <c r="L49" t="s">
        <v>399</v>
      </c>
      <c r="M49" s="10">
        <v>6.02</v>
      </c>
      <c r="N49" s="10">
        <v>5</v>
      </c>
      <c r="O49" s="10" t="s">
        <v>400</v>
      </c>
      <c r="P49" s="10">
        <v>4.9000000000000004</v>
      </c>
      <c r="Q49" s="10">
        <v>2.99</v>
      </c>
      <c r="R49" s="10" t="s">
        <v>374</v>
      </c>
      <c r="S49" s="8">
        <v>7.5</v>
      </c>
      <c r="T49" s="4" t="s">
        <v>378</v>
      </c>
      <c r="U49" s="17"/>
      <c r="V49" s="4"/>
      <c r="W49" s="16"/>
      <c r="X49" s="4"/>
      <c r="Y49" s="16"/>
      <c r="Z49" s="4"/>
      <c r="AA49" s="16"/>
      <c r="AB49" s="4"/>
      <c r="AC49" s="19">
        <v>4.9000000000000004</v>
      </c>
      <c r="AD49" s="20" t="s">
        <v>167</v>
      </c>
      <c r="AE49" s="15"/>
      <c r="AF49" s="15"/>
    </row>
    <row r="50" spans="1:32" x14ac:dyDescent="0.25">
      <c r="A50" s="24">
        <v>850514</v>
      </c>
      <c r="B50" s="22">
        <v>850514</v>
      </c>
      <c r="C50" s="26" t="s">
        <v>389</v>
      </c>
      <c r="D50" s="1" t="s">
        <v>394</v>
      </c>
      <c r="E50" s="1" t="s">
        <v>366</v>
      </c>
      <c r="F50" s="15">
        <f t="shared" si="8"/>
        <v>0</v>
      </c>
      <c r="G50" s="15">
        <f t="shared" si="9"/>
        <v>0.47807933194154484</v>
      </c>
      <c r="H50" s="15">
        <f t="shared" si="10"/>
        <v>-1.5083612040133776</v>
      </c>
      <c r="I50">
        <v>1</v>
      </c>
      <c r="J50" t="s">
        <v>409</v>
      </c>
      <c r="K50" t="s">
        <v>401</v>
      </c>
      <c r="L50" t="s">
        <v>402</v>
      </c>
      <c r="M50" s="10">
        <v>17.309999999999999</v>
      </c>
      <c r="N50" s="10">
        <v>14.37</v>
      </c>
      <c r="O50" s="10" t="s">
        <v>403</v>
      </c>
      <c r="P50" s="10">
        <v>14.37</v>
      </c>
      <c r="Q50" s="10">
        <v>2.99</v>
      </c>
      <c r="R50" s="10" t="s">
        <v>374</v>
      </c>
      <c r="S50" s="9">
        <v>7.5</v>
      </c>
      <c r="T50" s="5" t="s">
        <v>378</v>
      </c>
      <c r="U50" s="17"/>
      <c r="V50" s="5"/>
      <c r="W50" s="17"/>
      <c r="X50" s="5"/>
      <c r="Y50" s="17"/>
      <c r="Z50" s="5"/>
      <c r="AA50" s="16"/>
      <c r="AB50" s="4"/>
      <c r="AC50" s="19">
        <v>14.37</v>
      </c>
      <c r="AD50" s="20" t="s">
        <v>167</v>
      </c>
      <c r="AE50" s="15"/>
      <c r="AF50" s="15"/>
    </row>
    <row r="51" spans="1:32" x14ac:dyDescent="0.25">
      <c r="A51" s="24">
        <v>850515</v>
      </c>
      <c r="B51" s="22">
        <v>850515</v>
      </c>
      <c r="C51" s="26" t="s">
        <v>389</v>
      </c>
      <c r="D51" s="1" t="s">
        <v>393</v>
      </c>
      <c r="E51" s="1" t="s">
        <v>366</v>
      </c>
      <c r="F51" s="15">
        <f t="shared" si="8"/>
        <v>0</v>
      </c>
      <c r="G51" s="15">
        <f t="shared" si="9"/>
        <v>-0.13507377979568669</v>
      </c>
      <c r="H51" s="15">
        <f t="shared" si="10"/>
        <v>-5.6889632107023402</v>
      </c>
      <c r="I51">
        <v>1</v>
      </c>
      <c r="J51" t="s">
        <v>408</v>
      </c>
      <c r="K51" t="s">
        <v>401</v>
      </c>
      <c r="L51" t="s">
        <v>404</v>
      </c>
      <c r="M51" s="10">
        <v>21.23</v>
      </c>
      <c r="N51" s="10">
        <v>17.62</v>
      </c>
      <c r="O51" s="10" t="s">
        <v>405</v>
      </c>
      <c r="P51" s="10">
        <v>17.62</v>
      </c>
      <c r="Q51" s="10">
        <v>2.99</v>
      </c>
      <c r="R51" s="10" t="s">
        <v>374</v>
      </c>
      <c r="S51" s="9">
        <v>20</v>
      </c>
      <c r="T51" s="5" t="s">
        <v>378</v>
      </c>
      <c r="U51" s="17"/>
      <c r="V51" s="5"/>
      <c r="W51" s="17"/>
      <c r="X51" s="5"/>
      <c r="Y51" s="17"/>
      <c r="Z51" s="5"/>
      <c r="AA51" s="16"/>
      <c r="AB51" s="4"/>
      <c r="AC51" s="19">
        <v>17.62</v>
      </c>
      <c r="AD51" s="20" t="s">
        <v>167</v>
      </c>
      <c r="AE51" s="15"/>
      <c r="AF51" s="15"/>
    </row>
    <row r="52" spans="1:32" x14ac:dyDescent="0.25">
      <c r="A52" s="24">
        <v>850516</v>
      </c>
      <c r="B52" s="22">
        <v>850516</v>
      </c>
      <c r="C52" s="26" t="s">
        <v>389</v>
      </c>
      <c r="D52" s="1" t="s">
        <v>392</v>
      </c>
      <c r="E52" s="1" t="s">
        <v>366</v>
      </c>
      <c r="F52" s="15">
        <f t="shared" si="8"/>
        <v>0</v>
      </c>
      <c r="G52" s="15">
        <f t="shared" si="9"/>
        <v>0.71395881006864981</v>
      </c>
      <c r="H52" s="15">
        <f t="shared" si="10"/>
        <v>-1.5083612040133776</v>
      </c>
      <c r="I52">
        <v>1</v>
      </c>
      <c r="J52" t="s">
        <v>407</v>
      </c>
      <c r="K52" t="s">
        <v>401</v>
      </c>
      <c r="L52" t="s">
        <v>402</v>
      </c>
      <c r="M52" s="10">
        <v>31.59</v>
      </c>
      <c r="N52" s="10">
        <v>26.22</v>
      </c>
      <c r="O52" s="10" t="s">
        <v>406</v>
      </c>
      <c r="P52" s="10">
        <v>26.22</v>
      </c>
      <c r="Q52" s="10">
        <v>2.99</v>
      </c>
      <c r="R52" s="10" t="s">
        <v>374</v>
      </c>
      <c r="S52" s="9">
        <v>7.5</v>
      </c>
      <c r="T52" s="5" t="s">
        <v>378</v>
      </c>
      <c r="U52" s="17"/>
      <c r="V52" s="5"/>
      <c r="W52" s="17"/>
      <c r="X52" s="5"/>
      <c r="Y52" s="17"/>
      <c r="Z52" s="5"/>
      <c r="AA52" s="16"/>
      <c r="AB52" s="4"/>
      <c r="AC52" s="19">
        <v>26.22</v>
      </c>
      <c r="AD52" s="20" t="s">
        <v>167</v>
      </c>
      <c r="AF52" s="15"/>
    </row>
    <row r="53" spans="1:32" x14ac:dyDescent="0.25">
      <c r="A53" s="36">
        <v>10367</v>
      </c>
      <c r="B53" s="37">
        <v>10367</v>
      </c>
      <c r="C53" s="38"/>
      <c r="D53" s="38" t="s">
        <v>410</v>
      </c>
      <c r="E53" s="38" t="s">
        <v>375</v>
      </c>
      <c r="F53" s="15">
        <f t="shared" si="8"/>
        <v>0</v>
      </c>
      <c r="G53" s="15">
        <f t="shared" si="9"/>
        <v>0</v>
      </c>
      <c r="H53" s="15">
        <f t="shared" si="10"/>
        <v>7.999999999999996E-2</v>
      </c>
      <c r="I53" t="s">
        <v>412</v>
      </c>
      <c r="J53" s="11">
        <v>1</v>
      </c>
      <c r="K53" t="s">
        <v>411</v>
      </c>
      <c r="L53" t="s">
        <v>172</v>
      </c>
      <c r="M53" s="10" t="s">
        <v>172</v>
      </c>
      <c r="N53" s="10"/>
      <c r="O53" s="10" t="s">
        <v>172</v>
      </c>
      <c r="P53" s="10">
        <v>0</v>
      </c>
      <c r="Q53" s="10">
        <v>109.99</v>
      </c>
      <c r="R53" s="10"/>
      <c r="S53" s="9">
        <f>Q53*0.92</f>
        <v>101.1908</v>
      </c>
      <c r="T53" s="5" t="s">
        <v>369</v>
      </c>
      <c r="U53" s="17"/>
      <c r="V53" s="5"/>
      <c r="W53" s="17"/>
      <c r="X53" s="5"/>
      <c r="Y53" s="17"/>
      <c r="Z53" s="5"/>
      <c r="AA53" s="16"/>
      <c r="AB53" s="4"/>
      <c r="AC53" s="19">
        <v>109.99</v>
      </c>
      <c r="AD53" s="20" t="s">
        <v>167</v>
      </c>
    </row>
  </sheetData>
  <autoFilter ref="A1:AE52"/>
  <conditionalFormatting sqref="G2:G47">
    <cfRule type="iconSet" priority="93">
      <iconSet iconSet="3Symbols2">
        <cfvo type="percent" val="0"/>
        <cfvo type="percent" val="33"/>
        <cfvo type="percent" val="67"/>
      </iconSet>
    </cfRule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{0B892501-3FE7-46AC-9096-F0DCE52A3F02}</x14:id>
        </ext>
      </extLst>
    </cfRule>
  </conditionalFormatting>
  <conditionalFormatting sqref="S2 U2 W2 Y2 AA2 AC2">
    <cfRule type="colorScale" priority="92">
      <colorScale>
        <cfvo type="min"/>
        <cfvo type="max"/>
        <color rgb="FF63BE7B"/>
        <color rgb="FFFCFCFF"/>
      </colorScale>
    </cfRule>
  </conditionalFormatting>
  <conditionalFormatting sqref="S3 U3 W3 Y3 AA3 AC3">
    <cfRule type="colorScale" priority="91">
      <colorScale>
        <cfvo type="min"/>
        <cfvo type="max"/>
        <color rgb="FF63BE7B"/>
        <color rgb="FFFCFCFF"/>
      </colorScale>
    </cfRule>
  </conditionalFormatting>
  <conditionalFormatting sqref="U4 S4 W4 Y4 AA4 AC4">
    <cfRule type="colorScale" priority="90">
      <colorScale>
        <cfvo type="min"/>
        <cfvo type="max"/>
        <color rgb="FF63BE7B"/>
        <color rgb="FFFCFCFF"/>
      </colorScale>
    </cfRule>
  </conditionalFormatting>
  <conditionalFormatting sqref="S5 U5 W5 Y5 AA5 AC5">
    <cfRule type="colorScale" priority="89">
      <colorScale>
        <cfvo type="min"/>
        <cfvo type="max"/>
        <color rgb="FF63BE7B"/>
        <color rgb="FFFCFCFF"/>
      </colorScale>
    </cfRule>
  </conditionalFormatting>
  <conditionalFormatting sqref="U6 S6">
    <cfRule type="colorScale" priority="88">
      <colorScale>
        <cfvo type="min"/>
        <cfvo type="max"/>
        <color rgb="FF63BE7B"/>
        <color rgb="FFFCFCFF"/>
      </colorScale>
    </cfRule>
  </conditionalFormatting>
  <conditionalFormatting sqref="U7 S7 W7 Y7 AA7 AC7">
    <cfRule type="colorScale" priority="87">
      <colorScale>
        <cfvo type="min"/>
        <cfvo type="max"/>
        <color rgb="FF63BE7B"/>
        <color rgb="FFFCFCFF"/>
      </colorScale>
    </cfRule>
  </conditionalFormatting>
  <conditionalFormatting sqref="U10 S10 W10 Y10 AA10 AC10">
    <cfRule type="colorScale" priority="86">
      <colorScale>
        <cfvo type="min"/>
        <cfvo type="max"/>
        <color rgb="FF63BE7B"/>
        <color rgb="FFFCFCFF"/>
      </colorScale>
    </cfRule>
  </conditionalFormatting>
  <conditionalFormatting sqref="U11 S11 W11 Y11 AA11 AC11">
    <cfRule type="colorScale" priority="85">
      <colorScale>
        <cfvo type="min"/>
        <cfvo type="max"/>
        <color rgb="FF63BE7B"/>
        <color rgb="FFFCFCFF"/>
      </colorScale>
    </cfRule>
  </conditionalFormatting>
  <conditionalFormatting sqref="U13 S13 W13 Y13 AA13 AC13">
    <cfRule type="colorScale" priority="84">
      <colorScale>
        <cfvo type="min"/>
        <cfvo type="max"/>
        <color rgb="FF63BE7B"/>
        <color rgb="FFFCFCFF"/>
      </colorScale>
    </cfRule>
  </conditionalFormatting>
  <conditionalFormatting sqref="S14 U14 W14 Y14 AA14 AC14">
    <cfRule type="colorScale" priority="83">
      <colorScale>
        <cfvo type="min"/>
        <cfvo type="max"/>
        <color rgb="FF63BE7B"/>
        <color rgb="FFFCFCFF"/>
      </colorScale>
    </cfRule>
  </conditionalFormatting>
  <conditionalFormatting sqref="U15 S15 W15 Y15 AA15 AC15">
    <cfRule type="colorScale" priority="82">
      <colorScale>
        <cfvo type="min"/>
        <cfvo type="max"/>
        <color rgb="FF63BE7B"/>
        <color rgb="FFFCFCFF"/>
      </colorScale>
    </cfRule>
  </conditionalFormatting>
  <conditionalFormatting sqref="U16 W16 Y16 AA16 AC16 S16">
    <cfRule type="colorScale" priority="81">
      <colorScale>
        <cfvo type="min"/>
        <cfvo type="max"/>
        <color rgb="FF63BE7B"/>
        <color rgb="FFFCFCFF"/>
      </colorScale>
    </cfRule>
  </conditionalFormatting>
  <conditionalFormatting sqref="U17 S17 W17 Y17 AA17 AC17">
    <cfRule type="colorScale" priority="80">
      <colorScale>
        <cfvo type="min"/>
        <cfvo type="max"/>
        <color rgb="FF63BE7B"/>
        <color rgb="FFFCFCFF"/>
      </colorScale>
    </cfRule>
  </conditionalFormatting>
  <conditionalFormatting sqref="S27 U27 W27 Y27 AA27 AC27">
    <cfRule type="colorScale" priority="79">
      <colorScale>
        <cfvo type="min"/>
        <cfvo type="max"/>
        <color rgb="FF63BE7B"/>
        <color rgb="FFFCFCFF"/>
      </colorScale>
    </cfRule>
  </conditionalFormatting>
  <conditionalFormatting sqref="H2:H47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{62D33D67-08A8-45F1-8827-436A5418DBFA}</x14:id>
        </ext>
      </extLst>
    </cfRule>
    <cfRule type="iconSet" priority="78">
      <iconSet iconSet="3Symbols2">
        <cfvo type="percent" val="0"/>
        <cfvo type="percent" val="33"/>
        <cfvo type="percent" val="67"/>
      </iconSet>
    </cfRule>
  </conditionalFormatting>
  <conditionalFormatting sqref="AC12 AA12 Y12 W12 U12 S12">
    <cfRule type="colorScale" priority="76">
      <colorScale>
        <cfvo type="min"/>
        <cfvo type="max"/>
        <color rgb="FF63BE7B"/>
        <color rgb="FFFCFCFF"/>
      </colorScale>
    </cfRule>
  </conditionalFormatting>
  <conditionalFormatting sqref="AC28 AA28 Y28 W28 U28 S28">
    <cfRule type="colorScale" priority="75">
      <colorScale>
        <cfvo type="min"/>
        <cfvo type="max"/>
        <color rgb="FF63BE7B"/>
        <color rgb="FFFCFCFF"/>
      </colorScale>
    </cfRule>
  </conditionalFormatting>
  <conditionalFormatting sqref="U30 W30 Y30 AA30 AC30 S30">
    <cfRule type="colorScale" priority="74">
      <colorScale>
        <cfvo type="min"/>
        <cfvo type="max"/>
        <color rgb="FF63BE7B"/>
        <color rgb="FFFCFCFF"/>
      </colorScale>
    </cfRule>
  </conditionalFormatting>
  <conditionalFormatting sqref="S31 U31 W31 Y31 AA31 AC31">
    <cfRule type="colorScale" priority="73">
      <colorScale>
        <cfvo type="min"/>
        <cfvo type="max"/>
        <color rgb="FF63BE7B"/>
        <color rgb="FFFCFCFF"/>
      </colorScale>
    </cfRule>
  </conditionalFormatting>
  <conditionalFormatting sqref="S32 U32 W32 Y32 AA32 AC32">
    <cfRule type="colorScale" priority="72">
      <colorScale>
        <cfvo type="min"/>
        <cfvo type="max"/>
        <color rgb="FF63BE7B"/>
        <color rgb="FFFCFCFF"/>
      </colorScale>
    </cfRule>
  </conditionalFormatting>
  <conditionalFormatting sqref="U35 W35 Y35 AA35 AC35">
    <cfRule type="colorScale" priority="71">
      <colorScale>
        <cfvo type="min"/>
        <cfvo type="max"/>
        <color rgb="FF63BE7B"/>
        <color rgb="FFFCFCFF"/>
      </colorScale>
    </cfRule>
  </conditionalFormatting>
  <conditionalFormatting sqref="U37 W37 Y37 AA37 AC37">
    <cfRule type="colorScale" priority="70">
      <colorScale>
        <cfvo type="min"/>
        <cfvo type="max"/>
        <color rgb="FF63BE7B"/>
        <color rgb="FFFCFCFF"/>
      </colorScale>
    </cfRule>
  </conditionalFormatting>
  <conditionalFormatting sqref="S39 U39 W39 Y39 AA39 AC39">
    <cfRule type="colorScale" priority="69">
      <colorScale>
        <cfvo type="min"/>
        <cfvo type="max"/>
        <color rgb="FF63BE7B"/>
        <color rgb="FFFCFCFF"/>
      </colorScale>
    </cfRule>
  </conditionalFormatting>
  <conditionalFormatting sqref="S41 U41 W41 Y41 AA41 AC41">
    <cfRule type="colorScale" priority="68">
      <colorScale>
        <cfvo type="min"/>
        <cfvo type="max"/>
        <color rgb="FF63BE7B"/>
        <color rgb="FFFCFCFF"/>
      </colorScale>
    </cfRule>
  </conditionalFormatting>
  <conditionalFormatting sqref="S42 U42 W42 Y42 AA42 AC42">
    <cfRule type="colorScale" priority="67">
      <colorScale>
        <cfvo type="min"/>
        <cfvo type="max"/>
        <color rgb="FF63BE7B"/>
        <color rgb="FFFCFCFF"/>
      </colorScale>
    </cfRule>
  </conditionalFormatting>
  <conditionalFormatting sqref="S43 U43 W43 Y43 AA43 AC43">
    <cfRule type="colorScale" priority="66">
      <colorScale>
        <cfvo type="min"/>
        <cfvo type="max"/>
        <color rgb="FF63BE7B"/>
        <color rgb="FFFCFCFF"/>
      </colorScale>
    </cfRule>
  </conditionalFormatting>
  <conditionalFormatting sqref="S44 U44 W44 Y44 AA44 AC44">
    <cfRule type="colorScale" priority="65">
      <colorScale>
        <cfvo type="min"/>
        <cfvo type="max"/>
        <color rgb="FF63BE7B"/>
        <color rgb="FFFCFCFF"/>
      </colorScale>
    </cfRule>
  </conditionalFormatting>
  <conditionalFormatting sqref="S45 U45 W45 Y45 AA45 AC45">
    <cfRule type="colorScale" priority="64">
      <colorScale>
        <cfvo type="min"/>
        <cfvo type="max"/>
        <color rgb="FF63BE7B"/>
        <color rgb="FFFCFCFF"/>
      </colorScale>
    </cfRule>
  </conditionalFormatting>
  <conditionalFormatting sqref="U30">
    <cfRule type="colorScale" priority="63">
      <colorScale>
        <cfvo type="min"/>
        <cfvo type="max"/>
        <color rgb="FF63BE7B"/>
        <color rgb="FFFCFCFF"/>
      </colorScale>
    </cfRule>
  </conditionalFormatting>
  <conditionalFormatting sqref="AC24 AA24 Y24 W24 U24 S24">
    <cfRule type="colorScale" priority="62">
      <colorScale>
        <cfvo type="min"/>
        <cfvo type="max"/>
        <color rgb="FF63BE7B"/>
        <color rgb="FFFCFCFF"/>
      </colorScale>
    </cfRule>
  </conditionalFormatting>
  <conditionalFormatting sqref="AA19 AC19 Y19 W19 U19 S19">
    <cfRule type="colorScale" priority="61">
      <colorScale>
        <cfvo type="min"/>
        <cfvo type="max"/>
        <color rgb="FF63BE7B"/>
        <color rgb="FFFCFCFF"/>
      </colorScale>
    </cfRule>
  </conditionalFormatting>
  <conditionalFormatting sqref="AC7 S7 U7 W7 Y7 AA7">
    <cfRule type="colorScale" priority="60">
      <colorScale>
        <cfvo type="min"/>
        <cfvo type="max"/>
        <color rgb="FF63BE7B"/>
        <color rgb="FFFCFCFF"/>
      </colorScale>
    </cfRule>
  </conditionalFormatting>
  <conditionalFormatting sqref="AA34 AC34 Y34 W34 U34 S34:S35 S37">
    <cfRule type="colorScale" priority="59">
      <colorScale>
        <cfvo type="min"/>
        <cfvo type="max"/>
        <color rgb="FF63BE7B"/>
        <color rgb="FFFCFCFF"/>
      </colorScale>
    </cfRule>
  </conditionalFormatting>
  <conditionalFormatting sqref="U6 S6 W6 Y6 AA6 AC6">
    <cfRule type="colorScale" priority="58">
      <colorScale>
        <cfvo type="min"/>
        <cfvo type="max"/>
        <color rgb="FF63BE7B"/>
        <color rgb="FFFCFCFF"/>
      </colorScale>
    </cfRule>
  </conditionalFormatting>
  <conditionalFormatting sqref="AC8 AA8 Y8 W8 U8 S8">
    <cfRule type="colorScale" priority="57">
      <colorScale>
        <cfvo type="min"/>
        <cfvo type="max"/>
        <color rgb="FF63BE7B"/>
        <color rgb="FFFCFCFF"/>
      </colorScale>
    </cfRule>
  </conditionalFormatting>
  <conditionalFormatting sqref="F2:F47">
    <cfRule type="iconSet" priority="55">
      <iconSet iconSet="3Symbols2">
        <cfvo type="percent" val="0"/>
        <cfvo type="percent" val="33"/>
        <cfvo type="percent" val="67"/>
      </iconSet>
    </cfRule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{B6CDD8FC-CFB7-42D7-A6A7-B5819248C6E4}</x14:id>
        </ext>
      </extLst>
    </cfRule>
  </conditionalFormatting>
  <conditionalFormatting sqref="U9 S9 W9 Y9 AA9 AC9">
    <cfRule type="colorScale" priority="54">
      <colorScale>
        <cfvo type="min"/>
        <cfvo type="max"/>
        <color rgb="FF63BE7B"/>
        <color rgb="FFFCFCFF"/>
      </colorScale>
    </cfRule>
  </conditionalFormatting>
  <conditionalFormatting sqref="U29 S29 AC29">
    <cfRule type="colorScale" priority="53">
      <colorScale>
        <cfvo type="min"/>
        <cfvo type="max"/>
        <color rgb="FF63BE7B"/>
        <color rgb="FFFCFCFF"/>
      </colorScale>
    </cfRule>
  </conditionalFormatting>
  <conditionalFormatting sqref="U26 W26 Y26 AA26 AC26 S26">
    <cfRule type="colorScale" priority="52">
      <colorScale>
        <cfvo type="min"/>
        <cfvo type="max"/>
        <color rgb="FF63BE7B"/>
        <color rgb="FFFCFCFF"/>
      </colorScale>
    </cfRule>
  </conditionalFormatting>
  <conditionalFormatting sqref="S23 AC23">
    <cfRule type="colorScale" priority="51">
      <colorScale>
        <cfvo type="min"/>
        <cfvo type="max"/>
        <color rgb="FF63BE7B"/>
        <color rgb="FFFCFCFF"/>
      </colorScale>
    </cfRule>
  </conditionalFormatting>
  <conditionalFormatting sqref="W22 AC22 U22 S22">
    <cfRule type="colorScale" priority="50">
      <colorScale>
        <cfvo type="min"/>
        <cfvo type="max"/>
        <color rgb="FF63BE7B"/>
        <color rgb="FFFCFCFF"/>
      </colorScale>
    </cfRule>
  </conditionalFormatting>
  <conditionalFormatting sqref="AC21 U21 S21">
    <cfRule type="colorScale" priority="49">
      <colorScale>
        <cfvo type="min"/>
        <cfvo type="max"/>
        <color rgb="FF63BE7B"/>
        <color rgb="FFFCFCFF"/>
      </colorScale>
    </cfRule>
  </conditionalFormatting>
  <conditionalFormatting sqref="AC33 AA33 Y33 U33 S33">
    <cfRule type="colorScale" priority="48">
      <colorScale>
        <cfvo type="min"/>
        <cfvo type="max"/>
        <color rgb="FF63BE7B"/>
        <color rgb="FFFCFCFF"/>
      </colorScale>
    </cfRule>
  </conditionalFormatting>
  <conditionalFormatting sqref="S47 U47 AC47">
    <cfRule type="colorScale" priority="47">
      <colorScale>
        <cfvo type="min"/>
        <cfvo type="max"/>
        <color rgb="FF63BE7B"/>
        <color rgb="FFFCFCFF"/>
      </colorScale>
    </cfRule>
  </conditionalFormatting>
  <conditionalFormatting sqref="U18 S18 W18 Y18 AA18 AC18">
    <cfRule type="colorScale" priority="46">
      <colorScale>
        <cfvo type="min"/>
        <cfvo type="max"/>
        <color rgb="FF63BE7B"/>
        <color rgb="FFFCFCFF"/>
      </colorScale>
    </cfRule>
  </conditionalFormatting>
  <conditionalFormatting sqref="S25">
    <cfRule type="colorScale" priority="45">
      <colorScale>
        <cfvo type="min"/>
        <cfvo type="max"/>
        <color rgb="FF63BE7B"/>
        <color rgb="FFFCFCFF"/>
      </colorScale>
    </cfRule>
  </conditionalFormatting>
  <conditionalFormatting sqref="AE2:AE47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40 S40 W40 Y40 AA40 AC40">
    <cfRule type="colorScale" priority="43">
      <colorScale>
        <cfvo type="min"/>
        <cfvo type="max"/>
        <color rgb="FF63BE7B"/>
        <color rgb="FFFCFCFF"/>
      </colorScale>
    </cfRule>
  </conditionalFormatting>
  <conditionalFormatting sqref="G48:G52">
    <cfRule type="iconSet" priority="10">
      <iconSet iconSet="3Symbols2">
        <cfvo type="percent" val="0"/>
        <cfvo type="percent" val="33"/>
        <cfvo type="percent" val="67"/>
      </iconSe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{375F7F13-EFD4-49DE-BC0C-993D7CD36FDD}</x14:id>
        </ext>
      </extLst>
    </cfRule>
  </conditionalFormatting>
  <conditionalFormatting sqref="S48 U48 W48 Y48 AA48 AC48">
    <cfRule type="colorScale" priority="17">
      <colorScale>
        <cfvo type="min"/>
        <cfvo type="max"/>
        <color rgb="FF63BE7B"/>
        <color rgb="FFFCFCFF"/>
      </colorScale>
    </cfRule>
  </conditionalFormatting>
  <conditionalFormatting sqref="S49 U49 W49 Y49 AA49 AC49">
    <cfRule type="colorScale" priority="16">
      <colorScale>
        <cfvo type="min"/>
        <cfvo type="max"/>
        <color rgb="FF63BE7B"/>
        <color rgb="FFFCFCFF"/>
      </colorScale>
    </cfRule>
  </conditionalFormatting>
  <conditionalFormatting sqref="S50 U50 W50 Y50 AA50 AC50">
    <cfRule type="colorScale" priority="15">
      <colorScale>
        <cfvo type="min"/>
        <cfvo type="max"/>
        <color rgb="FF63BE7B"/>
        <color rgb="FFFCFCFF"/>
      </colorScale>
    </cfRule>
  </conditionalFormatting>
  <conditionalFormatting sqref="S51 U51 W51 Y51 AA51 AC51">
    <cfRule type="colorScale" priority="14">
      <colorScale>
        <cfvo type="min"/>
        <cfvo type="max"/>
        <color rgb="FF63BE7B"/>
        <color rgb="FFFCFCFF"/>
      </colorScale>
    </cfRule>
  </conditionalFormatting>
  <conditionalFormatting sqref="S52 U52 W52 Y52 AA52 AC52">
    <cfRule type="colorScale" priority="13">
      <colorScale>
        <cfvo type="min"/>
        <cfvo type="max"/>
        <color rgb="FF63BE7B"/>
        <color rgb="FFFCFCFF"/>
      </colorScale>
    </cfRule>
  </conditionalFormatting>
  <conditionalFormatting sqref="AF48:AF52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8:H52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{3E40E389-73A0-48CD-8BA9-83683ECCFAA0}</x14:id>
        </ext>
      </extLst>
    </cfRule>
    <cfRule type="iconSet" priority="99">
      <iconSet iconSet="3Symbols2">
        <cfvo type="percent" val="0"/>
        <cfvo type="percent" val="33"/>
        <cfvo type="percent" val="67"/>
      </iconSet>
    </cfRule>
  </conditionalFormatting>
  <conditionalFormatting sqref="F48:F52">
    <cfRule type="iconSet" priority="100">
      <iconSet iconSet="3Symbols2">
        <cfvo type="percent" val="0"/>
        <cfvo type="percent" val="33"/>
        <cfvo type="percent" val="67"/>
      </iconSet>
    </cfRule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{F9418217-4307-4F6D-9CDE-656D6CD421EC}</x14:id>
        </ext>
      </extLst>
    </cfRule>
  </conditionalFormatting>
  <conditionalFormatting sqref="AE48:AE52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3">
    <cfRule type="iconSet" priority="7">
      <iconSet iconSet="3Symbols2">
        <cfvo type="percent" val="0"/>
        <cfvo type="percent" val="33"/>
        <cfvo type="percent" val="67"/>
      </iconSe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{C5A86CE9-A201-4A25-A43B-2AB4EA15E774}</x14:id>
        </ext>
      </extLst>
    </cfRule>
  </conditionalFormatting>
  <conditionalFormatting sqref="H5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{F41A1C71-245A-40E6-8FC7-0CFC3526F0A3}</x14:id>
        </ext>
      </extLs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AC53 AA53 Y53 W53 U53 S53">
    <cfRule type="colorScale" priority="4">
      <colorScale>
        <cfvo type="min"/>
        <cfvo type="max"/>
        <color rgb="FF63BE7B"/>
        <color rgb="FFFCFCFF"/>
      </colorScale>
    </cfRule>
  </conditionalFormatting>
  <conditionalFormatting sqref="F53">
    <cfRule type="iconSet" priority="2">
      <iconSet iconSet="3Symbols2"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{7CC9A8A3-57BF-4E31-B55A-6ECE1380B27A}</x14:id>
        </ext>
      </extLst>
    </cfRule>
  </conditionalFormatting>
  <conditionalFormatting sqref="AE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892501-3FE7-46AC-9096-F0DCE52A3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G2:G47</xm:sqref>
        </x14:conditionalFormatting>
        <x14:conditionalFormatting xmlns:xm="http://schemas.microsoft.com/office/excel/2006/main">
          <x14:cfRule type="dataBar" id="{62D33D67-08A8-45F1-8827-436A5418DB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H2:H47</xm:sqref>
        </x14:conditionalFormatting>
        <x14:conditionalFormatting xmlns:xm="http://schemas.microsoft.com/office/excel/2006/main">
          <x14:cfRule type="dataBar" id="{B6CDD8FC-CFB7-42D7-A6A7-B5819248C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F2:F47</xm:sqref>
        </x14:conditionalFormatting>
        <x14:conditionalFormatting xmlns:xm="http://schemas.microsoft.com/office/excel/2006/main">
          <x14:cfRule type="dataBar" id="{375F7F13-EFD4-49DE-BC0C-993D7CD36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G48:G52</xm:sqref>
        </x14:conditionalFormatting>
        <x14:conditionalFormatting xmlns:xm="http://schemas.microsoft.com/office/excel/2006/main">
          <x14:cfRule type="dataBar" id="{3E40E389-73A0-48CD-8BA9-83683ECCFA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H48:H52</xm:sqref>
        </x14:conditionalFormatting>
        <x14:conditionalFormatting xmlns:xm="http://schemas.microsoft.com/office/excel/2006/main">
          <x14:cfRule type="dataBar" id="{F9418217-4307-4F6D-9CDE-656D6CD42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F48:F52</xm:sqref>
        </x14:conditionalFormatting>
        <x14:conditionalFormatting xmlns:xm="http://schemas.microsoft.com/office/excel/2006/main">
          <x14:cfRule type="dataBar" id="{C5A86CE9-A201-4A25-A43B-2AB4EA15E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F41A1C71-245A-40E6-8FC7-0CFC3526F0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H53</xm:sqref>
        </x14:conditionalFormatting>
        <x14:conditionalFormatting xmlns:xm="http://schemas.microsoft.com/office/excel/2006/main">
          <x14:cfRule type="dataBar" id="{7CC9A8A3-57BF-4E31-B55A-6ECE1380B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sqref="A1:L1"/>
    </sheetView>
  </sheetViews>
  <sheetFormatPr defaultRowHeight="15" x14ac:dyDescent="0.25"/>
  <cols>
    <col min="1" max="1" width="8" bestFit="1" customWidth="1"/>
    <col min="2" max="2" width="10.140625" bestFit="1" customWidth="1"/>
    <col min="3" max="3" width="32.85546875" bestFit="1" customWidth="1"/>
    <col min="4" max="4" width="17.85546875" bestFit="1" customWidth="1"/>
    <col min="5" max="5" width="25.5703125" bestFit="1" customWidth="1"/>
    <col min="6" max="6" width="18.5703125" bestFit="1" customWidth="1"/>
    <col min="7" max="7" width="18.140625" bestFit="1" customWidth="1"/>
    <col min="8" max="8" width="17.85546875" bestFit="1" customWidth="1"/>
    <col min="9" max="9" width="11.140625" bestFit="1" customWidth="1"/>
    <col min="10" max="10" width="15.85546875" bestFit="1" customWidth="1"/>
    <col min="11" max="12" width="16.5703125" bestFit="1" customWidth="1"/>
  </cols>
  <sheetData>
    <row r="1" spans="1:12" x14ac:dyDescent="0.25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2</v>
      </c>
      <c r="J1" s="2" t="s">
        <v>3</v>
      </c>
      <c r="K1" s="2" t="s">
        <v>4</v>
      </c>
      <c r="L1" s="2" t="s">
        <v>12</v>
      </c>
    </row>
    <row r="2" spans="1:12" x14ac:dyDescent="0.25">
      <c r="A2" s="2" t="s">
        <v>13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22</v>
      </c>
    </row>
    <row r="3" spans="1:12" x14ac:dyDescent="0.25">
      <c r="A3" s="2" t="s">
        <v>23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32</v>
      </c>
    </row>
    <row r="4" spans="1:12" x14ac:dyDescent="0.25">
      <c r="A4" s="2" t="s">
        <v>169</v>
      </c>
      <c r="B4" t="s">
        <v>169</v>
      </c>
      <c r="C4" t="s">
        <v>170</v>
      </c>
      <c r="D4" t="s">
        <v>171</v>
      </c>
      <c r="E4" t="s">
        <v>172</v>
      </c>
      <c r="F4" t="s">
        <v>173</v>
      </c>
      <c r="G4" t="s">
        <v>172</v>
      </c>
      <c r="H4" t="s">
        <v>172</v>
      </c>
      <c r="J4" t="s">
        <v>172</v>
      </c>
      <c r="K4" t="s">
        <v>174</v>
      </c>
      <c r="L4" t="s">
        <v>174</v>
      </c>
    </row>
    <row r="5" spans="1:12" x14ac:dyDescent="0.25">
      <c r="A5" s="2" t="s">
        <v>175</v>
      </c>
      <c r="B5" t="s">
        <v>175</v>
      </c>
      <c r="C5" t="s">
        <v>176</v>
      </c>
      <c r="D5" t="s">
        <v>177</v>
      </c>
      <c r="E5" t="s">
        <v>172</v>
      </c>
      <c r="F5" t="s">
        <v>173</v>
      </c>
      <c r="G5" t="s">
        <v>172</v>
      </c>
      <c r="H5" t="s">
        <v>172</v>
      </c>
      <c r="J5" t="s">
        <v>172</v>
      </c>
      <c r="K5" t="s">
        <v>178</v>
      </c>
      <c r="L5" t="s">
        <v>178</v>
      </c>
    </row>
    <row r="6" spans="1:12" x14ac:dyDescent="0.25">
      <c r="A6" s="2" t="s">
        <v>179</v>
      </c>
      <c r="B6" t="s">
        <v>179</v>
      </c>
      <c r="C6" t="s">
        <v>180</v>
      </c>
      <c r="D6" t="s">
        <v>181</v>
      </c>
      <c r="E6" t="s">
        <v>172</v>
      </c>
      <c r="F6" t="s">
        <v>173</v>
      </c>
      <c r="G6" t="s">
        <v>172</v>
      </c>
      <c r="H6" t="s">
        <v>172</v>
      </c>
      <c r="J6" t="s">
        <v>172</v>
      </c>
      <c r="K6" t="s">
        <v>174</v>
      </c>
      <c r="L6" t="s">
        <v>174</v>
      </c>
    </row>
    <row r="7" spans="1:12" x14ac:dyDescent="0.25">
      <c r="A7" s="2" t="s">
        <v>182</v>
      </c>
      <c r="B7" t="s">
        <v>182</v>
      </c>
      <c r="C7" t="s">
        <v>183</v>
      </c>
      <c r="D7" t="s">
        <v>184</v>
      </c>
      <c r="E7" t="s">
        <v>172</v>
      </c>
      <c r="F7" t="s">
        <v>185</v>
      </c>
      <c r="G7" t="s">
        <v>172</v>
      </c>
      <c r="H7" t="s">
        <v>172</v>
      </c>
      <c r="J7" t="s">
        <v>172</v>
      </c>
      <c r="K7" t="s">
        <v>174</v>
      </c>
      <c r="L7" t="s">
        <v>174</v>
      </c>
    </row>
    <row r="8" spans="1:12" x14ac:dyDescent="0.25">
      <c r="A8" s="2" t="s">
        <v>186</v>
      </c>
      <c r="B8" t="s">
        <v>186</v>
      </c>
      <c r="C8" t="s">
        <v>187</v>
      </c>
      <c r="D8" t="s">
        <v>188</v>
      </c>
      <c r="E8" t="s">
        <v>189</v>
      </c>
      <c r="F8" t="s">
        <v>185</v>
      </c>
      <c r="G8" t="s">
        <v>172</v>
      </c>
      <c r="H8" t="s">
        <v>172</v>
      </c>
      <c r="J8" t="s">
        <v>172</v>
      </c>
      <c r="K8" t="s">
        <v>190</v>
      </c>
      <c r="L8" t="s">
        <v>190</v>
      </c>
    </row>
    <row r="9" spans="1:12" x14ac:dyDescent="0.25">
      <c r="A9" s="2" t="s">
        <v>191</v>
      </c>
      <c r="B9" t="s">
        <v>191</v>
      </c>
      <c r="C9" t="s">
        <v>192</v>
      </c>
      <c r="D9" t="s">
        <v>193</v>
      </c>
      <c r="E9" t="s">
        <v>194</v>
      </c>
      <c r="F9" t="s">
        <v>17</v>
      </c>
      <c r="G9" t="s">
        <v>75</v>
      </c>
      <c r="H9" t="s">
        <v>195</v>
      </c>
      <c r="I9" t="s">
        <v>196</v>
      </c>
      <c r="J9" t="s">
        <v>197</v>
      </c>
      <c r="K9" t="s">
        <v>133</v>
      </c>
      <c r="L9" t="s">
        <v>133</v>
      </c>
    </row>
    <row r="10" spans="1:12" x14ac:dyDescent="0.25">
      <c r="A10" s="2" t="s">
        <v>198</v>
      </c>
      <c r="B10" t="s">
        <v>198</v>
      </c>
      <c r="C10" t="s">
        <v>199</v>
      </c>
      <c r="D10" t="s">
        <v>200</v>
      </c>
      <c r="E10" t="s">
        <v>201</v>
      </c>
      <c r="F10" t="s">
        <v>202</v>
      </c>
      <c r="G10" t="s">
        <v>203</v>
      </c>
      <c r="H10" t="s">
        <v>204</v>
      </c>
      <c r="I10" t="s">
        <v>205</v>
      </c>
      <c r="J10" t="s">
        <v>172</v>
      </c>
      <c r="K10" t="s">
        <v>206</v>
      </c>
      <c r="L10" t="s">
        <v>206</v>
      </c>
    </row>
    <row r="11" spans="1:12" x14ac:dyDescent="0.25">
      <c r="A11" s="2" t="s">
        <v>207</v>
      </c>
      <c r="B11" t="s">
        <v>207</v>
      </c>
      <c r="C11" t="s">
        <v>208</v>
      </c>
      <c r="D11" t="s">
        <v>209</v>
      </c>
      <c r="E11" t="s">
        <v>210</v>
      </c>
      <c r="F11" t="s">
        <v>202</v>
      </c>
      <c r="G11" t="s">
        <v>211</v>
      </c>
      <c r="H11" t="s">
        <v>212</v>
      </c>
      <c r="I11" t="s">
        <v>213</v>
      </c>
      <c r="J11" t="s">
        <v>172</v>
      </c>
      <c r="K11" t="s">
        <v>206</v>
      </c>
      <c r="L11" t="s">
        <v>206</v>
      </c>
    </row>
    <row r="12" spans="1:12" x14ac:dyDescent="0.25">
      <c r="A12" s="2" t="s">
        <v>214</v>
      </c>
      <c r="B12" t="s">
        <v>214</v>
      </c>
      <c r="C12" t="s">
        <v>215</v>
      </c>
      <c r="D12" t="s">
        <v>216</v>
      </c>
      <c r="E12" t="s">
        <v>217</v>
      </c>
      <c r="F12" t="s">
        <v>172</v>
      </c>
      <c r="G12" t="s">
        <v>172</v>
      </c>
      <c r="H12" t="s">
        <v>218</v>
      </c>
      <c r="I12" t="s">
        <v>219</v>
      </c>
      <c r="J12" t="s">
        <v>220</v>
      </c>
      <c r="K12" t="s">
        <v>221</v>
      </c>
      <c r="L12" t="s">
        <v>221</v>
      </c>
    </row>
    <row r="13" spans="1:12" x14ac:dyDescent="0.25">
      <c r="A13" s="2" t="s">
        <v>222</v>
      </c>
      <c r="B13" t="s">
        <v>222</v>
      </c>
      <c r="C13" t="s">
        <v>223</v>
      </c>
      <c r="D13" t="s">
        <v>224</v>
      </c>
      <c r="E13" t="s">
        <v>225</v>
      </c>
      <c r="F13" t="s">
        <v>226</v>
      </c>
      <c r="G13" t="s">
        <v>172</v>
      </c>
      <c r="H13" t="s">
        <v>227</v>
      </c>
      <c r="I13" t="s">
        <v>228</v>
      </c>
      <c r="J13" t="s">
        <v>229</v>
      </c>
      <c r="K13" t="s">
        <v>230</v>
      </c>
      <c r="L13" t="s">
        <v>230</v>
      </c>
    </row>
    <row r="14" spans="1:12" x14ac:dyDescent="0.25">
      <c r="A14" s="2" t="s">
        <v>231</v>
      </c>
      <c r="B14" t="s">
        <v>231</v>
      </c>
      <c r="C14" t="s">
        <v>232</v>
      </c>
      <c r="D14" t="s">
        <v>233</v>
      </c>
      <c r="E14" t="s">
        <v>234</v>
      </c>
      <c r="F14" t="s">
        <v>202</v>
      </c>
      <c r="G14" t="s">
        <v>235</v>
      </c>
      <c r="H14" t="s">
        <v>236</v>
      </c>
      <c r="I14" t="s">
        <v>237</v>
      </c>
      <c r="J14" t="s">
        <v>238</v>
      </c>
      <c r="K14" t="s">
        <v>206</v>
      </c>
      <c r="L14" t="s">
        <v>206</v>
      </c>
    </row>
    <row r="15" spans="1:12" x14ac:dyDescent="0.25">
      <c r="A15" s="2" t="s">
        <v>33</v>
      </c>
      <c r="B15" t="s">
        <v>33</v>
      </c>
      <c r="C15" t="s">
        <v>34</v>
      </c>
      <c r="D15" t="s">
        <v>35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 t="s">
        <v>41</v>
      </c>
      <c r="K15" t="s">
        <v>42</v>
      </c>
      <c r="L15" t="s">
        <v>42</v>
      </c>
    </row>
    <row r="16" spans="1:12" x14ac:dyDescent="0.25">
      <c r="A16" s="2" t="s">
        <v>43</v>
      </c>
      <c r="B16" t="s">
        <v>43</v>
      </c>
      <c r="C16" t="s">
        <v>44</v>
      </c>
      <c r="D16" t="s">
        <v>45</v>
      </c>
      <c r="E16" t="s">
        <v>46</v>
      </c>
      <c r="F16" t="s">
        <v>17</v>
      </c>
      <c r="G16" t="s">
        <v>47</v>
      </c>
      <c r="H16" t="s">
        <v>48</v>
      </c>
      <c r="I16" t="s">
        <v>49</v>
      </c>
      <c r="J16" t="s">
        <v>50</v>
      </c>
      <c r="K16" t="s">
        <v>51</v>
      </c>
      <c r="L16" t="s">
        <v>51</v>
      </c>
    </row>
    <row r="17" spans="1:12" x14ac:dyDescent="0.25">
      <c r="A17" s="2" t="s">
        <v>239</v>
      </c>
      <c r="B17" t="s">
        <v>239</v>
      </c>
      <c r="C17" t="s">
        <v>240</v>
      </c>
      <c r="D17" t="s">
        <v>241</v>
      </c>
      <c r="E17" t="s">
        <v>242</v>
      </c>
      <c r="F17" t="s">
        <v>17</v>
      </c>
      <c r="G17" t="s">
        <v>75</v>
      </c>
      <c r="H17" t="s">
        <v>243</v>
      </c>
      <c r="I17" t="s">
        <v>244</v>
      </c>
      <c r="J17" t="s">
        <v>245</v>
      </c>
      <c r="K17" t="s">
        <v>89</v>
      </c>
      <c r="L17" t="s">
        <v>89</v>
      </c>
    </row>
    <row r="18" spans="1:12" x14ac:dyDescent="0.25">
      <c r="A18" s="2" t="s">
        <v>246</v>
      </c>
      <c r="B18" t="s">
        <v>246</v>
      </c>
      <c r="C18" t="s">
        <v>247</v>
      </c>
      <c r="D18" t="s">
        <v>248</v>
      </c>
      <c r="E18" t="s">
        <v>249</v>
      </c>
      <c r="F18" t="s">
        <v>37</v>
      </c>
      <c r="G18" t="s">
        <v>250</v>
      </c>
      <c r="H18" t="s">
        <v>251</v>
      </c>
      <c r="I18" t="s">
        <v>252</v>
      </c>
      <c r="J18" t="s">
        <v>253</v>
      </c>
      <c r="K18" t="s">
        <v>79</v>
      </c>
      <c r="L18" t="s">
        <v>79</v>
      </c>
    </row>
    <row r="19" spans="1:12" x14ac:dyDescent="0.25">
      <c r="A19" s="2" t="s">
        <v>254</v>
      </c>
      <c r="B19" t="s">
        <v>254</v>
      </c>
      <c r="C19" t="s">
        <v>255</v>
      </c>
      <c r="D19" t="s">
        <v>256</v>
      </c>
      <c r="E19" t="s">
        <v>257</v>
      </c>
      <c r="F19" t="s">
        <v>258</v>
      </c>
      <c r="G19" t="s">
        <v>172</v>
      </c>
      <c r="H19" t="s">
        <v>172</v>
      </c>
      <c r="J19" t="s">
        <v>172</v>
      </c>
      <c r="K19" t="s">
        <v>259</v>
      </c>
      <c r="L19" t="s">
        <v>259</v>
      </c>
    </row>
    <row r="20" spans="1:12" x14ac:dyDescent="0.25">
      <c r="A20" s="2" t="s">
        <v>260</v>
      </c>
      <c r="B20" t="s">
        <v>260</v>
      </c>
      <c r="C20" t="s">
        <v>261</v>
      </c>
      <c r="D20" t="s">
        <v>262</v>
      </c>
      <c r="E20" t="s">
        <v>263</v>
      </c>
      <c r="F20" t="s">
        <v>264</v>
      </c>
      <c r="G20" t="s">
        <v>265</v>
      </c>
      <c r="H20" t="s">
        <v>266</v>
      </c>
      <c r="I20" t="s">
        <v>267</v>
      </c>
      <c r="J20" t="s">
        <v>268</v>
      </c>
      <c r="K20" t="s">
        <v>79</v>
      </c>
      <c r="L20" t="s">
        <v>79</v>
      </c>
    </row>
    <row r="21" spans="1:12" x14ac:dyDescent="0.25">
      <c r="A21" s="2" t="s">
        <v>269</v>
      </c>
      <c r="B21" t="s">
        <v>269</v>
      </c>
      <c r="C21" t="s">
        <v>270</v>
      </c>
      <c r="D21" t="s">
        <v>271</v>
      </c>
      <c r="E21" t="s">
        <v>272</v>
      </c>
      <c r="F21" t="s">
        <v>273</v>
      </c>
      <c r="G21" t="s">
        <v>274</v>
      </c>
      <c r="H21" t="s">
        <v>275</v>
      </c>
      <c r="J21" t="s">
        <v>172</v>
      </c>
      <c r="K21" t="s">
        <v>221</v>
      </c>
      <c r="L21" t="s">
        <v>221</v>
      </c>
    </row>
    <row r="22" spans="1:12" x14ac:dyDescent="0.25">
      <c r="A22" s="2" t="s">
        <v>276</v>
      </c>
      <c r="B22" t="s">
        <v>276</v>
      </c>
      <c r="C22" t="s">
        <v>277</v>
      </c>
      <c r="D22" t="s">
        <v>278</v>
      </c>
      <c r="E22" t="s">
        <v>279</v>
      </c>
      <c r="F22" t="s">
        <v>17</v>
      </c>
      <c r="G22" t="s">
        <v>280</v>
      </c>
      <c r="H22" t="s">
        <v>281</v>
      </c>
      <c r="I22" t="s">
        <v>282</v>
      </c>
      <c r="J22" t="s">
        <v>283</v>
      </c>
      <c r="K22" t="s">
        <v>97</v>
      </c>
      <c r="L22" t="s">
        <v>97</v>
      </c>
    </row>
    <row r="23" spans="1:12" x14ac:dyDescent="0.25">
      <c r="A23" s="2" t="s">
        <v>52</v>
      </c>
      <c r="B23" t="s">
        <v>52</v>
      </c>
      <c r="C23" t="s">
        <v>53</v>
      </c>
      <c r="D23" t="s">
        <v>54</v>
      </c>
      <c r="E23" t="s">
        <v>55</v>
      </c>
      <c r="F23" t="s">
        <v>17</v>
      </c>
      <c r="G23" t="s">
        <v>56</v>
      </c>
      <c r="H23" t="s">
        <v>57</v>
      </c>
      <c r="I23" t="s">
        <v>58</v>
      </c>
      <c r="J23" t="s">
        <v>59</v>
      </c>
      <c r="K23" t="s">
        <v>60</v>
      </c>
      <c r="L23" t="s">
        <v>60</v>
      </c>
    </row>
    <row r="24" spans="1:12" x14ac:dyDescent="0.25">
      <c r="A24" s="2" t="s">
        <v>61</v>
      </c>
      <c r="B24" t="s">
        <v>61</v>
      </c>
      <c r="C24" t="s">
        <v>62</v>
      </c>
      <c r="D24" t="s">
        <v>63</v>
      </c>
      <c r="E24" t="s">
        <v>64</v>
      </c>
      <c r="F24" t="s">
        <v>65</v>
      </c>
      <c r="G24" t="s">
        <v>66</v>
      </c>
      <c r="H24" t="s">
        <v>67</v>
      </c>
      <c r="I24" t="s">
        <v>68</v>
      </c>
      <c r="J24" t="s">
        <v>69</v>
      </c>
      <c r="K24" t="s">
        <v>70</v>
      </c>
      <c r="L24" t="s">
        <v>70</v>
      </c>
    </row>
    <row r="25" spans="1:12" x14ac:dyDescent="0.25">
      <c r="A25" s="2" t="s">
        <v>284</v>
      </c>
      <c r="B25" t="s">
        <v>284</v>
      </c>
      <c r="C25" t="s">
        <v>285</v>
      </c>
      <c r="D25" t="s">
        <v>286</v>
      </c>
      <c r="E25" t="s">
        <v>287</v>
      </c>
      <c r="F25" t="s">
        <v>37</v>
      </c>
      <c r="G25" t="s">
        <v>250</v>
      </c>
      <c r="H25" t="s">
        <v>288</v>
      </c>
      <c r="I25" t="s">
        <v>145</v>
      </c>
      <c r="J25" t="s">
        <v>289</v>
      </c>
      <c r="K25" t="s">
        <v>133</v>
      </c>
      <c r="L25" t="s">
        <v>133</v>
      </c>
    </row>
    <row r="26" spans="1:12" x14ac:dyDescent="0.25">
      <c r="A26" s="2" t="s">
        <v>71</v>
      </c>
      <c r="B26" t="s">
        <v>71</v>
      </c>
      <c r="C26" t="s">
        <v>72</v>
      </c>
      <c r="D26" t="s">
        <v>73</v>
      </c>
      <c r="E26" t="s">
        <v>74</v>
      </c>
      <c r="F26" t="s">
        <v>17</v>
      </c>
      <c r="G26" t="s">
        <v>75</v>
      </c>
      <c r="H26" t="s">
        <v>76</v>
      </c>
      <c r="I26" t="s">
        <v>77</v>
      </c>
      <c r="J26" t="s">
        <v>78</v>
      </c>
      <c r="K26" t="s">
        <v>79</v>
      </c>
      <c r="L26" t="s">
        <v>79</v>
      </c>
    </row>
    <row r="27" spans="1:12" x14ac:dyDescent="0.25">
      <c r="A27" s="2" t="s">
        <v>80</v>
      </c>
      <c r="B27" t="s">
        <v>80</v>
      </c>
      <c r="C27" t="s">
        <v>81</v>
      </c>
      <c r="D27" t="s">
        <v>82</v>
      </c>
      <c r="E27" t="s">
        <v>83</v>
      </c>
      <c r="F27" t="s">
        <v>84</v>
      </c>
      <c r="G27" t="s">
        <v>85</v>
      </c>
      <c r="H27" t="s">
        <v>86</v>
      </c>
      <c r="I27" t="s">
        <v>87</v>
      </c>
      <c r="J27" t="s">
        <v>88</v>
      </c>
      <c r="K27" t="s">
        <v>89</v>
      </c>
      <c r="L27" t="s">
        <v>89</v>
      </c>
    </row>
    <row r="28" spans="1:12" x14ac:dyDescent="0.25">
      <c r="A28" s="2" t="s">
        <v>290</v>
      </c>
      <c r="B28" t="s">
        <v>290</v>
      </c>
      <c r="C28" t="s">
        <v>291</v>
      </c>
      <c r="D28" t="s">
        <v>292</v>
      </c>
      <c r="E28" t="s">
        <v>293</v>
      </c>
      <c r="F28" t="s">
        <v>102</v>
      </c>
      <c r="G28" t="s">
        <v>294</v>
      </c>
      <c r="H28" t="s">
        <v>295</v>
      </c>
      <c r="I28" t="s">
        <v>296</v>
      </c>
      <c r="J28" t="s">
        <v>297</v>
      </c>
      <c r="K28" t="s">
        <v>32</v>
      </c>
      <c r="L28" t="s">
        <v>32</v>
      </c>
    </row>
    <row r="29" spans="1:12" x14ac:dyDescent="0.25">
      <c r="A29" s="2" t="s">
        <v>90</v>
      </c>
      <c r="B29" t="s">
        <v>90</v>
      </c>
      <c r="C29" t="s">
        <v>91</v>
      </c>
      <c r="D29" t="s">
        <v>92</v>
      </c>
      <c r="E29" t="s">
        <v>93</v>
      </c>
      <c r="F29" t="s">
        <v>47</v>
      </c>
      <c r="G29" t="s">
        <v>66</v>
      </c>
      <c r="H29" t="s">
        <v>94</v>
      </c>
      <c r="I29" t="s">
        <v>95</v>
      </c>
      <c r="J29" t="s">
        <v>96</v>
      </c>
      <c r="K29" t="s">
        <v>97</v>
      </c>
      <c r="L29" t="s">
        <v>97</v>
      </c>
    </row>
    <row r="30" spans="1:12" x14ac:dyDescent="0.25">
      <c r="A30" s="2" t="s">
        <v>98</v>
      </c>
      <c r="B30" t="s">
        <v>98</v>
      </c>
      <c r="C30" t="s">
        <v>99</v>
      </c>
      <c r="D30" t="s">
        <v>100</v>
      </c>
      <c r="E30" t="s">
        <v>101</v>
      </c>
      <c r="F30" t="s">
        <v>102</v>
      </c>
      <c r="G30" t="s">
        <v>103</v>
      </c>
      <c r="H30" t="s">
        <v>104</v>
      </c>
      <c r="I30" t="s">
        <v>105</v>
      </c>
      <c r="J30" t="s">
        <v>106</v>
      </c>
      <c r="K30" t="s">
        <v>107</v>
      </c>
      <c r="L30" t="s">
        <v>107</v>
      </c>
    </row>
    <row r="31" spans="1:12" x14ac:dyDescent="0.25">
      <c r="A31" s="2" t="s">
        <v>108</v>
      </c>
      <c r="B31" t="s">
        <v>108</v>
      </c>
      <c r="C31" t="s">
        <v>109</v>
      </c>
      <c r="D31" t="s">
        <v>110</v>
      </c>
      <c r="E31" t="s">
        <v>111</v>
      </c>
      <c r="F31" t="s">
        <v>102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116</v>
      </c>
    </row>
    <row r="32" spans="1:12" x14ac:dyDescent="0.25">
      <c r="A32" s="2" t="s">
        <v>117</v>
      </c>
      <c r="B32" t="s">
        <v>117</v>
      </c>
      <c r="C32" t="s">
        <v>118</v>
      </c>
      <c r="D32" t="s">
        <v>119</v>
      </c>
      <c r="E32" t="s">
        <v>120</v>
      </c>
      <c r="F32" t="s">
        <v>47</v>
      </c>
      <c r="G32" t="s">
        <v>121</v>
      </c>
      <c r="H32" t="s">
        <v>122</v>
      </c>
      <c r="I32" t="s">
        <v>123</v>
      </c>
      <c r="J32" t="s">
        <v>124</v>
      </c>
      <c r="K32" t="s">
        <v>22</v>
      </c>
      <c r="L32" t="s">
        <v>22</v>
      </c>
    </row>
    <row r="33" spans="1:12" x14ac:dyDescent="0.25">
      <c r="A33" s="2" t="s">
        <v>125</v>
      </c>
      <c r="B33" t="s">
        <v>125</v>
      </c>
      <c r="C33" t="s">
        <v>126</v>
      </c>
      <c r="D33" t="s">
        <v>127</v>
      </c>
      <c r="E33" t="s">
        <v>128</v>
      </c>
      <c r="F33" t="s">
        <v>84</v>
      </c>
      <c r="G33" t="s">
        <v>129</v>
      </c>
      <c r="H33" t="s">
        <v>130</v>
      </c>
      <c r="I33" t="s">
        <v>131</v>
      </c>
      <c r="J33" t="s">
        <v>132</v>
      </c>
      <c r="K33" t="s">
        <v>133</v>
      </c>
      <c r="L33" t="s">
        <v>133</v>
      </c>
    </row>
    <row r="34" spans="1:12" x14ac:dyDescent="0.25">
      <c r="A34" s="2" t="s">
        <v>298</v>
      </c>
      <c r="B34" t="s">
        <v>298</v>
      </c>
      <c r="C34" t="s">
        <v>299</v>
      </c>
      <c r="D34" t="s">
        <v>300</v>
      </c>
      <c r="E34" t="s">
        <v>301</v>
      </c>
      <c r="F34" t="s">
        <v>47</v>
      </c>
      <c r="G34" t="s">
        <v>302</v>
      </c>
      <c r="H34" t="s">
        <v>303</v>
      </c>
      <c r="I34" t="s">
        <v>304</v>
      </c>
      <c r="J34" t="s">
        <v>305</v>
      </c>
      <c r="K34" t="s">
        <v>51</v>
      </c>
      <c r="L34" t="s">
        <v>51</v>
      </c>
    </row>
    <row r="35" spans="1:12" x14ac:dyDescent="0.25">
      <c r="A35" s="2" t="s">
        <v>134</v>
      </c>
      <c r="B35" t="s">
        <v>134</v>
      </c>
      <c r="C35" t="s">
        <v>135</v>
      </c>
      <c r="D35" t="s">
        <v>136</v>
      </c>
      <c r="E35" t="s">
        <v>137</v>
      </c>
      <c r="F35" t="s">
        <v>47</v>
      </c>
      <c r="G35" t="s">
        <v>85</v>
      </c>
      <c r="H35" t="s">
        <v>138</v>
      </c>
      <c r="I35" t="s">
        <v>139</v>
      </c>
      <c r="J35" t="s">
        <v>140</v>
      </c>
      <c r="K35" t="s">
        <v>79</v>
      </c>
      <c r="L35" t="s">
        <v>79</v>
      </c>
    </row>
    <row r="36" spans="1:12" x14ac:dyDescent="0.25">
      <c r="A36" s="2" t="s">
        <v>306</v>
      </c>
      <c r="B36" t="s">
        <v>306</v>
      </c>
      <c r="C36" t="s">
        <v>307</v>
      </c>
      <c r="D36" t="s">
        <v>308</v>
      </c>
      <c r="E36" t="s">
        <v>309</v>
      </c>
      <c r="F36" t="s">
        <v>310</v>
      </c>
      <c r="G36" t="s">
        <v>75</v>
      </c>
      <c r="H36" t="s">
        <v>311</v>
      </c>
      <c r="I36" t="s">
        <v>312</v>
      </c>
      <c r="J36" t="s">
        <v>313</v>
      </c>
      <c r="K36" t="s">
        <v>107</v>
      </c>
      <c r="L36" t="s">
        <v>107</v>
      </c>
    </row>
    <row r="37" spans="1:12" x14ac:dyDescent="0.25">
      <c r="A37" s="2" t="s">
        <v>314</v>
      </c>
      <c r="B37" t="s">
        <v>314</v>
      </c>
      <c r="C37" t="s">
        <v>315</v>
      </c>
      <c r="D37" t="s">
        <v>316</v>
      </c>
      <c r="E37" t="s">
        <v>317</v>
      </c>
      <c r="F37" t="s">
        <v>102</v>
      </c>
      <c r="G37" t="s">
        <v>318</v>
      </c>
      <c r="H37" t="s">
        <v>319</v>
      </c>
      <c r="I37" t="s">
        <v>320</v>
      </c>
      <c r="J37" t="s">
        <v>321</v>
      </c>
      <c r="K37" t="s">
        <v>60</v>
      </c>
      <c r="L37" t="s">
        <v>60</v>
      </c>
    </row>
    <row r="38" spans="1:12" x14ac:dyDescent="0.25">
      <c r="A38" s="2" t="s">
        <v>322</v>
      </c>
      <c r="B38" t="s">
        <v>322</v>
      </c>
      <c r="C38" t="s">
        <v>323</v>
      </c>
      <c r="D38" t="s">
        <v>324</v>
      </c>
      <c r="E38" t="s">
        <v>325</v>
      </c>
      <c r="F38" t="s">
        <v>84</v>
      </c>
      <c r="G38" t="s">
        <v>152</v>
      </c>
      <c r="H38" t="s">
        <v>326</v>
      </c>
      <c r="I38" t="s">
        <v>327</v>
      </c>
      <c r="J38" t="s">
        <v>328</v>
      </c>
      <c r="K38" t="s">
        <v>32</v>
      </c>
      <c r="L38" t="s">
        <v>32</v>
      </c>
    </row>
    <row r="39" spans="1:12" x14ac:dyDescent="0.25">
      <c r="A39" s="2" t="s">
        <v>141</v>
      </c>
      <c r="B39" t="s">
        <v>141</v>
      </c>
      <c r="C39" t="s">
        <v>142</v>
      </c>
      <c r="D39" t="s">
        <v>143</v>
      </c>
      <c r="E39" t="s">
        <v>144</v>
      </c>
      <c r="F39" t="s">
        <v>102</v>
      </c>
      <c r="G39" t="s">
        <v>47</v>
      </c>
      <c r="H39" t="s">
        <v>145</v>
      </c>
      <c r="I39" t="s">
        <v>146</v>
      </c>
      <c r="J39" t="s">
        <v>147</v>
      </c>
      <c r="K39" t="s">
        <v>133</v>
      </c>
      <c r="L39" t="s">
        <v>133</v>
      </c>
    </row>
    <row r="40" spans="1:12" x14ac:dyDescent="0.25">
      <c r="A40" s="2" t="s">
        <v>148</v>
      </c>
      <c r="B40" t="s">
        <v>148</v>
      </c>
      <c r="C40" t="s">
        <v>149</v>
      </c>
      <c r="D40" t="s">
        <v>150</v>
      </c>
      <c r="E40" t="s">
        <v>151</v>
      </c>
      <c r="F40" t="s">
        <v>84</v>
      </c>
      <c r="G40" t="s">
        <v>152</v>
      </c>
      <c r="H40" t="s">
        <v>153</v>
      </c>
      <c r="I40" t="s">
        <v>154</v>
      </c>
      <c r="J40" t="s">
        <v>155</v>
      </c>
      <c r="K40" t="s">
        <v>156</v>
      </c>
      <c r="L40" t="s">
        <v>156</v>
      </c>
    </row>
    <row r="41" spans="1:12" x14ac:dyDescent="0.25">
      <c r="A41" s="2" t="s">
        <v>157</v>
      </c>
      <c r="B41" t="s">
        <v>157</v>
      </c>
      <c r="C41" t="s">
        <v>158</v>
      </c>
      <c r="D41" t="s">
        <v>159</v>
      </c>
      <c r="E41" t="s">
        <v>160</v>
      </c>
      <c r="F41" t="s">
        <v>102</v>
      </c>
      <c r="G41" t="s">
        <v>161</v>
      </c>
      <c r="H41" t="s">
        <v>162</v>
      </c>
      <c r="I41" t="s">
        <v>163</v>
      </c>
      <c r="J41" t="s">
        <v>164</v>
      </c>
      <c r="K41" t="s">
        <v>22</v>
      </c>
      <c r="L41" t="s">
        <v>22</v>
      </c>
    </row>
    <row r="42" spans="1:12" x14ac:dyDescent="0.25">
      <c r="A42" s="2" t="s">
        <v>329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335</v>
      </c>
      <c r="I42" t="s">
        <v>336</v>
      </c>
      <c r="J42" t="s">
        <v>337</v>
      </c>
      <c r="K42" t="s">
        <v>230</v>
      </c>
      <c r="L42" t="s">
        <v>230</v>
      </c>
    </row>
    <row r="43" spans="1:12" x14ac:dyDescent="0.25">
      <c r="A43" s="2" t="s">
        <v>338</v>
      </c>
      <c r="B43" t="s">
        <v>338</v>
      </c>
      <c r="C43" t="s">
        <v>339</v>
      </c>
      <c r="D43" t="s">
        <v>340</v>
      </c>
      <c r="E43" t="s">
        <v>341</v>
      </c>
      <c r="F43" t="s">
        <v>342</v>
      </c>
      <c r="G43" t="s">
        <v>172</v>
      </c>
      <c r="H43" t="s">
        <v>343</v>
      </c>
      <c r="I43" t="s">
        <v>344</v>
      </c>
      <c r="J43" t="s">
        <v>345</v>
      </c>
      <c r="K43" t="s">
        <v>346</v>
      </c>
      <c r="L43" t="s">
        <v>346</v>
      </c>
    </row>
    <row r="44" spans="1:12" x14ac:dyDescent="0.25">
      <c r="A44" s="2" t="s">
        <v>347</v>
      </c>
      <c r="B44" t="s">
        <v>347</v>
      </c>
      <c r="C44" t="s">
        <v>348</v>
      </c>
      <c r="D44" t="s">
        <v>349</v>
      </c>
      <c r="E44" t="s">
        <v>350</v>
      </c>
      <c r="F44" t="s">
        <v>351</v>
      </c>
      <c r="G44" t="s">
        <v>352</v>
      </c>
      <c r="H44" t="s">
        <v>353</v>
      </c>
      <c r="I44" t="s">
        <v>354</v>
      </c>
      <c r="J44" t="s">
        <v>355</v>
      </c>
      <c r="K44" t="s">
        <v>221</v>
      </c>
      <c r="L44" t="s">
        <v>221</v>
      </c>
    </row>
    <row r="45" spans="1:12" x14ac:dyDescent="0.25">
      <c r="A45" s="2" t="s">
        <v>356</v>
      </c>
      <c r="B45" t="s">
        <v>356</v>
      </c>
      <c r="C45" t="s">
        <v>357</v>
      </c>
      <c r="D45" t="s">
        <v>358</v>
      </c>
      <c r="E45" t="s">
        <v>359</v>
      </c>
      <c r="F45" t="s">
        <v>360</v>
      </c>
      <c r="G45" t="s">
        <v>361</v>
      </c>
      <c r="H45" t="s">
        <v>362</v>
      </c>
      <c r="I45" t="s">
        <v>363</v>
      </c>
      <c r="J45" t="s">
        <v>364</v>
      </c>
      <c r="K45" t="s">
        <v>346</v>
      </c>
      <c r="L45" t="s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L8" sqref="L8"/>
    </sheetView>
  </sheetViews>
  <sheetFormatPr defaultRowHeight="15" x14ac:dyDescent="0.25"/>
  <cols>
    <col min="1" max="1" width="5" bestFit="1" customWidth="1"/>
    <col min="2" max="2" width="12.42578125" bestFit="1" customWidth="1"/>
  </cols>
  <sheetData>
    <row r="1" spans="1:2" x14ac:dyDescent="0.25">
      <c r="A1" t="s">
        <v>370</v>
      </c>
      <c r="B1" t="s">
        <v>371</v>
      </c>
    </row>
    <row r="2" spans="1:2" x14ac:dyDescent="0.25">
      <c r="A2">
        <v>9470</v>
      </c>
      <c r="B2">
        <v>4248937</v>
      </c>
    </row>
    <row r="3" spans="1:2" x14ac:dyDescent="0.25">
      <c r="A3">
        <v>9470</v>
      </c>
      <c r="B3">
        <v>6000956</v>
      </c>
    </row>
    <row r="4" spans="1:2" x14ac:dyDescent="0.25">
      <c r="A4">
        <v>9470</v>
      </c>
      <c r="B4">
        <v>4294148</v>
      </c>
    </row>
    <row r="5" spans="1:2" x14ac:dyDescent="0.25">
      <c r="A5">
        <v>9470</v>
      </c>
      <c r="B5">
        <v>6000291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LordOfTheRing</vt:lpstr>
      <vt:lpstr>Sheet2</vt:lpstr>
      <vt:lpstr>MissingParts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Borrello, Gianpaolo</dc:creator>
  <cp:lastModifiedBy>Gianpaolo Borrello</cp:lastModifiedBy>
  <dcterms:created xsi:type="dcterms:W3CDTF">2024-08-12T08:11:24Z</dcterms:created>
  <dcterms:modified xsi:type="dcterms:W3CDTF">2025-05-28T07:50:13Z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2e85c4-bae3-4de6-b411-a1490451a9c2_Enabled">
    <vt:lpwstr>true</vt:lpwstr>
  </property>
  <property fmtid="{D5CDD505-2E9C-101B-9397-08002B2CF9AE}" pid="3" name="MSIP_Label_052e85c4-bae3-4de6-b411-a1490451a9c2_SetDate">
    <vt:lpwstr>2024-08-12T16:41:11Z</vt:lpwstr>
  </property>
  <property fmtid="{D5CDD505-2E9C-101B-9397-08002B2CF9AE}" pid="4" name="MSIP_Label_052e85c4-bae3-4de6-b411-a1490451a9c2_Method">
    <vt:lpwstr>Privileged</vt:lpwstr>
  </property>
  <property fmtid="{D5CDD505-2E9C-101B-9397-08002B2CF9AE}" pid="5" name="MSIP_Label_052e85c4-bae3-4de6-b411-a1490451a9c2_Name">
    <vt:lpwstr>Unrestricted</vt:lpwstr>
  </property>
  <property fmtid="{D5CDD505-2E9C-101B-9397-08002B2CF9AE}" pid="6" name="MSIP_Label_052e85c4-bae3-4de6-b411-a1490451a9c2_SiteId">
    <vt:lpwstr>26583ed4-9ffc-46c2-9d1a-f0ca35a30a8d</vt:lpwstr>
  </property>
  <property fmtid="{D5CDD505-2E9C-101B-9397-08002B2CF9AE}" pid="7" name="MSIP_Label_052e85c4-bae3-4de6-b411-a1490451a9c2_ActionId">
    <vt:lpwstr>b5694031-6087-4fe8-825d-975f87583064</vt:lpwstr>
  </property>
  <property fmtid="{D5CDD505-2E9C-101B-9397-08002B2CF9AE}" pid="8" name="MSIP_Label_052e85c4-bae3-4de6-b411-a1490451a9c2_ContentBits">
    <vt:lpwstr>0</vt:lpwstr>
  </property>
</Properties>
</file>