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WNS\Desktop\bots\Bot_Descarga_Portal_IVA_Presentados-main\"/>
    </mc:Choice>
  </mc:AlternateContent>
  <xr:revisionPtr revIDLastSave="0" documentId="13_ncr:1_{520352B2-B4A2-4E84-B93D-DFD69EE9A0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do" sheetId="1" r:id="rId1"/>
    <sheet name="BD" sheetId="2" r:id="rId2"/>
  </sheets>
  <definedNames>
    <definedName name="_xlnm._FilterDatabase" localSheetId="0" hidden="1">Listado!$A$1:$P$47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O2" i="1"/>
  <c r="N2" i="1"/>
  <c r="A2" i="1"/>
  <c r="B2" i="1"/>
  <c r="C2" i="1"/>
  <c r="E2" i="1"/>
  <c r="F2" i="1"/>
  <c r="H2" i="1"/>
  <c r="N3" i="1"/>
  <c r="O3" i="1"/>
  <c r="P3" i="1"/>
  <c r="K2" i="1" l="1"/>
  <c r="J2" i="1"/>
  <c r="M2" i="1"/>
  <c r="L2" i="1"/>
  <c r="P23" i="1"/>
  <c r="O23" i="1"/>
  <c r="N23" i="1"/>
  <c r="P22" i="1"/>
  <c r="O22" i="1"/>
  <c r="N22" i="1"/>
  <c r="A12" i="1"/>
  <c r="B12" i="1"/>
  <c r="C12" i="1"/>
  <c r="E12" i="1"/>
  <c r="F12" i="1"/>
  <c r="H12" i="1"/>
  <c r="N12" i="1"/>
  <c r="O12" i="1"/>
  <c r="P12" i="1"/>
  <c r="A13" i="1"/>
  <c r="B13" i="1"/>
  <c r="C13" i="1"/>
  <c r="E13" i="1"/>
  <c r="F13" i="1"/>
  <c r="H13" i="1"/>
  <c r="N13" i="1"/>
  <c r="O13" i="1"/>
  <c r="P13" i="1"/>
  <c r="A14" i="1"/>
  <c r="B14" i="1"/>
  <c r="C14" i="1"/>
  <c r="E14" i="1"/>
  <c r="F14" i="1"/>
  <c r="H14" i="1"/>
  <c r="N14" i="1"/>
  <c r="O14" i="1"/>
  <c r="P14" i="1"/>
  <c r="A15" i="1"/>
  <c r="B15" i="1"/>
  <c r="C15" i="1"/>
  <c r="E15" i="1"/>
  <c r="F15" i="1"/>
  <c r="H15" i="1"/>
  <c r="N15" i="1"/>
  <c r="O15" i="1"/>
  <c r="P15" i="1"/>
  <c r="A16" i="1"/>
  <c r="B16" i="1"/>
  <c r="C16" i="1"/>
  <c r="E16" i="1"/>
  <c r="F16" i="1"/>
  <c r="H16" i="1"/>
  <c r="N16" i="1"/>
  <c r="O16" i="1"/>
  <c r="P16" i="1"/>
  <c r="A17" i="1"/>
  <c r="B17" i="1"/>
  <c r="C17" i="1"/>
  <c r="E17" i="1"/>
  <c r="F17" i="1"/>
  <c r="H17" i="1"/>
  <c r="N17" i="1"/>
  <c r="O17" i="1"/>
  <c r="P17" i="1"/>
  <c r="A18" i="1"/>
  <c r="B18" i="1"/>
  <c r="C18" i="1"/>
  <c r="E18" i="1"/>
  <c r="F18" i="1"/>
  <c r="H18" i="1"/>
  <c r="N18" i="1"/>
  <c r="O18" i="1"/>
  <c r="P18" i="1"/>
  <c r="A19" i="1"/>
  <c r="B19" i="1"/>
  <c r="C19" i="1"/>
  <c r="E19" i="1"/>
  <c r="F19" i="1"/>
  <c r="H19" i="1"/>
  <c r="N19" i="1"/>
  <c r="O19" i="1"/>
  <c r="P19" i="1"/>
  <c r="A20" i="1"/>
  <c r="B20" i="1"/>
  <c r="C20" i="1"/>
  <c r="E20" i="1"/>
  <c r="F20" i="1"/>
  <c r="H20" i="1"/>
  <c r="N20" i="1"/>
  <c r="O20" i="1"/>
  <c r="P20" i="1"/>
  <c r="A21" i="1"/>
  <c r="B21" i="1"/>
  <c r="C21" i="1"/>
  <c r="E21" i="1"/>
  <c r="F21" i="1"/>
  <c r="H21" i="1"/>
  <c r="N21" i="1"/>
  <c r="O21" i="1"/>
  <c r="P21" i="1"/>
  <c r="A22" i="1"/>
  <c r="B22" i="1"/>
  <c r="C22" i="1"/>
  <c r="E22" i="1"/>
  <c r="F22" i="1"/>
  <c r="H22" i="1"/>
  <c r="P47" i="1"/>
  <c r="O47" i="1"/>
  <c r="N47" i="1"/>
  <c r="H47" i="1"/>
  <c r="F47" i="1"/>
  <c r="E47" i="1"/>
  <c r="C47" i="1"/>
  <c r="B47" i="1"/>
  <c r="A47" i="1"/>
  <c r="P46" i="1"/>
  <c r="O46" i="1"/>
  <c r="N46" i="1"/>
  <c r="H46" i="1"/>
  <c r="F46" i="1"/>
  <c r="E46" i="1"/>
  <c r="C46" i="1"/>
  <c r="B46" i="1"/>
  <c r="A46" i="1"/>
  <c r="P45" i="1"/>
  <c r="O45" i="1"/>
  <c r="N45" i="1"/>
  <c r="H45" i="1"/>
  <c r="F45" i="1"/>
  <c r="E45" i="1"/>
  <c r="C45" i="1"/>
  <c r="B45" i="1"/>
  <c r="A45" i="1"/>
  <c r="P44" i="1"/>
  <c r="O44" i="1"/>
  <c r="N44" i="1"/>
  <c r="H44" i="1"/>
  <c r="F44" i="1"/>
  <c r="E44" i="1"/>
  <c r="C44" i="1"/>
  <c r="B44" i="1"/>
  <c r="A44" i="1"/>
  <c r="P43" i="1"/>
  <c r="O43" i="1"/>
  <c r="N43" i="1"/>
  <c r="H43" i="1"/>
  <c r="F43" i="1"/>
  <c r="E43" i="1"/>
  <c r="C43" i="1"/>
  <c r="B43" i="1"/>
  <c r="A43" i="1"/>
  <c r="P42" i="1"/>
  <c r="O42" i="1"/>
  <c r="N42" i="1"/>
  <c r="H42" i="1"/>
  <c r="F42" i="1"/>
  <c r="E42" i="1"/>
  <c r="C42" i="1"/>
  <c r="B42" i="1"/>
  <c r="A42" i="1"/>
  <c r="P41" i="1"/>
  <c r="O41" i="1"/>
  <c r="N41" i="1"/>
  <c r="H41" i="1"/>
  <c r="F41" i="1"/>
  <c r="E41" i="1"/>
  <c r="C41" i="1"/>
  <c r="B41" i="1"/>
  <c r="A41" i="1"/>
  <c r="P40" i="1"/>
  <c r="O40" i="1"/>
  <c r="N40" i="1"/>
  <c r="H40" i="1"/>
  <c r="F40" i="1"/>
  <c r="E40" i="1"/>
  <c r="C40" i="1"/>
  <c r="B40" i="1"/>
  <c r="A40" i="1"/>
  <c r="P39" i="1"/>
  <c r="O39" i="1"/>
  <c r="N39" i="1"/>
  <c r="H39" i="1"/>
  <c r="F39" i="1"/>
  <c r="E39" i="1"/>
  <c r="C39" i="1"/>
  <c r="B39" i="1"/>
  <c r="A39" i="1"/>
  <c r="P38" i="1"/>
  <c r="O38" i="1"/>
  <c r="N38" i="1"/>
  <c r="H38" i="1"/>
  <c r="F38" i="1"/>
  <c r="E38" i="1"/>
  <c r="C38" i="1"/>
  <c r="B38" i="1"/>
  <c r="A38" i="1"/>
  <c r="P37" i="1"/>
  <c r="O37" i="1"/>
  <c r="N37" i="1"/>
  <c r="H37" i="1"/>
  <c r="F37" i="1"/>
  <c r="E37" i="1"/>
  <c r="C37" i="1"/>
  <c r="B37" i="1"/>
  <c r="A37" i="1"/>
  <c r="P36" i="1"/>
  <c r="O36" i="1"/>
  <c r="N36" i="1"/>
  <c r="H36" i="1"/>
  <c r="F36" i="1"/>
  <c r="E36" i="1"/>
  <c r="C36" i="1"/>
  <c r="B36" i="1"/>
  <c r="A36" i="1"/>
  <c r="P35" i="1"/>
  <c r="O35" i="1"/>
  <c r="N35" i="1"/>
  <c r="H35" i="1"/>
  <c r="F35" i="1"/>
  <c r="E35" i="1"/>
  <c r="C35" i="1"/>
  <c r="B35" i="1"/>
  <c r="A35" i="1"/>
  <c r="P34" i="1"/>
  <c r="O34" i="1"/>
  <c r="N34" i="1"/>
  <c r="H34" i="1"/>
  <c r="F34" i="1"/>
  <c r="E34" i="1"/>
  <c r="C34" i="1"/>
  <c r="B34" i="1"/>
  <c r="A34" i="1"/>
  <c r="P33" i="1"/>
  <c r="O33" i="1"/>
  <c r="N33" i="1"/>
  <c r="H33" i="1"/>
  <c r="F33" i="1"/>
  <c r="E33" i="1"/>
  <c r="C33" i="1"/>
  <c r="B33" i="1"/>
  <c r="A33" i="1"/>
  <c r="P32" i="1"/>
  <c r="O32" i="1"/>
  <c r="N32" i="1"/>
  <c r="H32" i="1"/>
  <c r="F32" i="1"/>
  <c r="E32" i="1"/>
  <c r="C32" i="1"/>
  <c r="B32" i="1"/>
  <c r="A32" i="1"/>
  <c r="P31" i="1"/>
  <c r="O31" i="1"/>
  <c r="N31" i="1"/>
  <c r="H31" i="1"/>
  <c r="F31" i="1"/>
  <c r="E31" i="1"/>
  <c r="C31" i="1"/>
  <c r="B31" i="1"/>
  <c r="A31" i="1"/>
  <c r="P30" i="1"/>
  <c r="O30" i="1"/>
  <c r="N30" i="1"/>
  <c r="H30" i="1"/>
  <c r="F30" i="1"/>
  <c r="E30" i="1"/>
  <c r="C30" i="1"/>
  <c r="B30" i="1"/>
  <c r="A30" i="1"/>
  <c r="P29" i="1"/>
  <c r="O29" i="1"/>
  <c r="N29" i="1"/>
  <c r="H29" i="1"/>
  <c r="F29" i="1"/>
  <c r="E29" i="1"/>
  <c r="C29" i="1"/>
  <c r="B29" i="1"/>
  <c r="A29" i="1"/>
  <c r="P28" i="1"/>
  <c r="O28" i="1"/>
  <c r="N28" i="1"/>
  <c r="H28" i="1"/>
  <c r="F28" i="1"/>
  <c r="E28" i="1"/>
  <c r="C28" i="1"/>
  <c r="B28" i="1"/>
  <c r="A28" i="1"/>
  <c r="P27" i="1"/>
  <c r="O27" i="1"/>
  <c r="N27" i="1"/>
  <c r="H27" i="1"/>
  <c r="F27" i="1"/>
  <c r="E27" i="1"/>
  <c r="C27" i="1"/>
  <c r="B27" i="1"/>
  <c r="A27" i="1"/>
  <c r="P26" i="1"/>
  <c r="O26" i="1"/>
  <c r="N26" i="1"/>
  <c r="H26" i="1"/>
  <c r="F26" i="1"/>
  <c r="E26" i="1"/>
  <c r="C26" i="1"/>
  <c r="B26" i="1"/>
  <c r="A26" i="1"/>
  <c r="P25" i="1"/>
  <c r="O25" i="1"/>
  <c r="N25" i="1"/>
  <c r="H25" i="1"/>
  <c r="F25" i="1"/>
  <c r="E25" i="1"/>
  <c r="C25" i="1"/>
  <c r="B25" i="1"/>
  <c r="A25" i="1"/>
  <c r="P24" i="1"/>
  <c r="O24" i="1"/>
  <c r="N24" i="1"/>
  <c r="H24" i="1"/>
  <c r="F24" i="1"/>
  <c r="E24" i="1"/>
  <c r="C24" i="1"/>
  <c r="B24" i="1"/>
  <c r="A24" i="1"/>
  <c r="H23" i="1"/>
  <c r="F23" i="1"/>
  <c r="E23" i="1"/>
  <c r="C23" i="1"/>
  <c r="B23" i="1"/>
  <c r="A23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P11" i="1"/>
  <c r="H11" i="1"/>
  <c r="F11" i="1"/>
  <c r="E11" i="1"/>
  <c r="C11" i="1"/>
  <c r="B11" i="1"/>
  <c r="A11" i="1"/>
  <c r="P10" i="1"/>
  <c r="H10" i="1"/>
  <c r="F10" i="1"/>
  <c r="E10" i="1"/>
  <c r="C10" i="1"/>
  <c r="B10" i="1"/>
  <c r="A10" i="1"/>
  <c r="P9" i="1"/>
  <c r="H9" i="1"/>
  <c r="F9" i="1"/>
  <c r="E9" i="1"/>
  <c r="C9" i="1"/>
  <c r="B9" i="1"/>
  <c r="A9" i="1"/>
  <c r="P8" i="1"/>
  <c r="H8" i="1"/>
  <c r="F8" i="1"/>
  <c r="E8" i="1"/>
  <c r="C8" i="1"/>
  <c r="B8" i="1"/>
  <c r="A8" i="1"/>
  <c r="P7" i="1"/>
  <c r="H7" i="1"/>
  <c r="F7" i="1"/>
  <c r="E7" i="1"/>
  <c r="C7" i="1"/>
  <c r="B7" i="1"/>
  <c r="A7" i="1"/>
  <c r="P6" i="1"/>
  <c r="H6" i="1"/>
  <c r="F6" i="1"/>
  <c r="E6" i="1"/>
  <c r="C6" i="1"/>
  <c r="B6" i="1"/>
  <c r="A6" i="1"/>
  <c r="P5" i="1"/>
  <c r="H5" i="1"/>
  <c r="F5" i="1"/>
  <c r="E5" i="1"/>
  <c r="C5" i="1"/>
  <c r="B5" i="1"/>
  <c r="A5" i="1"/>
  <c r="P4" i="1"/>
  <c r="H4" i="1"/>
  <c r="F4" i="1"/>
  <c r="E4" i="1"/>
  <c r="C4" i="1"/>
  <c r="B4" i="1"/>
  <c r="A4" i="1"/>
  <c r="H3" i="1"/>
  <c r="F3" i="1"/>
  <c r="E3" i="1"/>
  <c r="C3" i="1"/>
  <c r="B3" i="1"/>
  <c r="A3" i="1"/>
  <c r="M12" i="1" l="1"/>
  <c r="J44" i="1"/>
  <c r="J17" i="1"/>
  <c r="J13" i="1"/>
  <c r="L18" i="1"/>
  <c r="M14" i="1"/>
  <c r="J20" i="1"/>
  <c r="L16" i="1"/>
  <c r="J12" i="1"/>
  <c r="J19" i="1"/>
  <c r="J15" i="1"/>
  <c r="L17" i="1"/>
  <c r="L15" i="1"/>
  <c r="K18" i="1"/>
  <c r="K17" i="1"/>
  <c r="K16" i="1"/>
  <c r="K15" i="1"/>
  <c r="L14" i="1"/>
  <c r="M13" i="1"/>
  <c r="J18" i="1"/>
  <c r="J16" i="1"/>
  <c r="K14" i="1"/>
  <c r="L13" i="1"/>
  <c r="K22" i="1"/>
  <c r="K19" i="1"/>
  <c r="J14" i="1"/>
  <c r="K13" i="1"/>
  <c r="L12" i="1"/>
  <c r="M21" i="1"/>
  <c r="K12" i="1"/>
  <c r="K20" i="1"/>
  <c r="L22" i="1"/>
  <c r="J21" i="1"/>
  <c r="J22" i="1"/>
  <c r="M19" i="1"/>
  <c r="M18" i="1"/>
  <c r="M17" i="1"/>
  <c r="M16" i="1"/>
  <c r="M15" i="1"/>
  <c r="K21" i="1"/>
  <c r="M20" i="1"/>
  <c r="M22" i="1"/>
  <c r="L21" i="1"/>
  <c r="L20" i="1"/>
  <c r="L19" i="1"/>
  <c r="M38" i="1"/>
  <c r="L42" i="1"/>
  <c r="J47" i="1"/>
  <c r="L35" i="1"/>
  <c r="M43" i="1"/>
  <c r="M47" i="1"/>
  <c r="M33" i="1"/>
  <c r="J37" i="1"/>
  <c r="M41" i="1"/>
  <c r="J45" i="1"/>
  <c r="J32" i="1"/>
  <c r="J46" i="1"/>
  <c r="L45" i="1"/>
  <c r="K43" i="1"/>
  <c r="L36" i="1"/>
  <c r="M44" i="1"/>
  <c r="K44" i="1"/>
  <c r="L46" i="1"/>
  <c r="J33" i="1"/>
  <c r="L44" i="1"/>
  <c r="M28" i="1"/>
  <c r="M40" i="1"/>
  <c r="M42" i="1"/>
  <c r="M45" i="1"/>
  <c r="J34" i="1"/>
  <c r="L43" i="1"/>
  <c r="K45" i="1"/>
  <c r="M30" i="1"/>
  <c r="M39" i="1"/>
  <c r="M46" i="1"/>
  <c r="L47" i="1"/>
  <c r="K46" i="1"/>
  <c r="K33" i="1"/>
  <c r="J39" i="1"/>
  <c r="M36" i="1"/>
  <c r="L32" i="1"/>
  <c r="K36" i="1"/>
  <c r="K39" i="1"/>
  <c r="J40" i="1"/>
  <c r="K47" i="1"/>
  <c r="L39" i="1"/>
  <c r="K40" i="1"/>
  <c r="J41" i="1"/>
  <c r="K35" i="1"/>
  <c r="L40" i="1"/>
  <c r="K41" i="1"/>
  <c r="J42" i="1"/>
  <c r="M31" i="1"/>
  <c r="L41" i="1"/>
  <c r="K42" i="1"/>
  <c r="J43" i="1"/>
  <c r="J25" i="1"/>
  <c r="M29" i="1"/>
  <c r="L33" i="1"/>
  <c r="K34" i="1"/>
  <c r="L23" i="1"/>
  <c r="K27" i="1"/>
  <c r="K32" i="1"/>
  <c r="K31" i="1"/>
  <c r="K38" i="1"/>
  <c r="J38" i="1"/>
  <c r="M35" i="1"/>
  <c r="L30" i="1"/>
  <c r="J35" i="1"/>
  <c r="J36" i="1"/>
  <c r="L37" i="1"/>
  <c r="L31" i="1"/>
  <c r="M34" i="1"/>
  <c r="M32" i="1"/>
  <c r="K37" i="1"/>
  <c r="M37" i="1"/>
  <c r="L38" i="1"/>
  <c r="L27" i="1"/>
  <c r="K28" i="1"/>
  <c r="J29" i="1"/>
  <c r="M27" i="1"/>
  <c r="L28" i="1"/>
  <c r="K29" i="1"/>
  <c r="J30" i="1"/>
  <c r="J27" i="1"/>
  <c r="J28" i="1"/>
  <c r="L29" i="1"/>
  <c r="K30" i="1"/>
  <c r="J31" i="1"/>
  <c r="L34" i="1"/>
  <c r="M24" i="1"/>
  <c r="K24" i="1"/>
  <c r="J24" i="1"/>
  <c r="K25" i="1"/>
  <c r="M23" i="1"/>
  <c r="L24" i="1"/>
  <c r="L25" i="1"/>
  <c r="M26" i="1"/>
  <c r="J23" i="1"/>
  <c r="M25" i="1"/>
  <c r="K23" i="1"/>
  <c r="K26" i="1"/>
  <c r="J26" i="1"/>
  <c r="L26" i="1"/>
  <c r="J11" i="1"/>
  <c r="J3" i="1"/>
  <c r="J10" i="1"/>
  <c r="J5" i="1"/>
  <c r="J9" i="1"/>
  <c r="J4" i="1"/>
  <c r="K9" i="1"/>
  <c r="K7" i="1"/>
  <c r="J6" i="1"/>
  <c r="M9" i="1"/>
  <c r="L11" i="1"/>
  <c r="M10" i="1"/>
  <c r="L3" i="1"/>
  <c r="L9" i="1"/>
  <c r="L10" i="1"/>
  <c r="K11" i="1"/>
  <c r="M11" i="1"/>
  <c r="K10" i="1"/>
  <c r="M5" i="1"/>
  <c r="K4" i="1"/>
  <c r="M8" i="1"/>
  <c r="M7" i="1"/>
  <c r="M3" i="1"/>
  <c r="J7" i="1"/>
  <c r="K3" i="1"/>
  <c r="J8" i="1"/>
  <c r="M6" i="1"/>
  <c r="L4" i="1"/>
  <c r="K5" i="1"/>
  <c r="M4" i="1"/>
  <c r="L5" i="1"/>
  <c r="K6" i="1"/>
  <c r="L6" i="1"/>
  <c r="L7" i="1"/>
  <c r="K8" i="1"/>
  <c r="L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Gianfranco Lorenzo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Gianfranco Lorenzo:</t>
        </r>
        <r>
          <rPr>
            <sz val="9"/>
            <color indexed="81"/>
            <rFont val="Tahoma"/>
            <family val="2"/>
          </rPr>
          <t xml:space="preserve">
Poner cuit con guiones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Gianfranco Lorenzo</author>
  </authors>
  <commentList>
    <comment ref="B1" authorId="0" shapeId="0" xr:uid="{9AB566F8-E6A0-4871-BD1C-EB40DD65C038}">
      <text>
        <r>
          <rPr>
            <b/>
            <sz val="9"/>
            <color indexed="81"/>
            <rFont val="Tahoma"/>
            <family val="2"/>
          </rPr>
          <t>Gianfranco Lorenzo:</t>
        </r>
        <r>
          <rPr>
            <sz val="9"/>
            <color indexed="81"/>
            <rFont val="Tahoma"/>
            <family val="2"/>
          </rPr>
          <t xml:space="preserve">
Sale de afip.
Nombre que figura en la pagina
</t>
        </r>
      </text>
    </comment>
  </commentList>
</comments>
</file>

<file path=xl/sharedStrings.xml><?xml version="1.0" encoding="utf-8"?>
<sst xmlns="http://schemas.openxmlformats.org/spreadsheetml/2006/main" count="112" uniqueCount="35">
  <si>
    <t>Nro</t>
  </si>
  <si>
    <t>Cliente</t>
  </si>
  <si>
    <t>CLAVE</t>
  </si>
  <si>
    <t>CUIT AFIP</t>
  </si>
  <si>
    <t>CUIT en pagina</t>
  </si>
  <si>
    <t>Fila</t>
  </si>
  <si>
    <t>Periodo</t>
  </si>
  <si>
    <t>Ubicación</t>
  </si>
  <si>
    <t>Anterior</t>
  </si>
  <si>
    <t>Posterior</t>
  </si>
  <si>
    <t>texto a buscar</t>
  </si>
  <si>
    <t>CUIT EMPRESA</t>
  </si>
  <si>
    <t>CLIENTE</t>
  </si>
  <si>
    <t>Nombre Archivo XML</t>
  </si>
  <si>
    <t>04/2023</t>
  </si>
  <si>
    <t>05/2023</t>
  </si>
  <si>
    <t>02/2023</t>
  </si>
  <si>
    <t>Periodo Texto</t>
  </si>
  <si>
    <t>03/2023</t>
  </si>
  <si>
    <t>06/2023</t>
  </si>
  <si>
    <t>Nombre Archivo Compras</t>
  </si>
  <si>
    <t>Nombre Archivo Ventas</t>
  </si>
  <si>
    <t>Nombre Carpeta</t>
  </si>
  <si>
    <t>CUIT SOCIO</t>
  </si>
  <si>
    <t>01/2023</t>
  </si>
  <si>
    <t>30-71660743-3</t>
  </si>
  <si>
    <t>30-71588510-3</t>
  </si>
  <si>
    <t>30-71512856-6</t>
  </si>
  <si>
    <t>30-71555285-6</t>
  </si>
  <si>
    <t>07/2022</t>
  </si>
  <si>
    <t>08/2022</t>
  </si>
  <si>
    <t>09/2022</t>
  </si>
  <si>
    <t>10/2022</t>
  </si>
  <si>
    <t>11/2022</t>
  </si>
  <si>
    <t>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</si>
</sst>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202124"/>
      <name val="Consolas"/>
      <family val="3"/>
    </font>
    <font>
      <b/>
      <sz val="11"/>
      <color rgb="FF548235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6100"/>
      <name val="Calibri"/>
      <family val="2"/>
      <scheme val="minor"/>
    </font>
    <font>
      <b/>
      <sz val="11"/>
      <color rgb="FF548235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</borders>
  <cellStyleXfs count="5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10" fillId="4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6" fillId="0" borderId="0" xfId="0" applyFont="1"/>
    <xf numFmtId="49" fontId="0" fillId="0" borderId="0" xfId="2" applyNumberFormat="1" applyFont="1" applyFill="1"/>
    <xf numFmtId="0" fontId="7" fillId="0" borderId="1" xfId="0" applyFont="1" applyBorder="1" applyAlignment="1">
      <alignment horizontal="center"/>
    </xf>
    <xf numFmtId="0" fontId="1" fillId="2" borderId="0" xfId="0" applyFont="1" applyFill="1"/>
    <xf numFmtId="49" fontId="1" fillId="2" borderId="0" xfId="0" applyNumberFormat="1" applyFont="1" applyFill="1"/>
    <xf numFmtId="14" fontId="0" fillId="3" borderId="0" xfId="0" applyNumberFormat="1" applyFill="1"/>
    <xf numFmtId="0" fontId="0" fillId="3" borderId="0" xfId="0" applyFill="1"/>
    <xf numFmtId="0" fontId="0" fillId="3" borderId="0" xfId="2" applyNumberFormat="1" applyFont="1" applyFill="1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0" fontId="1" fillId="2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12" fillId="0" borderId="0" xfId="4" applyNumberFormat="1"/>
  </cellXfs>
  <cellStyles count="5">
    <cellStyle name="Bueno 2" xfId="3" xr:uid="{AD3E782D-3662-439B-872C-2160FDFBD2F5}"/>
    <cellStyle name="Hipervínculo" xfId="4" builtinId="8"/>
    <cellStyle name="Millares" xfId="2" builtinId="3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ColWidth="9.109375" defaultRowHeight="14.4" x14ac:dyDescent="0.3"/>
  <cols>
    <col min="1" max="1" width="6.33203125" bestFit="1" customWidth="1"/>
    <col min="2" max="2" width="26" bestFit="1" customWidth="1"/>
    <col min="3" max="3" width="13.44140625" bestFit="1" customWidth="1"/>
    <col min="4" max="4" width="15.88671875" style="1" bestFit="1" customWidth="1"/>
    <col min="5" max="5" width="19.44140625" style="1" bestFit="1" customWidth="1"/>
    <col min="6" max="6" width="16.5546875" style="15" bestFit="1" customWidth="1"/>
    <col min="7" max="7" width="9.77734375" bestFit="1" customWidth="1"/>
    <col min="8" max="8" width="14.88671875" bestFit="1" customWidth="1"/>
    <col min="9" max="9" width="78.88671875" bestFit="1" customWidth="1"/>
    <col min="10" max="10" width="74" bestFit="1" customWidth="1"/>
    <col min="11" max="11" width="74" customWidth="1"/>
    <col min="12" max="12" width="57.6640625" bestFit="1" customWidth="1"/>
    <col min="13" max="13" width="55.88671875" bestFit="1" customWidth="1"/>
    <col min="14" max="14" width="10.6640625" bestFit="1" customWidth="1"/>
    <col min="15" max="15" width="11.44140625" bestFit="1" customWidth="1"/>
    <col min="16" max="16" width="6.44140625" bestFit="1" customWidth="1"/>
  </cols>
  <sheetData>
    <row r="1" spans="1:16" x14ac:dyDescent="0.3">
      <c r="A1" s="5" t="s">
        <v>0</v>
      </c>
      <c r="B1" s="5" t="s">
        <v>1</v>
      </c>
      <c r="C1" s="5" t="s">
        <v>3</v>
      </c>
      <c r="D1" s="6" t="s">
        <v>4</v>
      </c>
      <c r="E1" s="6" t="s">
        <v>10</v>
      </c>
      <c r="F1" s="13" t="s">
        <v>2</v>
      </c>
      <c r="G1" s="5" t="s">
        <v>6</v>
      </c>
      <c r="H1" s="5" t="s">
        <v>17</v>
      </c>
      <c r="I1" s="5" t="s">
        <v>7</v>
      </c>
      <c r="J1" s="5" t="s">
        <v>13</v>
      </c>
      <c r="K1" s="5" t="s">
        <v>22</v>
      </c>
      <c r="L1" s="5" t="s">
        <v>20</v>
      </c>
      <c r="M1" s="5" t="s">
        <v>21</v>
      </c>
      <c r="N1" s="5" t="s">
        <v>8</v>
      </c>
      <c r="O1" s="5" t="s">
        <v>9</v>
      </c>
      <c r="P1" s="5" t="s">
        <v>5</v>
      </c>
    </row>
    <row r="2" spans="1:16" x14ac:dyDescent="0.3">
      <c r="A2" s="8" t="str">
        <f t="shared" ref="A2" si="0">RIGHT(D2,1)</f>
        <v>3</v>
      </c>
      <c r="B2" s="8" t="e">
        <f>VLOOKUP(D2,BD!$A$2:$B$100,2,FALSE)</f>
        <v>#N/A</v>
      </c>
      <c r="C2" s="11" t="e">
        <f>VLOOKUP(D2,BD!$A$2:$D$100,3,FALSE)</f>
        <v>#N/A</v>
      </c>
      <c r="D2" s="1" t="s">
        <v>25</v>
      </c>
      <c r="E2" s="10" t="str">
        <f t="shared" ref="E2" si="1">CONCATENATE("[CUIT ",D2,"]")</f>
        <v>[CUIT 30-71660743-3]</v>
      </c>
      <c r="F2" s="14" t="e">
        <f>VLOOKUP(D2,BD!$A$2:$D$100,4,FALSE)</f>
        <v>#N/A</v>
      </c>
      <c r="G2" s="3" t="s">
        <v>31</v>
      </c>
      <c r="H2" s="9" t="str">
        <f t="shared" ref="H2" si="2">TEXT(G2,"mm-yyyy")</f>
        <v>09-2022</v>
      </c>
      <c r="I2" s="16"/>
      <c r="J2" s="7" t="e">
        <f t="shared" ref="J2" si="3">CONCATENATE(TEXT(A2,"0")," - ","ARCHIVOS_PORTAL_IVA - ",TEXT(G2,"MMYYYY")," - ",SUBSTITUTE(D2,"-","")," - ",B2,".zip")</f>
        <v>#N/A</v>
      </c>
      <c r="K2" s="7" t="e">
        <f t="shared" ref="K2" si="4">CONCATENATE(TEXT(A2,"0")," - ","ARCHIVOS_PORTAL_IVA - ",TEXT(H2,"MMYYYY")," - ",SUBSTITUTE(D2,"-","")," - ",B2)</f>
        <v>#N/A</v>
      </c>
      <c r="L2" s="7" t="e">
        <f t="shared" ref="L2" si="5">CONCATENATE(TEXT(A2,"0")," - ","compras - ",TEXT(H2,"MMYYYY")," - ",SUBSTITUTE(D2,"-","")," - ",B2)</f>
        <v>#N/A</v>
      </c>
      <c r="M2" s="7" t="e">
        <f t="shared" ref="M2" si="6">CONCATENATE(TEXT(A2,"0")," - ","ventas - ",TEXT(H2,"MMYYYY")," - ",SUBSTITUTE(D2,"-","")," - ",B2)</f>
        <v>#N/A</v>
      </c>
      <c r="N2" s="8">
        <f>IF(EXACT(D2,D1),0,1)</f>
        <v>1</v>
      </c>
      <c r="O2" s="8">
        <f t="shared" ref="O2" si="7">IF(EXACT(D2,D3),0,1)</f>
        <v>0</v>
      </c>
      <c r="P2" s="8">
        <f t="shared" ref="P2" si="8">ROW(A2)</f>
        <v>2</v>
      </c>
    </row>
    <row r="3" spans="1:16" x14ac:dyDescent="0.3">
      <c r="A3" s="8" t="str">
        <f t="shared" ref="A3:A8" si="9">RIGHT(D3,1)</f>
        <v>3</v>
      </c>
      <c r="B3" s="8" t="e">
        <f>VLOOKUP(D3,BD!$A$2:$B$100,2,FALSE)</f>
        <v>#N/A</v>
      </c>
      <c r="C3" s="11" t="e">
        <f>VLOOKUP(D3,BD!$A$2:$D$100,3,FALSE)</f>
        <v>#N/A</v>
      </c>
      <c r="D3" s="1" t="s">
        <v>25</v>
      </c>
      <c r="E3" s="10" t="str">
        <f t="shared" ref="E3:E8" si="10">CONCATENATE("[CUIT ",D3,"]")</f>
        <v>[CUIT 30-71660743-3]</v>
      </c>
      <c r="F3" s="14" t="e">
        <f>VLOOKUP(D3,BD!$A$2:$D$100,4,FALSE)</f>
        <v>#N/A</v>
      </c>
      <c r="G3" s="3" t="s">
        <v>32</v>
      </c>
      <c r="H3" s="9" t="str">
        <f t="shared" ref="H3:H8" si="11">TEXT(G3,"mm-yyyy")</f>
        <v>10-2022</v>
      </c>
      <c r="I3" s="16"/>
      <c r="J3" s="7" t="e">
        <f t="shared" ref="J3:J8" si="12">CONCATENATE(TEXT(A3,"0")," - ","ARCHIVOS_PORTAL_IVA - ",TEXT(G3,"MMYYYY")," - ",SUBSTITUTE(D3,"-","")," - ",B3,".zip")</f>
        <v>#N/A</v>
      </c>
      <c r="K3" s="7" t="e">
        <f t="shared" ref="K3:K8" si="13">CONCATENATE(TEXT(A3,"0")," - ","ARCHIVOS_PORTAL_IVA - ",TEXT(H3,"MMYYYY")," - ",SUBSTITUTE(D3,"-","")," - ",B3)</f>
        <v>#N/A</v>
      </c>
      <c r="L3" s="7" t="e">
        <f t="shared" ref="L3:L8" si="14">CONCATENATE(TEXT(A3,"0")," - ","compras - ",TEXT(H3,"MMYYYY")," - ",SUBSTITUTE(D3,"-","")," - ",B3)</f>
        <v>#N/A</v>
      </c>
      <c r="M3" s="7" t="e">
        <f t="shared" ref="M3:M8" si="15">CONCATENATE(TEXT(A3,"0")," - ","ventas - ",TEXT(H3,"MMYYYY")," - ",SUBSTITUTE(D3,"-","")," - ",B3)</f>
        <v>#N/A</v>
      </c>
      <c r="N3" s="8">
        <f>IF(EXACT(D3,D2),0,1)</f>
        <v>0</v>
      </c>
      <c r="O3" s="8">
        <f t="shared" ref="O3:O20" si="16">IF(EXACT(D3,D4),0,1)</f>
        <v>0</v>
      </c>
      <c r="P3" s="8">
        <f t="shared" ref="P3:P8" si="17">ROW(A3)</f>
        <v>3</v>
      </c>
    </row>
    <row r="4" spans="1:16" x14ac:dyDescent="0.3">
      <c r="A4" s="8" t="str">
        <f t="shared" si="9"/>
        <v>3</v>
      </c>
      <c r="B4" s="8" t="e">
        <f>VLOOKUP(D4,BD!$A$2:$B$100,2,FALSE)</f>
        <v>#N/A</v>
      </c>
      <c r="C4" s="11" t="e">
        <f>VLOOKUP(D4,BD!$A$2:$D$100,3,FALSE)</f>
        <v>#N/A</v>
      </c>
      <c r="D4" s="1" t="s">
        <v>25</v>
      </c>
      <c r="E4" s="10" t="str">
        <f t="shared" si="10"/>
        <v>[CUIT 30-71660743-3]</v>
      </c>
      <c r="F4" s="14" t="e">
        <f>VLOOKUP(D4,BD!$A$2:$D$100,4,FALSE)</f>
        <v>#N/A</v>
      </c>
      <c r="G4" s="3" t="s">
        <v>33</v>
      </c>
      <c r="H4" s="9" t="str">
        <f t="shared" si="11"/>
        <v>11-2022</v>
      </c>
      <c r="I4" s="16"/>
      <c r="J4" s="7" t="e">
        <f t="shared" si="12"/>
        <v>#N/A</v>
      </c>
      <c r="K4" s="7" t="e">
        <f t="shared" si="13"/>
        <v>#N/A</v>
      </c>
      <c r="L4" s="7" t="e">
        <f t="shared" si="14"/>
        <v>#N/A</v>
      </c>
      <c r="M4" s="7" t="e">
        <f t="shared" si="15"/>
        <v>#N/A</v>
      </c>
      <c r="N4" s="8">
        <f t="shared" ref="N4:N20" si="18">IF(EXACT(D4,D3),0,1)</f>
        <v>0</v>
      </c>
      <c r="O4" s="8">
        <f t="shared" si="16"/>
        <v>0</v>
      </c>
      <c r="P4" s="8">
        <f t="shared" si="17"/>
        <v>4</v>
      </c>
    </row>
    <row r="5" spans="1:16" x14ac:dyDescent="0.3">
      <c r="A5" s="8" t="str">
        <f t="shared" si="9"/>
        <v>3</v>
      </c>
      <c r="B5" s="8" t="e">
        <f>VLOOKUP(D5,BD!$A$2:$B$100,2,FALSE)</f>
        <v>#N/A</v>
      </c>
      <c r="C5" s="11" t="e">
        <f>VLOOKUP(D5,BD!$A$2:$D$100,3,FALSE)</f>
        <v>#N/A</v>
      </c>
      <c r="D5" s="1" t="s">
        <v>25</v>
      </c>
      <c r="E5" s="10" t="str">
        <f t="shared" si="10"/>
        <v>[CUIT 30-71660743-3]</v>
      </c>
      <c r="F5" s="14" t="e">
        <f>VLOOKUP(D5,BD!$A$2:$D$100,4,FALSE)</f>
        <v>#N/A</v>
      </c>
      <c r="G5" s="3" t="s">
        <v>34</v>
      </c>
      <c r="H5" s="9" t="str">
        <f t="shared" si="11"/>
        <v>12-2022</v>
      </c>
      <c r="I5" s="16"/>
      <c r="J5" s="7" t="e">
        <f t="shared" si="12"/>
        <v>#N/A</v>
      </c>
      <c r="K5" s="7" t="e">
        <f t="shared" si="13"/>
        <v>#N/A</v>
      </c>
      <c r="L5" s="7" t="e">
        <f t="shared" si="14"/>
        <v>#N/A</v>
      </c>
      <c r="M5" s="7" t="e">
        <f t="shared" si="15"/>
        <v>#N/A</v>
      </c>
      <c r="N5" s="8">
        <f t="shared" si="18"/>
        <v>0</v>
      </c>
      <c r="O5" s="8">
        <f t="shared" si="16"/>
        <v>0</v>
      </c>
      <c r="P5" s="8">
        <f t="shared" si="17"/>
        <v>5</v>
      </c>
    </row>
    <row r="6" spans="1:16" x14ac:dyDescent="0.3">
      <c r="A6" s="8" t="str">
        <f t="shared" si="9"/>
        <v>3</v>
      </c>
      <c r="B6" s="8" t="e">
        <f>VLOOKUP(D6,BD!$A$2:$B$100,2,FALSE)</f>
        <v>#N/A</v>
      </c>
      <c r="C6" s="11" t="e">
        <f>VLOOKUP(D6,BD!$A$2:$D$100,3,FALSE)</f>
        <v>#N/A</v>
      </c>
      <c r="D6" s="1" t="s">
        <v>25</v>
      </c>
      <c r="E6" s="10" t="str">
        <f t="shared" si="10"/>
        <v>[CUIT 30-71660743-3]</v>
      </c>
      <c r="F6" s="14" t="e">
        <f>VLOOKUP(D6,BD!$A$2:$D$100,4,FALSE)</f>
        <v>#N/A</v>
      </c>
      <c r="G6" s="3" t="s">
        <v>24</v>
      </c>
      <c r="H6" s="9" t="str">
        <f t="shared" si="11"/>
        <v>01-2023</v>
      </c>
      <c r="I6" s="16"/>
      <c r="J6" s="7" t="e">
        <f t="shared" si="12"/>
        <v>#N/A</v>
      </c>
      <c r="K6" s="7" t="e">
        <f t="shared" si="13"/>
        <v>#N/A</v>
      </c>
      <c r="L6" s="7" t="e">
        <f t="shared" si="14"/>
        <v>#N/A</v>
      </c>
      <c r="M6" s="7" t="e">
        <f t="shared" si="15"/>
        <v>#N/A</v>
      </c>
      <c r="N6" s="8">
        <f t="shared" si="18"/>
        <v>0</v>
      </c>
      <c r="O6" s="8">
        <f t="shared" si="16"/>
        <v>0</v>
      </c>
      <c r="P6" s="8">
        <f t="shared" si="17"/>
        <v>6</v>
      </c>
    </row>
    <row r="7" spans="1:16" x14ac:dyDescent="0.3">
      <c r="A7" s="8" t="str">
        <f t="shared" si="9"/>
        <v>3</v>
      </c>
      <c r="B7" s="8" t="e">
        <f>VLOOKUP(D7,BD!$A$2:$B$100,2,FALSE)</f>
        <v>#N/A</v>
      </c>
      <c r="C7" s="11" t="e">
        <f>VLOOKUP(D7,BD!$A$2:$D$100,3,FALSE)</f>
        <v>#N/A</v>
      </c>
      <c r="D7" s="1" t="s">
        <v>25</v>
      </c>
      <c r="E7" s="10" t="str">
        <f t="shared" si="10"/>
        <v>[CUIT 30-71660743-3]</v>
      </c>
      <c r="F7" s="14" t="e">
        <f>VLOOKUP(D7,BD!$A$2:$D$100,4,FALSE)</f>
        <v>#N/A</v>
      </c>
      <c r="G7" s="3" t="s">
        <v>16</v>
      </c>
      <c r="H7" s="9" t="str">
        <f t="shared" si="11"/>
        <v>02-2023</v>
      </c>
      <c r="I7" s="16"/>
      <c r="J7" s="7" t="e">
        <f t="shared" si="12"/>
        <v>#N/A</v>
      </c>
      <c r="K7" s="7" t="e">
        <f t="shared" si="13"/>
        <v>#N/A</v>
      </c>
      <c r="L7" s="7" t="e">
        <f t="shared" si="14"/>
        <v>#N/A</v>
      </c>
      <c r="M7" s="7" t="e">
        <f t="shared" si="15"/>
        <v>#N/A</v>
      </c>
      <c r="N7" s="8">
        <f t="shared" si="18"/>
        <v>0</v>
      </c>
      <c r="O7" s="8">
        <f t="shared" si="16"/>
        <v>0</v>
      </c>
      <c r="P7" s="8">
        <f t="shared" si="17"/>
        <v>7</v>
      </c>
    </row>
    <row r="8" spans="1:16" x14ac:dyDescent="0.3">
      <c r="A8" s="8" t="str">
        <f t="shared" si="9"/>
        <v>3</v>
      </c>
      <c r="B8" s="8" t="e">
        <f>VLOOKUP(D8,BD!$A$2:$B$100,2,FALSE)</f>
        <v>#N/A</v>
      </c>
      <c r="C8" s="11" t="e">
        <f>VLOOKUP(D8,BD!$A$2:$D$100,3,FALSE)</f>
        <v>#N/A</v>
      </c>
      <c r="D8" s="1" t="s">
        <v>25</v>
      </c>
      <c r="E8" s="10" t="str">
        <f t="shared" si="10"/>
        <v>[CUIT 30-71660743-3]</v>
      </c>
      <c r="F8" s="14" t="e">
        <f>VLOOKUP(D8,BD!$A$2:$D$100,4,FALSE)</f>
        <v>#N/A</v>
      </c>
      <c r="G8" s="3" t="s">
        <v>18</v>
      </c>
      <c r="H8" s="9" t="str">
        <f t="shared" si="11"/>
        <v>03-2023</v>
      </c>
      <c r="I8" s="16"/>
      <c r="J8" s="7" t="e">
        <f t="shared" si="12"/>
        <v>#N/A</v>
      </c>
      <c r="K8" s="7" t="e">
        <f t="shared" si="13"/>
        <v>#N/A</v>
      </c>
      <c r="L8" s="7" t="e">
        <f t="shared" si="14"/>
        <v>#N/A</v>
      </c>
      <c r="M8" s="7" t="e">
        <f t="shared" si="15"/>
        <v>#N/A</v>
      </c>
      <c r="N8" s="8">
        <f t="shared" si="18"/>
        <v>0</v>
      </c>
      <c r="O8" s="8">
        <f t="shared" si="16"/>
        <v>0</v>
      </c>
      <c r="P8" s="8">
        <f t="shared" si="17"/>
        <v>8</v>
      </c>
    </row>
    <row r="9" spans="1:16" x14ac:dyDescent="0.3">
      <c r="A9" s="8" t="str">
        <f t="shared" ref="A9:A14" si="19">RIGHT(D9,1)</f>
        <v>3</v>
      </c>
      <c r="B9" s="8" t="e">
        <f>VLOOKUP(D9,BD!$A$2:$B$100,2,FALSE)</f>
        <v>#N/A</v>
      </c>
      <c r="C9" s="11" t="e">
        <f>VLOOKUP(D9,BD!$A$2:$D$100,3,FALSE)</f>
        <v>#N/A</v>
      </c>
      <c r="D9" s="1" t="s">
        <v>25</v>
      </c>
      <c r="E9" s="10" t="str">
        <f t="shared" ref="E9:E14" si="20">CONCATENATE("[CUIT ",D9,"]")</f>
        <v>[CUIT 30-71660743-3]</v>
      </c>
      <c r="F9" s="14" t="e">
        <f>VLOOKUP(D9,BD!$A$2:$D$100,4,FALSE)</f>
        <v>#N/A</v>
      </c>
      <c r="G9" s="3" t="s">
        <v>14</v>
      </c>
      <c r="H9" s="9" t="str">
        <f t="shared" ref="H9:H14" si="21">TEXT(G9,"mm-yyyy")</f>
        <v>04-2023</v>
      </c>
      <c r="I9" s="16"/>
      <c r="J9" s="7" t="e">
        <f t="shared" ref="J9:J14" si="22">CONCATENATE(TEXT(A9,"0")," - ","ARCHIVOS_PORTAL_IVA - ",TEXT(G9,"MMYYYY")," - ",SUBSTITUTE(D9,"-","")," - ",B9,".zip")</f>
        <v>#N/A</v>
      </c>
      <c r="K9" s="7" t="e">
        <f t="shared" ref="K9:K14" si="23">CONCATENATE(TEXT(A9,"0")," - ","ARCHIVOS_PORTAL_IVA - ",TEXT(H9,"MMYYYY")," - ",SUBSTITUTE(D9,"-","")," - ",B9)</f>
        <v>#N/A</v>
      </c>
      <c r="L9" s="7" t="e">
        <f t="shared" ref="L9:L14" si="24">CONCATENATE(TEXT(A9,"0")," - ","compras - ",TEXT(H9,"MMYYYY")," - ",SUBSTITUTE(D9,"-","")," - ",B9)</f>
        <v>#N/A</v>
      </c>
      <c r="M9" s="7" t="e">
        <f t="shared" ref="M9:M14" si="25">CONCATENATE(TEXT(A9,"0")," - ","ventas - ",TEXT(H9,"MMYYYY")," - ",SUBSTITUTE(D9,"-","")," - ",B9)</f>
        <v>#N/A</v>
      </c>
      <c r="N9" s="8">
        <f t="shared" si="18"/>
        <v>0</v>
      </c>
      <c r="O9" s="8">
        <f t="shared" si="16"/>
        <v>0</v>
      </c>
      <c r="P9" s="8">
        <f t="shared" ref="P9:P14" si="26">ROW(A9)</f>
        <v>9</v>
      </c>
    </row>
    <row r="10" spans="1:16" x14ac:dyDescent="0.3">
      <c r="A10" s="8" t="str">
        <f t="shared" si="19"/>
        <v>3</v>
      </c>
      <c r="B10" s="8" t="e">
        <f>VLOOKUP(D10,BD!$A$2:$B$100,2,FALSE)</f>
        <v>#N/A</v>
      </c>
      <c r="C10" s="11" t="e">
        <f>VLOOKUP(D10,BD!$A$2:$D$100,3,FALSE)</f>
        <v>#N/A</v>
      </c>
      <c r="D10" s="1" t="s">
        <v>25</v>
      </c>
      <c r="E10" s="10" t="str">
        <f t="shared" si="20"/>
        <v>[CUIT 30-71660743-3]</v>
      </c>
      <c r="F10" s="14" t="e">
        <f>VLOOKUP(D10,BD!$A$2:$D$100,4,FALSE)</f>
        <v>#N/A</v>
      </c>
      <c r="G10" s="3" t="s">
        <v>15</v>
      </c>
      <c r="H10" s="9" t="str">
        <f t="shared" si="21"/>
        <v>05-2023</v>
      </c>
      <c r="I10" s="16"/>
      <c r="J10" s="7" t="e">
        <f t="shared" si="22"/>
        <v>#N/A</v>
      </c>
      <c r="K10" s="7" t="e">
        <f t="shared" si="23"/>
        <v>#N/A</v>
      </c>
      <c r="L10" s="7" t="e">
        <f t="shared" si="24"/>
        <v>#N/A</v>
      </c>
      <c r="M10" s="7" t="e">
        <f t="shared" si="25"/>
        <v>#N/A</v>
      </c>
      <c r="N10" s="8">
        <f t="shared" si="18"/>
        <v>0</v>
      </c>
      <c r="O10" s="8">
        <f t="shared" si="16"/>
        <v>0</v>
      </c>
      <c r="P10" s="8">
        <f t="shared" si="26"/>
        <v>10</v>
      </c>
    </row>
    <row r="11" spans="1:16" x14ac:dyDescent="0.3">
      <c r="A11" s="8" t="str">
        <f t="shared" si="19"/>
        <v>3</v>
      </c>
      <c r="B11" s="8" t="e">
        <f>VLOOKUP(D11,BD!$A$2:$B$100,2,FALSE)</f>
        <v>#N/A</v>
      </c>
      <c r="C11" s="11" t="e">
        <f>VLOOKUP(D11,BD!$A$2:$D$100,3,FALSE)</f>
        <v>#N/A</v>
      </c>
      <c r="D11" s="1" t="s">
        <v>25</v>
      </c>
      <c r="E11" s="10" t="str">
        <f t="shared" si="20"/>
        <v>[CUIT 30-71660743-3]</v>
      </c>
      <c r="F11" s="14" t="e">
        <f>VLOOKUP(D11,BD!$A$2:$D$100,4,FALSE)</f>
        <v>#N/A</v>
      </c>
      <c r="G11" s="3" t="s">
        <v>19</v>
      </c>
      <c r="H11" s="9" t="str">
        <f t="shared" si="21"/>
        <v>06-2023</v>
      </c>
      <c r="I11" s="16"/>
      <c r="J11" s="7" t="e">
        <f t="shared" si="22"/>
        <v>#N/A</v>
      </c>
      <c r="K11" s="7" t="e">
        <f t="shared" si="23"/>
        <v>#N/A</v>
      </c>
      <c r="L11" s="7" t="e">
        <f t="shared" si="24"/>
        <v>#N/A</v>
      </c>
      <c r="M11" s="7" t="e">
        <f t="shared" si="25"/>
        <v>#N/A</v>
      </c>
      <c r="N11" s="8">
        <f t="shared" si="18"/>
        <v>0</v>
      </c>
      <c r="O11" s="8">
        <f t="shared" si="16"/>
        <v>1</v>
      </c>
      <c r="P11" s="8">
        <f t="shared" si="26"/>
        <v>11</v>
      </c>
    </row>
    <row r="12" spans="1:16" x14ac:dyDescent="0.3">
      <c r="A12" s="8" t="str">
        <f t="shared" si="19"/>
        <v>3</v>
      </c>
      <c r="B12" s="8" t="e">
        <f>VLOOKUP(D12,BD!$A$2:$B$100,2,FALSE)</f>
        <v>#N/A</v>
      </c>
      <c r="C12" s="11" t="e">
        <f>VLOOKUP(D12,BD!$A$2:$D$100,3,FALSE)</f>
        <v>#N/A</v>
      </c>
      <c r="D12" s="1" t="s">
        <v>26</v>
      </c>
      <c r="E12" s="10" t="str">
        <f t="shared" si="20"/>
        <v>[CUIT 30-71588510-3]</v>
      </c>
      <c r="F12" s="14" t="e">
        <f>VLOOKUP(D12,BD!$A$2:$D$100,4,FALSE)</f>
        <v>#N/A</v>
      </c>
      <c r="G12" s="3" t="s">
        <v>29</v>
      </c>
      <c r="H12" s="9" t="str">
        <f t="shared" si="21"/>
        <v>07-2022</v>
      </c>
      <c r="I12" s="16"/>
      <c r="J12" s="7" t="e">
        <f t="shared" si="22"/>
        <v>#N/A</v>
      </c>
      <c r="K12" s="7" t="e">
        <f t="shared" si="23"/>
        <v>#N/A</v>
      </c>
      <c r="L12" s="7" t="e">
        <f t="shared" si="24"/>
        <v>#N/A</v>
      </c>
      <c r="M12" s="7" t="e">
        <f t="shared" si="25"/>
        <v>#N/A</v>
      </c>
      <c r="N12" s="8">
        <f t="shared" si="18"/>
        <v>1</v>
      </c>
      <c r="O12" s="8">
        <f t="shared" si="16"/>
        <v>0</v>
      </c>
      <c r="P12" s="8">
        <f t="shared" si="26"/>
        <v>12</v>
      </c>
    </row>
    <row r="13" spans="1:16" x14ac:dyDescent="0.3">
      <c r="A13" s="8" t="str">
        <f t="shared" si="19"/>
        <v>3</v>
      </c>
      <c r="B13" s="8" t="e">
        <f>VLOOKUP(D13,BD!$A$2:$B$100,2,FALSE)</f>
        <v>#N/A</v>
      </c>
      <c r="C13" s="11" t="e">
        <f>VLOOKUP(D13,BD!$A$2:$D$100,3,FALSE)</f>
        <v>#N/A</v>
      </c>
      <c r="D13" s="1" t="s">
        <v>26</v>
      </c>
      <c r="E13" s="10" t="str">
        <f t="shared" si="20"/>
        <v>[CUIT 30-71588510-3]</v>
      </c>
      <c r="F13" s="14" t="e">
        <f>VLOOKUP(D13,BD!$A$2:$D$100,4,FALSE)</f>
        <v>#N/A</v>
      </c>
      <c r="G13" s="3" t="s">
        <v>30</v>
      </c>
      <c r="H13" s="9" t="str">
        <f t="shared" si="21"/>
        <v>08-2022</v>
      </c>
      <c r="I13" s="16"/>
      <c r="J13" s="7" t="e">
        <f t="shared" si="22"/>
        <v>#N/A</v>
      </c>
      <c r="K13" s="7" t="e">
        <f t="shared" si="23"/>
        <v>#N/A</v>
      </c>
      <c r="L13" s="7" t="e">
        <f t="shared" si="24"/>
        <v>#N/A</v>
      </c>
      <c r="M13" s="7" t="e">
        <f t="shared" si="25"/>
        <v>#N/A</v>
      </c>
      <c r="N13" s="8">
        <f t="shared" si="18"/>
        <v>0</v>
      </c>
      <c r="O13" s="8">
        <f t="shared" si="16"/>
        <v>0</v>
      </c>
      <c r="P13" s="8">
        <f t="shared" si="26"/>
        <v>13</v>
      </c>
    </row>
    <row r="14" spans="1:16" x14ac:dyDescent="0.3">
      <c r="A14" s="8" t="str">
        <f t="shared" si="19"/>
        <v>3</v>
      </c>
      <c r="B14" s="8" t="e">
        <f>VLOOKUP(D14,BD!$A$2:$B$100,2,FALSE)</f>
        <v>#N/A</v>
      </c>
      <c r="C14" s="11" t="e">
        <f>VLOOKUP(D14,BD!$A$2:$D$100,3,FALSE)</f>
        <v>#N/A</v>
      </c>
      <c r="D14" s="1" t="s">
        <v>26</v>
      </c>
      <c r="E14" s="10" t="str">
        <f t="shared" si="20"/>
        <v>[CUIT 30-71588510-3]</v>
      </c>
      <c r="F14" s="14" t="e">
        <f>VLOOKUP(D14,BD!$A$2:$D$100,4,FALSE)</f>
        <v>#N/A</v>
      </c>
      <c r="G14" s="3" t="s">
        <v>31</v>
      </c>
      <c r="H14" s="9" t="str">
        <f t="shared" si="21"/>
        <v>09-2022</v>
      </c>
      <c r="I14" s="16"/>
      <c r="J14" s="7" t="e">
        <f t="shared" si="22"/>
        <v>#N/A</v>
      </c>
      <c r="K14" s="7" t="e">
        <f t="shared" si="23"/>
        <v>#N/A</v>
      </c>
      <c r="L14" s="7" t="e">
        <f t="shared" si="24"/>
        <v>#N/A</v>
      </c>
      <c r="M14" s="7" t="e">
        <f t="shared" si="25"/>
        <v>#N/A</v>
      </c>
      <c r="N14" s="8">
        <f t="shared" si="18"/>
        <v>0</v>
      </c>
      <c r="O14" s="8">
        <f t="shared" si="16"/>
        <v>0</v>
      </c>
      <c r="P14" s="8">
        <f t="shared" si="26"/>
        <v>14</v>
      </c>
    </row>
    <row r="15" spans="1:16" x14ac:dyDescent="0.3">
      <c r="A15" s="8" t="str">
        <f t="shared" ref="A15:A20" si="27">RIGHT(D15,1)</f>
        <v>3</v>
      </c>
      <c r="B15" s="8" t="e">
        <f>VLOOKUP(D15,BD!$A$2:$B$100,2,FALSE)</f>
        <v>#N/A</v>
      </c>
      <c r="C15" s="11" t="e">
        <f>VLOOKUP(D15,BD!$A$2:$D$100,3,FALSE)</f>
        <v>#N/A</v>
      </c>
      <c r="D15" s="1" t="s">
        <v>26</v>
      </c>
      <c r="E15" s="10" t="str">
        <f t="shared" ref="E15:E20" si="28">CONCATENATE("[CUIT ",D15,"]")</f>
        <v>[CUIT 30-71588510-3]</v>
      </c>
      <c r="F15" s="14" t="e">
        <f>VLOOKUP(D15,BD!$A$2:$D$100,4,FALSE)</f>
        <v>#N/A</v>
      </c>
      <c r="G15" s="3" t="s">
        <v>32</v>
      </c>
      <c r="H15" s="9" t="str">
        <f t="shared" ref="H15:H20" si="29">TEXT(G15,"mm-yyyy")</f>
        <v>10-2022</v>
      </c>
      <c r="I15" s="16"/>
      <c r="J15" s="7" t="e">
        <f t="shared" ref="J15:J20" si="30">CONCATENATE(TEXT(A15,"0")," - ","ARCHIVOS_PORTAL_IVA - ",TEXT(G15,"MMYYYY")," - ",SUBSTITUTE(D15,"-","")," - ",B15,".zip")</f>
        <v>#N/A</v>
      </c>
      <c r="K15" s="7" t="e">
        <f t="shared" ref="K15:K20" si="31">CONCATENATE(TEXT(A15,"0")," - ","ARCHIVOS_PORTAL_IVA - ",TEXT(H15,"MMYYYY")," - ",SUBSTITUTE(D15,"-","")," - ",B15)</f>
        <v>#N/A</v>
      </c>
      <c r="L15" s="7" t="e">
        <f t="shared" ref="L15:L20" si="32">CONCATENATE(TEXT(A15,"0")," - ","compras - ",TEXT(H15,"MMYYYY")," - ",SUBSTITUTE(D15,"-","")," - ",B15)</f>
        <v>#N/A</v>
      </c>
      <c r="M15" s="7" t="e">
        <f t="shared" ref="M15:M20" si="33">CONCATENATE(TEXT(A15,"0")," - ","ventas - ",TEXT(H15,"MMYYYY")," - ",SUBSTITUTE(D15,"-","")," - ",B15)</f>
        <v>#N/A</v>
      </c>
      <c r="N15" s="8">
        <f t="shared" si="18"/>
        <v>0</v>
      </c>
      <c r="O15" s="8">
        <f t="shared" si="16"/>
        <v>0</v>
      </c>
      <c r="P15" s="8">
        <f t="shared" ref="P15:P20" si="34">ROW(A15)</f>
        <v>15</v>
      </c>
    </row>
    <row r="16" spans="1:16" x14ac:dyDescent="0.3">
      <c r="A16" s="8" t="str">
        <f t="shared" si="27"/>
        <v>3</v>
      </c>
      <c r="B16" s="8" t="e">
        <f>VLOOKUP(D16,BD!$A$2:$B$100,2,FALSE)</f>
        <v>#N/A</v>
      </c>
      <c r="C16" s="11" t="e">
        <f>VLOOKUP(D16,BD!$A$2:$D$100,3,FALSE)</f>
        <v>#N/A</v>
      </c>
      <c r="D16" s="1" t="s">
        <v>26</v>
      </c>
      <c r="E16" s="10" t="str">
        <f t="shared" si="28"/>
        <v>[CUIT 30-71588510-3]</v>
      </c>
      <c r="F16" s="14" t="e">
        <f>VLOOKUP(D16,BD!$A$2:$D$100,4,FALSE)</f>
        <v>#N/A</v>
      </c>
      <c r="G16" s="3" t="s">
        <v>33</v>
      </c>
      <c r="H16" s="9" t="str">
        <f t="shared" si="29"/>
        <v>11-2022</v>
      </c>
      <c r="I16" s="16"/>
      <c r="J16" s="7" t="e">
        <f t="shared" si="30"/>
        <v>#N/A</v>
      </c>
      <c r="K16" s="7" t="e">
        <f t="shared" si="31"/>
        <v>#N/A</v>
      </c>
      <c r="L16" s="7" t="e">
        <f t="shared" si="32"/>
        <v>#N/A</v>
      </c>
      <c r="M16" s="7" t="e">
        <f t="shared" si="33"/>
        <v>#N/A</v>
      </c>
      <c r="N16" s="8">
        <f t="shared" si="18"/>
        <v>0</v>
      </c>
      <c r="O16" s="8">
        <f t="shared" si="16"/>
        <v>0</v>
      </c>
      <c r="P16" s="8">
        <f t="shared" si="34"/>
        <v>16</v>
      </c>
    </row>
    <row r="17" spans="1:16" x14ac:dyDescent="0.3">
      <c r="A17" s="8" t="str">
        <f t="shared" si="27"/>
        <v>3</v>
      </c>
      <c r="B17" s="8" t="e">
        <f>VLOOKUP(D17,BD!$A$2:$B$100,2,FALSE)</f>
        <v>#N/A</v>
      </c>
      <c r="C17" s="11" t="e">
        <f>VLOOKUP(D17,BD!$A$2:$D$100,3,FALSE)</f>
        <v>#N/A</v>
      </c>
      <c r="D17" s="1" t="s">
        <v>26</v>
      </c>
      <c r="E17" s="10" t="str">
        <f t="shared" si="28"/>
        <v>[CUIT 30-71588510-3]</v>
      </c>
      <c r="F17" s="14" t="e">
        <f>VLOOKUP(D17,BD!$A$2:$D$100,4,FALSE)</f>
        <v>#N/A</v>
      </c>
      <c r="G17" s="3" t="s">
        <v>34</v>
      </c>
      <c r="H17" s="9" t="str">
        <f t="shared" si="29"/>
        <v>12-2022</v>
      </c>
      <c r="I17" s="16"/>
      <c r="J17" s="7" t="e">
        <f t="shared" si="30"/>
        <v>#N/A</v>
      </c>
      <c r="K17" s="7" t="e">
        <f t="shared" si="31"/>
        <v>#N/A</v>
      </c>
      <c r="L17" s="7" t="e">
        <f t="shared" si="32"/>
        <v>#N/A</v>
      </c>
      <c r="M17" s="7" t="e">
        <f t="shared" si="33"/>
        <v>#N/A</v>
      </c>
      <c r="N17" s="8">
        <f t="shared" si="18"/>
        <v>0</v>
      </c>
      <c r="O17" s="8">
        <f t="shared" si="16"/>
        <v>0</v>
      </c>
      <c r="P17" s="8">
        <f t="shared" si="34"/>
        <v>17</v>
      </c>
    </row>
    <row r="18" spans="1:16" x14ac:dyDescent="0.3">
      <c r="A18" s="8" t="str">
        <f t="shared" si="27"/>
        <v>3</v>
      </c>
      <c r="B18" s="8" t="e">
        <f>VLOOKUP(D18,BD!$A$2:$B$100,2,FALSE)</f>
        <v>#N/A</v>
      </c>
      <c r="C18" s="11" t="e">
        <f>VLOOKUP(D18,BD!$A$2:$D$100,3,FALSE)</f>
        <v>#N/A</v>
      </c>
      <c r="D18" s="1" t="s">
        <v>26</v>
      </c>
      <c r="E18" s="10" t="str">
        <f t="shared" si="28"/>
        <v>[CUIT 30-71588510-3]</v>
      </c>
      <c r="F18" s="14" t="e">
        <f>VLOOKUP(D18,BD!$A$2:$D$100,4,FALSE)</f>
        <v>#N/A</v>
      </c>
      <c r="G18" s="3" t="s">
        <v>24</v>
      </c>
      <c r="H18" s="9" t="str">
        <f t="shared" si="29"/>
        <v>01-2023</v>
      </c>
      <c r="I18" s="16"/>
      <c r="J18" s="7" t="e">
        <f t="shared" si="30"/>
        <v>#N/A</v>
      </c>
      <c r="K18" s="7" t="e">
        <f t="shared" si="31"/>
        <v>#N/A</v>
      </c>
      <c r="L18" s="7" t="e">
        <f t="shared" si="32"/>
        <v>#N/A</v>
      </c>
      <c r="M18" s="7" t="e">
        <f t="shared" si="33"/>
        <v>#N/A</v>
      </c>
      <c r="N18" s="8">
        <f t="shared" si="18"/>
        <v>0</v>
      </c>
      <c r="O18" s="8">
        <f t="shared" si="16"/>
        <v>0</v>
      </c>
      <c r="P18" s="8">
        <f t="shared" si="34"/>
        <v>18</v>
      </c>
    </row>
    <row r="19" spans="1:16" x14ac:dyDescent="0.3">
      <c r="A19" s="8" t="str">
        <f t="shared" si="27"/>
        <v>3</v>
      </c>
      <c r="B19" s="8" t="e">
        <f>VLOOKUP(D19,BD!$A$2:$B$100,2,FALSE)</f>
        <v>#N/A</v>
      </c>
      <c r="C19" s="11" t="e">
        <f>VLOOKUP(D19,BD!$A$2:$D$100,3,FALSE)</f>
        <v>#N/A</v>
      </c>
      <c r="D19" s="1" t="s">
        <v>26</v>
      </c>
      <c r="E19" s="10" t="str">
        <f t="shared" si="28"/>
        <v>[CUIT 30-71588510-3]</v>
      </c>
      <c r="F19" s="14" t="e">
        <f>VLOOKUP(D19,BD!$A$2:$D$100,4,FALSE)</f>
        <v>#N/A</v>
      </c>
      <c r="G19" s="3" t="s">
        <v>16</v>
      </c>
      <c r="H19" s="9" t="str">
        <f t="shared" si="29"/>
        <v>02-2023</v>
      </c>
      <c r="I19" s="16"/>
      <c r="J19" s="7" t="e">
        <f t="shared" si="30"/>
        <v>#N/A</v>
      </c>
      <c r="K19" s="7" t="e">
        <f t="shared" si="31"/>
        <v>#N/A</v>
      </c>
      <c r="L19" s="7" t="e">
        <f t="shared" si="32"/>
        <v>#N/A</v>
      </c>
      <c r="M19" s="7" t="e">
        <f t="shared" si="33"/>
        <v>#N/A</v>
      </c>
      <c r="N19" s="8">
        <f t="shared" si="18"/>
        <v>0</v>
      </c>
      <c r="O19" s="8">
        <f t="shared" si="16"/>
        <v>0</v>
      </c>
      <c r="P19" s="8">
        <f t="shared" si="34"/>
        <v>19</v>
      </c>
    </row>
    <row r="20" spans="1:16" x14ac:dyDescent="0.3">
      <c r="A20" s="8" t="str">
        <f t="shared" si="27"/>
        <v>3</v>
      </c>
      <c r="B20" s="8" t="e">
        <f>VLOOKUP(D20,BD!$A$2:$B$100,2,FALSE)</f>
        <v>#N/A</v>
      </c>
      <c r="C20" s="11" t="e">
        <f>VLOOKUP(D20,BD!$A$2:$D$100,3,FALSE)</f>
        <v>#N/A</v>
      </c>
      <c r="D20" s="1" t="s">
        <v>26</v>
      </c>
      <c r="E20" s="10" t="str">
        <f t="shared" si="28"/>
        <v>[CUIT 30-71588510-3]</v>
      </c>
      <c r="F20" s="14" t="e">
        <f>VLOOKUP(D20,BD!$A$2:$D$100,4,FALSE)</f>
        <v>#N/A</v>
      </c>
      <c r="G20" s="3" t="s">
        <v>18</v>
      </c>
      <c r="H20" s="9" t="str">
        <f t="shared" si="29"/>
        <v>03-2023</v>
      </c>
      <c r="I20" s="16"/>
      <c r="J20" s="7" t="e">
        <f t="shared" si="30"/>
        <v>#N/A</v>
      </c>
      <c r="K20" s="7" t="e">
        <f t="shared" si="31"/>
        <v>#N/A</v>
      </c>
      <c r="L20" s="7" t="e">
        <f t="shared" si="32"/>
        <v>#N/A</v>
      </c>
      <c r="M20" s="7" t="e">
        <f t="shared" si="33"/>
        <v>#N/A</v>
      </c>
      <c r="N20" s="8">
        <f t="shared" si="18"/>
        <v>0</v>
      </c>
      <c r="O20" s="8">
        <f t="shared" si="16"/>
        <v>0</v>
      </c>
      <c r="P20" s="8">
        <f t="shared" si="34"/>
        <v>20</v>
      </c>
    </row>
    <row r="21" spans="1:16" x14ac:dyDescent="0.3">
      <c r="A21" s="8" t="str">
        <f t="shared" ref="A21:A22" si="35">RIGHT(D21,1)</f>
        <v>3</v>
      </c>
      <c r="B21" s="8" t="e">
        <f>VLOOKUP(D21,BD!$A$2:$B$100,2,FALSE)</f>
        <v>#N/A</v>
      </c>
      <c r="C21" s="11" t="e">
        <f>VLOOKUP(D21,BD!$A$2:$D$100,3,FALSE)</f>
        <v>#N/A</v>
      </c>
      <c r="D21" s="1" t="s">
        <v>26</v>
      </c>
      <c r="E21" s="10" t="str">
        <f t="shared" ref="E21:E22" si="36">CONCATENATE("[CUIT ",D21,"]")</f>
        <v>[CUIT 30-71588510-3]</v>
      </c>
      <c r="F21" s="14" t="e">
        <f>VLOOKUP(D21,BD!$A$2:$D$100,4,FALSE)</f>
        <v>#N/A</v>
      </c>
      <c r="G21" s="3" t="s">
        <v>14</v>
      </c>
      <c r="H21" s="9" t="str">
        <f t="shared" ref="H21:H22" si="37">TEXT(G21,"mm-yyyy")</f>
        <v>04-2023</v>
      </c>
      <c r="I21" s="16"/>
      <c r="J21" s="7" t="e">
        <f t="shared" ref="J21:J22" si="38">CONCATENATE(TEXT(A21,"0")," - ","ARCHIVOS_PORTAL_IVA - ",TEXT(G21,"MMYYYY")," - ",SUBSTITUTE(D21,"-","")," - ",B21,".zip")</f>
        <v>#N/A</v>
      </c>
      <c r="K21" s="7" t="e">
        <f t="shared" ref="K21:K22" si="39">CONCATENATE(TEXT(A21,"0")," - ","ARCHIVOS_PORTAL_IVA - ",TEXT(H21,"MMYYYY")," - ",SUBSTITUTE(D21,"-","")," - ",B21)</f>
        <v>#N/A</v>
      </c>
      <c r="L21" s="7" t="e">
        <f t="shared" ref="L21:L22" si="40">CONCATENATE(TEXT(A21,"0")," - ","compras - ",TEXT(H21,"MMYYYY")," - ",SUBSTITUTE(D21,"-","")," - ",B21)</f>
        <v>#N/A</v>
      </c>
      <c r="M21" s="7" t="e">
        <f t="shared" ref="M21:M22" si="41">CONCATENATE(TEXT(A21,"0")," - ","ventas - ",TEXT(H21,"MMYYYY")," - ",SUBSTITUTE(D21,"-","")," - ",B21)</f>
        <v>#N/A</v>
      </c>
      <c r="N21" s="8">
        <f t="shared" ref="N21" si="42">IF(EXACT(D21,D20),0,1)</f>
        <v>0</v>
      </c>
      <c r="O21" s="8">
        <f t="shared" ref="O21" si="43">IF(EXACT(D21,D22),0,1)</f>
        <v>0</v>
      </c>
      <c r="P21" s="8">
        <f t="shared" ref="P21" si="44">ROW(A21)</f>
        <v>21</v>
      </c>
    </row>
    <row r="22" spans="1:16" x14ac:dyDescent="0.3">
      <c r="A22" s="8" t="str">
        <f t="shared" si="35"/>
        <v>3</v>
      </c>
      <c r="B22" s="8" t="e">
        <f>VLOOKUP(D22,BD!$A$2:$B$100,2,FALSE)</f>
        <v>#N/A</v>
      </c>
      <c r="C22" s="11" t="e">
        <f>VLOOKUP(D22,BD!$A$2:$D$100,3,FALSE)</f>
        <v>#N/A</v>
      </c>
      <c r="D22" s="1" t="s">
        <v>26</v>
      </c>
      <c r="E22" s="10" t="str">
        <f t="shared" si="36"/>
        <v>[CUIT 30-71588510-3]</v>
      </c>
      <c r="F22" s="14" t="e">
        <f>VLOOKUP(D22,BD!$A$2:$D$100,4,FALSE)</f>
        <v>#N/A</v>
      </c>
      <c r="G22" s="3" t="s">
        <v>15</v>
      </c>
      <c r="H22" s="9" t="str">
        <f t="shared" si="37"/>
        <v>05-2023</v>
      </c>
      <c r="I22" s="16"/>
      <c r="J22" s="7" t="e">
        <f t="shared" si="38"/>
        <v>#N/A</v>
      </c>
      <c r="K22" s="7" t="e">
        <f t="shared" si="39"/>
        <v>#N/A</v>
      </c>
      <c r="L22" s="7" t="e">
        <f t="shared" si="40"/>
        <v>#N/A</v>
      </c>
      <c r="M22" s="7" t="e">
        <f t="shared" si="41"/>
        <v>#N/A</v>
      </c>
      <c r="N22" s="8">
        <f t="shared" ref="N22:N23" si="45">IF(EXACT(D22,D21),0,1)</f>
        <v>0</v>
      </c>
      <c r="O22" s="8">
        <f t="shared" ref="O22:O23" si="46">IF(EXACT(D22,D23),0,1)</f>
        <v>0</v>
      </c>
      <c r="P22" s="8">
        <f t="shared" ref="P22:P23" si="47">ROW(A22)</f>
        <v>22</v>
      </c>
    </row>
    <row r="23" spans="1:16" x14ac:dyDescent="0.3">
      <c r="A23" s="8" t="str">
        <f t="shared" ref="A23:A26" si="48">RIGHT(D23,1)</f>
        <v>3</v>
      </c>
      <c r="B23" s="8" t="e">
        <f>VLOOKUP(D23,BD!$A$2:$B$100,2,FALSE)</f>
        <v>#N/A</v>
      </c>
      <c r="C23" s="11" t="e">
        <f>VLOOKUP(D23,BD!$A$2:$D$100,3,FALSE)</f>
        <v>#N/A</v>
      </c>
      <c r="D23" s="1" t="s">
        <v>26</v>
      </c>
      <c r="E23" s="10" t="str">
        <f t="shared" ref="E23:E26" si="49">CONCATENATE("[CUIT ",D23,"]")</f>
        <v>[CUIT 30-71588510-3]</v>
      </c>
      <c r="F23" s="14" t="e">
        <f>VLOOKUP(D23,BD!$A$2:$D$100,4,FALSE)</f>
        <v>#N/A</v>
      </c>
      <c r="G23" s="3" t="s">
        <v>19</v>
      </c>
      <c r="H23" s="9" t="str">
        <f t="shared" ref="H23:H26" si="50">TEXT(G23,"mm-yyyy")</f>
        <v>06-2023</v>
      </c>
      <c r="I23" s="16"/>
      <c r="J23" s="7" t="e">
        <f t="shared" ref="J23:J26" si="51">CONCATENATE(TEXT(A23,"0")," - ","ARCHIVOS_PORTAL_IVA - ",TEXT(G23,"MMYYYY")," - ",SUBSTITUTE(D23,"-","")," - ",B23,".zip")</f>
        <v>#N/A</v>
      </c>
      <c r="K23" s="7" t="e">
        <f t="shared" ref="K23:K26" si="52">CONCATENATE(TEXT(A23,"0")," - ","ARCHIVOS_PORTAL_IVA - ",TEXT(H23,"MMYYYY")," - ",SUBSTITUTE(D23,"-","")," - ",B23)</f>
        <v>#N/A</v>
      </c>
      <c r="L23" s="7" t="e">
        <f t="shared" ref="L23:L26" si="53">CONCATENATE(TEXT(A23,"0")," - ","compras - ",TEXT(H23,"MMYYYY")," - ",SUBSTITUTE(D23,"-","")," - ",B23)</f>
        <v>#N/A</v>
      </c>
      <c r="M23" s="7" t="e">
        <f t="shared" ref="M23:M26" si="54">CONCATENATE(TEXT(A23,"0")," - ","ventas - ",TEXT(H23,"MMYYYY")," - ",SUBSTITUTE(D23,"-","")," - ",B23)</f>
        <v>#N/A</v>
      </c>
      <c r="N23" s="8">
        <f t="shared" si="45"/>
        <v>0</v>
      </c>
      <c r="O23" s="8">
        <f t="shared" si="46"/>
        <v>1</v>
      </c>
      <c r="P23" s="8">
        <f t="shared" si="47"/>
        <v>23</v>
      </c>
    </row>
    <row r="24" spans="1:16" x14ac:dyDescent="0.3">
      <c r="A24" s="8" t="str">
        <f t="shared" si="48"/>
        <v>6</v>
      </c>
      <c r="B24" s="8" t="e">
        <f>VLOOKUP(D24,BD!$A$2:$B$100,2,FALSE)</f>
        <v>#N/A</v>
      </c>
      <c r="C24" s="11" t="e">
        <f>VLOOKUP(D24,BD!$A$2:$D$100,3,FALSE)</f>
        <v>#N/A</v>
      </c>
      <c r="D24" s="1" t="s">
        <v>27</v>
      </c>
      <c r="E24" s="10" t="str">
        <f t="shared" si="49"/>
        <v>[CUIT 30-71512856-6]</v>
      </c>
      <c r="F24" s="14" t="e">
        <f>VLOOKUP(D24,BD!$A$2:$D$100,4,FALSE)</f>
        <v>#N/A</v>
      </c>
      <c r="G24" s="3" t="s">
        <v>29</v>
      </c>
      <c r="H24" s="9" t="str">
        <f t="shared" si="50"/>
        <v>07-2022</v>
      </c>
      <c r="I24" s="16"/>
      <c r="J24" s="7" t="e">
        <f t="shared" si="51"/>
        <v>#N/A</v>
      </c>
      <c r="K24" s="7" t="e">
        <f t="shared" si="52"/>
        <v>#N/A</v>
      </c>
      <c r="L24" s="7" t="e">
        <f t="shared" si="53"/>
        <v>#N/A</v>
      </c>
      <c r="M24" s="7" t="e">
        <f t="shared" si="54"/>
        <v>#N/A</v>
      </c>
      <c r="N24" s="8">
        <f t="shared" ref="N24:N26" si="55">IF(EXACT(D24,D23),0,1)</f>
        <v>1</v>
      </c>
      <c r="O24" s="8">
        <f t="shared" ref="O24:O26" si="56">IF(EXACT(D24,D25),0,1)</f>
        <v>0</v>
      </c>
      <c r="P24" s="8">
        <f t="shared" ref="P24:P26" si="57">ROW(A24)</f>
        <v>24</v>
      </c>
    </row>
    <row r="25" spans="1:16" x14ac:dyDescent="0.3">
      <c r="A25" s="8" t="str">
        <f t="shared" si="48"/>
        <v>6</v>
      </c>
      <c r="B25" s="8" t="e">
        <f>VLOOKUP(D25,BD!$A$2:$B$100,2,FALSE)</f>
        <v>#N/A</v>
      </c>
      <c r="C25" s="11" t="e">
        <f>VLOOKUP(D25,BD!$A$2:$D$100,3,FALSE)</f>
        <v>#N/A</v>
      </c>
      <c r="D25" s="1" t="s">
        <v>27</v>
      </c>
      <c r="E25" s="10" t="str">
        <f t="shared" si="49"/>
        <v>[CUIT 30-71512856-6]</v>
      </c>
      <c r="F25" s="14" t="e">
        <f>VLOOKUP(D25,BD!$A$2:$D$100,4,FALSE)</f>
        <v>#N/A</v>
      </c>
      <c r="G25" s="3" t="s">
        <v>30</v>
      </c>
      <c r="H25" s="9" t="str">
        <f t="shared" si="50"/>
        <v>08-2022</v>
      </c>
      <c r="I25" s="16"/>
      <c r="J25" s="7" t="e">
        <f t="shared" si="51"/>
        <v>#N/A</v>
      </c>
      <c r="K25" s="7" t="e">
        <f t="shared" si="52"/>
        <v>#N/A</v>
      </c>
      <c r="L25" s="7" t="e">
        <f t="shared" si="53"/>
        <v>#N/A</v>
      </c>
      <c r="M25" s="7" t="e">
        <f t="shared" si="54"/>
        <v>#N/A</v>
      </c>
      <c r="N25" s="8">
        <f t="shared" si="55"/>
        <v>0</v>
      </c>
      <c r="O25" s="8">
        <f t="shared" si="56"/>
        <v>0</v>
      </c>
      <c r="P25" s="8">
        <f t="shared" si="57"/>
        <v>25</v>
      </c>
    </row>
    <row r="26" spans="1:16" x14ac:dyDescent="0.3">
      <c r="A26" s="8" t="str">
        <f t="shared" si="48"/>
        <v>6</v>
      </c>
      <c r="B26" s="8" t="e">
        <f>VLOOKUP(D26,BD!$A$2:$B$100,2,FALSE)</f>
        <v>#N/A</v>
      </c>
      <c r="C26" s="11" t="e">
        <f>VLOOKUP(D26,BD!$A$2:$D$100,3,FALSE)</f>
        <v>#N/A</v>
      </c>
      <c r="D26" s="1" t="s">
        <v>27</v>
      </c>
      <c r="E26" s="10" t="str">
        <f t="shared" si="49"/>
        <v>[CUIT 30-71512856-6]</v>
      </c>
      <c r="F26" s="14" t="e">
        <f>VLOOKUP(D26,BD!$A$2:$D$100,4,FALSE)</f>
        <v>#N/A</v>
      </c>
      <c r="G26" s="3" t="s">
        <v>31</v>
      </c>
      <c r="H26" s="9" t="str">
        <f t="shared" si="50"/>
        <v>09-2022</v>
      </c>
      <c r="I26" s="16"/>
      <c r="J26" s="7" t="e">
        <f t="shared" si="51"/>
        <v>#N/A</v>
      </c>
      <c r="K26" s="7" t="e">
        <f t="shared" si="52"/>
        <v>#N/A</v>
      </c>
      <c r="L26" s="7" t="e">
        <f t="shared" si="53"/>
        <v>#N/A</v>
      </c>
      <c r="M26" s="7" t="e">
        <f t="shared" si="54"/>
        <v>#N/A</v>
      </c>
      <c r="N26" s="8">
        <f t="shared" si="55"/>
        <v>0</v>
      </c>
      <c r="O26" s="8">
        <f t="shared" si="56"/>
        <v>0</v>
      </c>
      <c r="P26" s="8">
        <f t="shared" si="57"/>
        <v>26</v>
      </c>
    </row>
    <row r="27" spans="1:16" x14ac:dyDescent="0.3">
      <c r="A27" s="8" t="str">
        <f t="shared" ref="A27:A38" si="58">RIGHT(D27,1)</f>
        <v>6</v>
      </c>
      <c r="B27" s="8" t="e">
        <f>VLOOKUP(D27,BD!$A$2:$B$100,2,FALSE)</f>
        <v>#N/A</v>
      </c>
      <c r="C27" s="11" t="e">
        <f>VLOOKUP(D27,BD!$A$2:$D$100,3,FALSE)</f>
        <v>#N/A</v>
      </c>
      <c r="D27" s="1" t="s">
        <v>27</v>
      </c>
      <c r="E27" s="10" t="str">
        <f t="shared" ref="E27:E38" si="59">CONCATENATE("[CUIT ",D27,"]")</f>
        <v>[CUIT 30-71512856-6]</v>
      </c>
      <c r="F27" s="14" t="e">
        <f>VLOOKUP(D27,BD!$A$2:$D$100,4,FALSE)</f>
        <v>#N/A</v>
      </c>
      <c r="G27" s="3" t="s">
        <v>32</v>
      </c>
      <c r="H27" s="9" t="str">
        <f t="shared" ref="H27:H38" si="60">TEXT(G27,"mm-yyyy")</f>
        <v>10-2022</v>
      </c>
      <c r="I27" s="16"/>
      <c r="J27" s="7" t="e">
        <f t="shared" ref="J27:J38" si="61">CONCATENATE(TEXT(A27,"0")," - ","ARCHIVOS_PORTAL_IVA - ",TEXT(G27,"MMYYYY")," - ",SUBSTITUTE(D27,"-","")," - ",B27,".zip")</f>
        <v>#N/A</v>
      </c>
      <c r="K27" s="7" t="e">
        <f t="shared" ref="K27:K38" si="62">CONCATENATE(TEXT(A27,"0")," - ","ARCHIVOS_PORTAL_IVA - ",TEXT(H27,"MMYYYY")," - ",SUBSTITUTE(D27,"-","")," - ",B27)</f>
        <v>#N/A</v>
      </c>
      <c r="L27" s="7" t="e">
        <f t="shared" ref="L27:L38" si="63">CONCATENATE(TEXT(A27,"0")," - ","compras - ",TEXT(H27,"MMYYYY")," - ",SUBSTITUTE(D27,"-","")," - ",B27)</f>
        <v>#N/A</v>
      </c>
      <c r="M27" s="7" t="e">
        <f t="shared" ref="M27:M38" si="64">CONCATENATE(TEXT(A27,"0")," - ","ventas - ",TEXT(H27,"MMYYYY")," - ",SUBSTITUTE(D27,"-","")," - ",B27)</f>
        <v>#N/A</v>
      </c>
      <c r="N27" s="8">
        <f t="shared" ref="N27:N38" si="65">IF(EXACT(D27,D26),0,1)</f>
        <v>0</v>
      </c>
      <c r="O27" s="8">
        <f t="shared" ref="O27:O38" si="66">IF(EXACT(D27,D28),0,1)</f>
        <v>0</v>
      </c>
      <c r="P27" s="8">
        <f t="shared" ref="P27:P38" si="67">ROW(A27)</f>
        <v>27</v>
      </c>
    </row>
    <row r="28" spans="1:16" x14ac:dyDescent="0.3">
      <c r="A28" s="8" t="str">
        <f t="shared" si="58"/>
        <v>6</v>
      </c>
      <c r="B28" s="8" t="e">
        <f>VLOOKUP(D28,BD!$A$2:$B$100,2,FALSE)</f>
        <v>#N/A</v>
      </c>
      <c r="C28" s="11" t="e">
        <f>VLOOKUP(D28,BD!$A$2:$D$100,3,FALSE)</f>
        <v>#N/A</v>
      </c>
      <c r="D28" s="1" t="s">
        <v>27</v>
      </c>
      <c r="E28" s="10" t="str">
        <f t="shared" si="59"/>
        <v>[CUIT 30-71512856-6]</v>
      </c>
      <c r="F28" s="14" t="e">
        <f>VLOOKUP(D28,BD!$A$2:$D$100,4,FALSE)</f>
        <v>#N/A</v>
      </c>
      <c r="G28" s="3" t="s">
        <v>33</v>
      </c>
      <c r="H28" s="9" t="str">
        <f t="shared" si="60"/>
        <v>11-2022</v>
      </c>
      <c r="I28" s="16"/>
      <c r="J28" s="7" t="e">
        <f t="shared" si="61"/>
        <v>#N/A</v>
      </c>
      <c r="K28" s="7" t="e">
        <f t="shared" si="62"/>
        <v>#N/A</v>
      </c>
      <c r="L28" s="7" t="e">
        <f t="shared" si="63"/>
        <v>#N/A</v>
      </c>
      <c r="M28" s="7" t="e">
        <f t="shared" si="64"/>
        <v>#N/A</v>
      </c>
      <c r="N28" s="8">
        <f t="shared" si="65"/>
        <v>0</v>
      </c>
      <c r="O28" s="8">
        <f t="shared" si="66"/>
        <v>0</v>
      </c>
      <c r="P28" s="8">
        <f t="shared" si="67"/>
        <v>28</v>
      </c>
    </row>
    <row r="29" spans="1:16" x14ac:dyDescent="0.3">
      <c r="A29" s="8" t="str">
        <f t="shared" si="58"/>
        <v>6</v>
      </c>
      <c r="B29" s="8" t="e">
        <f>VLOOKUP(D29,BD!$A$2:$B$100,2,FALSE)</f>
        <v>#N/A</v>
      </c>
      <c r="C29" s="11" t="e">
        <f>VLOOKUP(D29,BD!$A$2:$D$100,3,FALSE)</f>
        <v>#N/A</v>
      </c>
      <c r="D29" s="1" t="s">
        <v>27</v>
      </c>
      <c r="E29" s="10" t="str">
        <f t="shared" si="59"/>
        <v>[CUIT 30-71512856-6]</v>
      </c>
      <c r="F29" s="14" t="e">
        <f>VLOOKUP(D29,BD!$A$2:$D$100,4,FALSE)</f>
        <v>#N/A</v>
      </c>
      <c r="G29" s="3" t="s">
        <v>34</v>
      </c>
      <c r="H29" s="9" t="str">
        <f t="shared" si="60"/>
        <v>12-2022</v>
      </c>
      <c r="I29" s="16"/>
      <c r="J29" s="7" t="e">
        <f t="shared" si="61"/>
        <v>#N/A</v>
      </c>
      <c r="K29" s="7" t="e">
        <f t="shared" si="62"/>
        <v>#N/A</v>
      </c>
      <c r="L29" s="7" t="e">
        <f t="shared" si="63"/>
        <v>#N/A</v>
      </c>
      <c r="M29" s="7" t="e">
        <f t="shared" si="64"/>
        <v>#N/A</v>
      </c>
      <c r="N29" s="8">
        <f t="shared" si="65"/>
        <v>0</v>
      </c>
      <c r="O29" s="8">
        <f t="shared" si="66"/>
        <v>0</v>
      </c>
      <c r="P29" s="8">
        <f t="shared" si="67"/>
        <v>29</v>
      </c>
    </row>
    <row r="30" spans="1:16" x14ac:dyDescent="0.3">
      <c r="A30" s="8" t="str">
        <f t="shared" si="58"/>
        <v>6</v>
      </c>
      <c r="B30" s="8" t="e">
        <f>VLOOKUP(D30,BD!$A$2:$B$100,2,FALSE)</f>
        <v>#N/A</v>
      </c>
      <c r="C30" s="11" t="e">
        <f>VLOOKUP(D30,BD!$A$2:$D$100,3,FALSE)</f>
        <v>#N/A</v>
      </c>
      <c r="D30" s="1" t="s">
        <v>27</v>
      </c>
      <c r="E30" s="10" t="str">
        <f t="shared" si="59"/>
        <v>[CUIT 30-71512856-6]</v>
      </c>
      <c r="F30" s="14" t="e">
        <f>VLOOKUP(D30,BD!$A$2:$D$100,4,FALSE)</f>
        <v>#N/A</v>
      </c>
      <c r="G30" s="3" t="s">
        <v>24</v>
      </c>
      <c r="H30" s="9" t="str">
        <f t="shared" si="60"/>
        <v>01-2023</v>
      </c>
      <c r="I30" s="16"/>
      <c r="J30" s="7" t="e">
        <f t="shared" si="61"/>
        <v>#N/A</v>
      </c>
      <c r="K30" s="7" t="e">
        <f t="shared" si="62"/>
        <v>#N/A</v>
      </c>
      <c r="L30" s="7" t="e">
        <f t="shared" si="63"/>
        <v>#N/A</v>
      </c>
      <c r="M30" s="7" t="e">
        <f t="shared" si="64"/>
        <v>#N/A</v>
      </c>
      <c r="N30" s="8">
        <f t="shared" si="65"/>
        <v>0</v>
      </c>
      <c r="O30" s="8">
        <f t="shared" si="66"/>
        <v>0</v>
      </c>
      <c r="P30" s="8">
        <f t="shared" si="67"/>
        <v>30</v>
      </c>
    </row>
    <row r="31" spans="1:16" x14ac:dyDescent="0.3">
      <c r="A31" s="8" t="str">
        <f t="shared" si="58"/>
        <v>6</v>
      </c>
      <c r="B31" s="8" t="e">
        <f>VLOOKUP(D31,BD!$A$2:$B$100,2,FALSE)</f>
        <v>#N/A</v>
      </c>
      <c r="C31" s="11" t="e">
        <f>VLOOKUP(D31,BD!$A$2:$D$100,3,FALSE)</f>
        <v>#N/A</v>
      </c>
      <c r="D31" s="1" t="s">
        <v>27</v>
      </c>
      <c r="E31" s="10" t="str">
        <f t="shared" si="59"/>
        <v>[CUIT 30-71512856-6]</v>
      </c>
      <c r="F31" s="14" t="e">
        <f>VLOOKUP(D31,BD!$A$2:$D$100,4,FALSE)</f>
        <v>#N/A</v>
      </c>
      <c r="G31" s="3" t="s">
        <v>16</v>
      </c>
      <c r="H31" s="9" t="str">
        <f t="shared" si="60"/>
        <v>02-2023</v>
      </c>
      <c r="I31" s="16"/>
      <c r="J31" s="7" t="e">
        <f t="shared" si="61"/>
        <v>#N/A</v>
      </c>
      <c r="K31" s="7" t="e">
        <f t="shared" si="62"/>
        <v>#N/A</v>
      </c>
      <c r="L31" s="7" t="e">
        <f t="shared" si="63"/>
        <v>#N/A</v>
      </c>
      <c r="M31" s="7" t="e">
        <f t="shared" si="64"/>
        <v>#N/A</v>
      </c>
      <c r="N31" s="8">
        <f t="shared" si="65"/>
        <v>0</v>
      </c>
      <c r="O31" s="8">
        <f t="shared" si="66"/>
        <v>0</v>
      </c>
      <c r="P31" s="8">
        <f t="shared" si="67"/>
        <v>31</v>
      </c>
    </row>
    <row r="32" spans="1:16" x14ac:dyDescent="0.3">
      <c r="A32" s="8" t="str">
        <f t="shared" si="58"/>
        <v>6</v>
      </c>
      <c r="B32" s="8" t="e">
        <f>VLOOKUP(D32,BD!$A$2:$B$100,2,FALSE)</f>
        <v>#N/A</v>
      </c>
      <c r="C32" s="11" t="e">
        <f>VLOOKUP(D32,BD!$A$2:$D$100,3,FALSE)</f>
        <v>#N/A</v>
      </c>
      <c r="D32" s="1" t="s">
        <v>27</v>
      </c>
      <c r="E32" s="10" t="str">
        <f t="shared" si="59"/>
        <v>[CUIT 30-71512856-6]</v>
      </c>
      <c r="F32" s="14" t="e">
        <f>VLOOKUP(D32,BD!$A$2:$D$100,4,FALSE)</f>
        <v>#N/A</v>
      </c>
      <c r="G32" s="3" t="s">
        <v>18</v>
      </c>
      <c r="H32" s="9" t="str">
        <f t="shared" si="60"/>
        <v>03-2023</v>
      </c>
      <c r="I32" s="16"/>
      <c r="J32" s="7" t="e">
        <f t="shared" si="61"/>
        <v>#N/A</v>
      </c>
      <c r="K32" s="7" t="e">
        <f t="shared" si="62"/>
        <v>#N/A</v>
      </c>
      <c r="L32" s="7" t="e">
        <f t="shared" si="63"/>
        <v>#N/A</v>
      </c>
      <c r="M32" s="7" t="e">
        <f t="shared" si="64"/>
        <v>#N/A</v>
      </c>
      <c r="N32" s="8">
        <f t="shared" si="65"/>
        <v>0</v>
      </c>
      <c r="O32" s="8">
        <f t="shared" si="66"/>
        <v>0</v>
      </c>
      <c r="P32" s="8">
        <f t="shared" si="67"/>
        <v>32</v>
      </c>
    </row>
    <row r="33" spans="1:16" x14ac:dyDescent="0.3">
      <c r="A33" s="8" t="str">
        <f t="shared" si="58"/>
        <v>6</v>
      </c>
      <c r="B33" s="8" t="e">
        <f>VLOOKUP(D33,BD!$A$2:$B$100,2,FALSE)</f>
        <v>#N/A</v>
      </c>
      <c r="C33" s="11" t="e">
        <f>VLOOKUP(D33,BD!$A$2:$D$100,3,FALSE)</f>
        <v>#N/A</v>
      </c>
      <c r="D33" s="1" t="s">
        <v>27</v>
      </c>
      <c r="E33" s="10" t="str">
        <f t="shared" si="59"/>
        <v>[CUIT 30-71512856-6]</v>
      </c>
      <c r="F33" s="14" t="e">
        <f>VLOOKUP(D33,BD!$A$2:$D$100,4,FALSE)</f>
        <v>#N/A</v>
      </c>
      <c r="G33" s="3" t="s">
        <v>14</v>
      </c>
      <c r="H33" s="9" t="str">
        <f t="shared" si="60"/>
        <v>04-2023</v>
      </c>
      <c r="I33" s="16"/>
      <c r="J33" s="7" t="e">
        <f t="shared" si="61"/>
        <v>#N/A</v>
      </c>
      <c r="K33" s="7" t="e">
        <f t="shared" si="62"/>
        <v>#N/A</v>
      </c>
      <c r="L33" s="7" t="e">
        <f t="shared" si="63"/>
        <v>#N/A</v>
      </c>
      <c r="M33" s="7" t="e">
        <f t="shared" si="64"/>
        <v>#N/A</v>
      </c>
      <c r="N33" s="8">
        <f t="shared" si="65"/>
        <v>0</v>
      </c>
      <c r="O33" s="8">
        <f t="shared" si="66"/>
        <v>0</v>
      </c>
      <c r="P33" s="8">
        <f t="shared" si="67"/>
        <v>33</v>
      </c>
    </row>
    <row r="34" spans="1:16" x14ac:dyDescent="0.3">
      <c r="A34" s="8" t="str">
        <f t="shared" si="58"/>
        <v>6</v>
      </c>
      <c r="B34" s="8" t="e">
        <f>VLOOKUP(D34,BD!$A$2:$B$100,2,FALSE)</f>
        <v>#N/A</v>
      </c>
      <c r="C34" s="11" t="e">
        <f>VLOOKUP(D34,BD!$A$2:$D$100,3,FALSE)</f>
        <v>#N/A</v>
      </c>
      <c r="D34" s="1" t="s">
        <v>27</v>
      </c>
      <c r="E34" s="10" t="str">
        <f t="shared" si="59"/>
        <v>[CUIT 30-71512856-6]</v>
      </c>
      <c r="F34" s="14" t="e">
        <f>VLOOKUP(D34,BD!$A$2:$D$100,4,FALSE)</f>
        <v>#N/A</v>
      </c>
      <c r="G34" s="3" t="s">
        <v>15</v>
      </c>
      <c r="H34" s="9" t="str">
        <f t="shared" si="60"/>
        <v>05-2023</v>
      </c>
      <c r="I34" s="16"/>
      <c r="J34" s="7" t="e">
        <f t="shared" si="61"/>
        <v>#N/A</v>
      </c>
      <c r="K34" s="7" t="e">
        <f t="shared" si="62"/>
        <v>#N/A</v>
      </c>
      <c r="L34" s="7" t="e">
        <f t="shared" si="63"/>
        <v>#N/A</v>
      </c>
      <c r="M34" s="7" t="e">
        <f t="shared" si="64"/>
        <v>#N/A</v>
      </c>
      <c r="N34" s="8">
        <f t="shared" si="65"/>
        <v>0</v>
      </c>
      <c r="O34" s="8">
        <f t="shared" si="66"/>
        <v>0</v>
      </c>
      <c r="P34" s="8">
        <f t="shared" si="67"/>
        <v>34</v>
      </c>
    </row>
    <row r="35" spans="1:16" x14ac:dyDescent="0.3">
      <c r="A35" s="8" t="str">
        <f t="shared" si="58"/>
        <v>6</v>
      </c>
      <c r="B35" s="8" t="e">
        <f>VLOOKUP(D35,BD!$A$2:$B$100,2,FALSE)</f>
        <v>#N/A</v>
      </c>
      <c r="C35" s="11" t="e">
        <f>VLOOKUP(D35,BD!$A$2:$D$100,3,FALSE)</f>
        <v>#N/A</v>
      </c>
      <c r="D35" s="1" t="s">
        <v>27</v>
      </c>
      <c r="E35" s="10" t="str">
        <f t="shared" si="59"/>
        <v>[CUIT 30-71512856-6]</v>
      </c>
      <c r="F35" s="14" t="e">
        <f>VLOOKUP(D35,BD!$A$2:$D$100,4,FALSE)</f>
        <v>#N/A</v>
      </c>
      <c r="G35" s="3" t="s">
        <v>19</v>
      </c>
      <c r="H35" s="9" t="str">
        <f t="shared" si="60"/>
        <v>06-2023</v>
      </c>
      <c r="I35" s="16"/>
      <c r="J35" s="7" t="e">
        <f t="shared" si="61"/>
        <v>#N/A</v>
      </c>
      <c r="K35" s="7" t="e">
        <f t="shared" si="62"/>
        <v>#N/A</v>
      </c>
      <c r="L35" s="7" t="e">
        <f t="shared" si="63"/>
        <v>#N/A</v>
      </c>
      <c r="M35" s="7" t="e">
        <f t="shared" si="64"/>
        <v>#N/A</v>
      </c>
      <c r="N35" s="8">
        <f t="shared" si="65"/>
        <v>0</v>
      </c>
      <c r="O35" s="8">
        <f t="shared" si="66"/>
        <v>1</v>
      </c>
      <c r="P35" s="8">
        <f t="shared" si="67"/>
        <v>35</v>
      </c>
    </row>
    <row r="36" spans="1:16" x14ac:dyDescent="0.3">
      <c r="A36" s="8" t="str">
        <f t="shared" si="58"/>
        <v>6</v>
      </c>
      <c r="B36" s="8" t="e">
        <f>VLOOKUP(D36,BD!$A$2:$B$100,2,FALSE)</f>
        <v>#N/A</v>
      </c>
      <c r="C36" s="11" t="e">
        <f>VLOOKUP(D36,BD!$A$2:$D$100,3,FALSE)</f>
        <v>#N/A</v>
      </c>
      <c r="D36" s="1" t="s">
        <v>28</v>
      </c>
      <c r="E36" s="10" t="str">
        <f t="shared" si="59"/>
        <v>[CUIT 30-71555285-6]</v>
      </c>
      <c r="F36" s="14" t="e">
        <f>VLOOKUP(D36,BD!$A$2:$D$100,4,FALSE)</f>
        <v>#N/A</v>
      </c>
      <c r="G36" s="3" t="s">
        <v>29</v>
      </c>
      <c r="H36" s="9" t="str">
        <f t="shared" si="60"/>
        <v>07-2022</v>
      </c>
      <c r="I36" s="16"/>
      <c r="J36" s="7" t="e">
        <f t="shared" si="61"/>
        <v>#N/A</v>
      </c>
      <c r="K36" s="7" t="e">
        <f t="shared" si="62"/>
        <v>#N/A</v>
      </c>
      <c r="L36" s="7" t="e">
        <f t="shared" si="63"/>
        <v>#N/A</v>
      </c>
      <c r="M36" s="7" t="e">
        <f t="shared" si="64"/>
        <v>#N/A</v>
      </c>
      <c r="N36" s="8">
        <f t="shared" si="65"/>
        <v>1</v>
      </c>
      <c r="O36" s="8">
        <f t="shared" si="66"/>
        <v>0</v>
      </c>
      <c r="P36" s="8">
        <f t="shared" si="67"/>
        <v>36</v>
      </c>
    </row>
    <row r="37" spans="1:16" x14ac:dyDescent="0.3">
      <c r="A37" s="8" t="str">
        <f t="shared" si="58"/>
        <v>6</v>
      </c>
      <c r="B37" s="8" t="e">
        <f>VLOOKUP(D37,BD!$A$2:$B$100,2,FALSE)</f>
        <v>#N/A</v>
      </c>
      <c r="C37" s="11" t="e">
        <f>VLOOKUP(D37,BD!$A$2:$D$100,3,FALSE)</f>
        <v>#N/A</v>
      </c>
      <c r="D37" s="1" t="s">
        <v>28</v>
      </c>
      <c r="E37" s="10" t="str">
        <f t="shared" si="59"/>
        <v>[CUIT 30-71555285-6]</v>
      </c>
      <c r="F37" s="14" t="e">
        <f>VLOOKUP(D37,BD!$A$2:$D$100,4,FALSE)</f>
        <v>#N/A</v>
      </c>
      <c r="G37" s="3" t="s">
        <v>30</v>
      </c>
      <c r="H37" s="9" t="str">
        <f t="shared" si="60"/>
        <v>08-2022</v>
      </c>
      <c r="I37" s="16"/>
      <c r="J37" s="7" t="e">
        <f t="shared" si="61"/>
        <v>#N/A</v>
      </c>
      <c r="K37" s="7" t="e">
        <f t="shared" si="62"/>
        <v>#N/A</v>
      </c>
      <c r="L37" s="7" t="e">
        <f t="shared" si="63"/>
        <v>#N/A</v>
      </c>
      <c r="M37" s="7" t="e">
        <f t="shared" si="64"/>
        <v>#N/A</v>
      </c>
      <c r="N37" s="8">
        <f t="shared" si="65"/>
        <v>0</v>
      </c>
      <c r="O37" s="8">
        <f t="shared" si="66"/>
        <v>0</v>
      </c>
      <c r="P37" s="8">
        <f t="shared" si="67"/>
        <v>37</v>
      </c>
    </row>
    <row r="38" spans="1:16" x14ac:dyDescent="0.3">
      <c r="A38" s="8" t="str">
        <f t="shared" si="58"/>
        <v>6</v>
      </c>
      <c r="B38" s="8" t="e">
        <f>VLOOKUP(D38,BD!$A$2:$B$100,2,FALSE)</f>
        <v>#N/A</v>
      </c>
      <c r="C38" s="11" t="e">
        <f>VLOOKUP(D38,BD!$A$2:$D$100,3,FALSE)</f>
        <v>#N/A</v>
      </c>
      <c r="D38" s="1" t="s">
        <v>28</v>
      </c>
      <c r="E38" s="10" t="str">
        <f t="shared" si="59"/>
        <v>[CUIT 30-71555285-6]</v>
      </c>
      <c r="F38" s="14" t="e">
        <f>VLOOKUP(D38,BD!$A$2:$D$100,4,FALSE)</f>
        <v>#N/A</v>
      </c>
      <c r="G38" s="3" t="s">
        <v>31</v>
      </c>
      <c r="H38" s="9" t="str">
        <f t="shared" si="60"/>
        <v>09-2022</v>
      </c>
      <c r="I38" s="16"/>
      <c r="J38" s="7" t="e">
        <f t="shared" si="61"/>
        <v>#N/A</v>
      </c>
      <c r="K38" s="7" t="e">
        <f t="shared" si="62"/>
        <v>#N/A</v>
      </c>
      <c r="L38" s="7" t="e">
        <f t="shared" si="63"/>
        <v>#N/A</v>
      </c>
      <c r="M38" s="7" t="e">
        <f t="shared" si="64"/>
        <v>#N/A</v>
      </c>
      <c r="N38" s="8">
        <f t="shared" si="65"/>
        <v>0</v>
      </c>
      <c r="O38" s="8">
        <f t="shared" si="66"/>
        <v>0</v>
      </c>
      <c r="P38" s="8">
        <f t="shared" si="67"/>
        <v>38</v>
      </c>
    </row>
    <row r="39" spans="1:16" x14ac:dyDescent="0.3">
      <c r="A39" s="8" t="str">
        <f t="shared" ref="A39:A47" si="68">RIGHT(D39,1)</f>
        <v>6</v>
      </c>
      <c r="B39" s="8" t="e">
        <f>VLOOKUP(D39,BD!$A$2:$B$100,2,FALSE)</f>
        <v>#N/A</v>
      </c>
      <c r="C39" s="11" t="e">
        <f>VLOOKUP(D39,BD!$A$2:$D$100,3,FALSE)</f>
        <v>#N/A</v>
      </c>
      <c r="D39" s="1" t="s">
        <v>28</v>
      </c>
      <c r="E39" s="10" t="str">
        <f t="shared" ref="E39:E47" si="69">CONCATENATE("[CUIT ",D39,"]")</f>
        <v>[CUIT 30-71555285-6]</v>
      </c>
      <c r="F39" s="14" t="e">
        <f>VLOOKUP(D39,BD!$A$2:$D$100,4,FALSE)</f>
        <v>#N/A</v>
      </c>
      <c r="G39" s="3" t="s">
        <v>32</v>
      </c>
      <c r="H39" s="9" t="str">
        <f t="shared" ref="H39:H47" si="70">TEXT(G39,"mm-yyyy")</f>
        <v>10-2022</v>
      </c>
      <c r="I39" s="16"/>
      <c r="J39" s="7" t="e">
        <f t="shared" ref="J39:J47" si="71">CONCATENATE(TEXT(A39,"0")," - ","ARCHIVOS_PORTAL_IVA - ",TEXT(G39,"MMYYYY")," - ",SUBSTITUTE(D39,"-","")," - ",B39,".zip")</f>
        <v>#N/A</v>
      </c>
      <c r="K39" s="7" t="e">
        <f t="shared" ref="K39:K47" si="72">CONCATENATE(TEXT(A39,"0")," - ","ARCHIVOS_PORTAL_IVA - ",TEXT(H39,"MMYYYY")," - ",SUBSTITUTE(D39,"-","")," - ",B39)</f>
        <v>#N/A</v>
      </c>
      <c r="L39" s="7" t="e">
        <f t="shared" ref="L39:L47" si="73">CONCATENATE(TEXT(A39,"0")," - ","compras - ",TEXT(H39,"MMYYYY")," - ",SUBSTITUTE(D39,"-","")," - ",B39)</f>
        <v>#N/A</v>
      </c>
      <c r="M39" s="7" t="e">
        <f t="shared" ref="M39:M47" si="74">CONCATENATE(TEXT(A39,"0")," - ","ventas - ",TEXT(H39,"MMYYYY")," - ",SUBSTITUTE(D39,"-","")," - ",B39)</f>
        <v>#N/A</v>
      </c>
      <c r="N39" s="8">
        <f t="shared" ref="N39:N47" si="75">IF(EXACT(D39,D38),0,1)</f>
        <v>0</v>
      </c>
      <c r="O39" s="8">
        <f t="shared" ref="O39:O46" si="76">IF(EXACT(D39,D40),0,1)</f>
        <v>0</v>
      </c>
      <c r="P39" s="8">
        <f t="shared" ref="P39:P47" si="77">ROW(A39)</f>
        <v>39</v>
      </c>
    </row>
    <row r="40" spans="1:16" x14ac:dyDescent="0.3">
      <c r="A40" s="8" t="str">
        <f t="shared" si="68"/>
        <v>6</v>
      </c>
      <c r="B40" s="8" t="e">
        <f>VLOOKUP(D40,BD!$A$2:$B$100,2,FALSE)</f>
        <v>#N/A</v>
      </c>
      <c r="C40" s="11" t="e">
        <f>VLOOKUP(D40,BD!$A$2:$D$100,3,FALSE)</f>
        <v>#N/A</v>
      </c>
      <c r="D40" s="1" t="s">
        <v>28</v>
      </c>
      <c r="E40" s="10" t="str">
        <f t="shared" si="69"/>
        <v>[CUIT 30-71555285-6]</v>
      </c>
      <c r="F40" s="14" t="e">
        <f>VLOOKUP(D40,BD!$A$2:$D$100,4,FALSE)</f>
        <v>#N/A</v>
      </c>
      <c r="G40" s="3" t="s">
        <v>33</v>
      </c>
      <c r="H40" s="9" t="str">
        <f t="shared" si="70"/>
        <v>11-2022</v>
      </c>
      <c r="I40" s="16"/>
      <c r="J40" s="7" t="e">
        <f t="shared" si="71"/>
        <v>#N/A</v>
      </c>
      <c r="K40" s="7" t="e">
        <f t="shared" si="72"/>
        <v>#N/A</v>
      </c>
      <c r="L40" s="7" t="e">
        <f t="shared" si="73"/>
        <v>#N/A</v>
      </c>
      <c r="M40" s="7" t="e">
        <f t="shared" si="74"/>
        <v>#N/A</v>
      </c>
      <c r="N40" s="8">
        <f t="shared" si="75"/>
        <v>0</v>
      </c>
      <c r="O40" s="8">
        <f t="shared" si="76"/>
        <v>0</v>
      </c>
      <c r="P40" s="8">
        <f t="shared" si="77"/>
        <v>40</v>
      </c>
    </row>
    <row r="41" spans="1:16" x14ac:dyDescent="0.3">
      <c r="A41" s="8" t="str">
        <f t="shared" si="68"/>
        <v>6</v>
      </c>
      <c r="B41" s="8" t="e">
        <f>VLOOKUP(D41,BD!$A$2:$B$100,2,FALSE)</f>
        <v>#N/A</v>
      </c>
      <c r="C41" s="11" t="e">
        <f>VLOOKUP(D41,BD!$A$2:$D$100,3,FALSE)</f>
        <v>#N/A</v>
      </c>
      <c r="D41" s="1" t="s">
        <v>28</v>
      </c>
      <c r="E41" s="10" t="str">
        <f t="shared" si="69"/>
        <v>[CUIT 30-71555285-6]</v>
      </c>
      <c r="F41" s="14" t="e">
        <f>VLOOKUP(D41,BD!$A$2:$D$100,4,FALSE)</f>
        <v>#N/A</v>
      </c>
      <c r="G41" s="3" t="s">
        <v>34</v>
      </c>
      <c r="H41" s="9" t="str">
        <f t="shared" si="70"/>
        <v>12-2022</v>
      </c>
      <c r="I41" s="16"/>
      <c r="J41" s="7" t="e">
        <f t="shared" si="71"/>
        <v>#N/A</v>
      </c>
      <c r="K41" s="7" t="e">
        <f t="shared" si="72"/>
        <v>#N/A</v>
      </c>
      <c r="L41" s="7" t="e">
        <f t="shared" si="73"/>
        <v>#N/A</v>
      </c>
      <c r="M41" s="7" t="e">
        <f t="shared" si="74"/>
        <v>#N/A</v>
      </c>
      <c r="N41" s="8">
        <f t="shared" si="75"/>
        <v>0</v>
      </c>
      <c r="O41" s="8">
        <f t="shared" si="76"/>
        <v>0</v>
      </c>
      <c r="P41" s="8">
        <f t="shared" si="77"/>
        <v>41</v>
      </c>
    </row>
    <row r="42" spans="1:16" x14ac:dyDescent="0.3">
      <c r="A42" s="8" t="str">
        <f t="shared" si="68"/>
        <v>6</v>
      </c>
      <c r="B42" s="8" t="e">
        <f>VLOOKUP(D42,BD!$A$2:$B$100,2,FALSE)</f>
        <v>#N/A</v>
      </c>
      <c r="C42" s="11" t="e">
        <f>VLOOKUP(D42,BD!$A$2:$D$100,3,FALSE)</f>
        <v>#N/A</v>
      </c>
      <c r="D42" s="1" t="s">
        <v>28</v>
      </c>
      <c r="E42" s="10" t="str">
        <f t="shared" si="69"/>
        <v>[CUIT 30-71555285-6]</v>
      </c>
      <c r="F42" s="14" t="e">
        <f>VLOOKUP(D42,BD!$A$2:$D$100,4,FALSE)</f>
        <v>#N/A</v>
      </c>
      <c r="G42" s="3" t="s">
        <v>24</v>
      </c>
      <c r="H42" s="9" t="str">
        <f t="shared" si="70"/>
        <v>01-2023</v>
      </c>
      <c r="I42" s="16"/>
      <c r="J42" s="7" t="e">
        <f t="shared" si="71"/>
        <v>#N/A</v>
      </c>
      <c r="K42" s="7" t="e">
        <f t="shared" si="72"/>
        <v>#N/A</v>
      </c>
      <c r="L42" s="7" t="e">
        <f t="shared" si="73"/>
        <v>#N/A</v>
      </c>
      <c r="M42" s="7" t="e">
        <f t="shared" si="74"/>
        <v>#N/A</v>
      </c>
      <c r="N42" s="8">
        <f t="shared" si="75"/>
        <v>0</v>
      </c>
      <c r="O42" s="8">
        <f t="shared" si="76"/>
        <v>0</v>
      </c>
      <c r="P42" s="8">
        <f t="shared" si="77"/>
        <v>42</v>
      </c>
    </row>
    <row r="43" spans="1:16" x14ac:dyDescent="0.3">
      <c r="A43" s="8" t="str">
        <f t="shared" si="68"/>
        <v>6</v>
      </c>
      <c r="B43" s="8" t="e">
        <f>VLOOKUP(D43,BD!$A$2:$B$100,2,FALSE)</f>
        <v>#N/A</v>
      </c>
      <c r="C43" s="11" t="e">
        <f>VLOOKUP(D43,BD!$A$2:$D$100,3,FALSE)</f>
        <v>#N/A</v>
      </c>
      <c r="D43" s="1" t="s">
        <v>28</v>
      </c>
      <c r="E43" s="10" t="str">
        <f t="shared" si="69"/>
        <v>[CUIT 30-71555285-6]</v>
      </c>
      <c r="F43" s="14" t="e">
        <f>VLOOKUP(D43,BD!$A$2:$D$100,4,FALSE)</f>
        <v>#N/A</v>
      </c>
      <c r="G43" s="3" t="s">
        <v>16</v>
      </c>
      <c r="H43" s="9" t="str">
        <f t="shared" si="70"/>
        <v>02-2023</v>
      </c>
      <c r="I43" s="16"/>
      <c r="J43" s="7" t="e">
        <f t="shared" si="71"/>
        <v>#N/A</v>
      </c>
      <c r="K43" s="7" t="e">
        <f t="shared" si="72"/>
        <v>#N/A</v>
      </c>
      <c r="L43" s="7" t="e">
        <f t="shared" si="73"/>
        <v>#N/A</v>
      </c>
      <c r="M43" s="7" t="e">
        <f t="shared" si="74"/>
        <v>#N/A</v>
      </c>
      <c r="N43" s="8">
        <f t="shared" si="75"/>
        <v>0</v>
      </c>
      <c r="O43" s="8">
        <f t="shared" si="76"/>
        <v>0</v>
      </c>
      <c r="P43" s="8">
        <f t="shared" si="77"/>
        <v>43</v>
      </c>
    </row>
    <row r="44" spans="1:16" x14ac:dyDescent="0.3">
      <c r="A44" s="8" t="str">
        <f t="shared" si="68"/>
        <v>6</v>
      </c>
      <c r="B44" s="8" t="e">
        <f>VLOOKUP(D44,BD!$A$2:$B$100,2,FALSE)</f>
        <v>#N/A</v>
      </c>
      <c r="C44" s="11" t="e">
        <f>VLOOKUP(D44,BD!$A$2:$D$100,3,FALSE)</f>
        <v>#N/A</v>
      </c>
      <c r="D44" s="1" t="s">
        <v>28</v>
      </c>
      <c r="E44" s="10" t="str">
        <f t="shared" si="69"/>
        <v>[CUIT 30-71555285-6]</v>
      </c>
      <c r="F44" s="14" t="e">
        <f>VLOOKUP(D44,BD!$A$2:$D$100,4,FALSE)</f>
        <v>#N/A</v>
      </c>
      <c r="G44" s="3" t="s">
        <v>18</v>
      </c>
      <c r="H44" s="9" t="str">
        <f t="shared" si="70"/>
        <v>03-2023</v>
      </c>
      <c r="I44" s="16"/>
      <c r="J44" s="7" t="e">
        <f t="shared" si="71"/>
        <v>#N/A</v>
      </c>
      <c r="K44" s="7" t="e">
        <f t="shared" si="72"/>
        <v>#N/A</v>
      </c>
      <c r="L44" s="7" t="e">
        <f t="shared" si="73"/>
        <v>#N/A</v>
      </c>
      <c r="M44" s="7" t="e">
        <f t="shared" si="74"/>
        <v>#N/A</v>
      </c>
      <c r="N44" s="8">
        <f t="shared" si="75"/>
        <v>0</v>
      </c>
      <c r="O44" s="8">
        <f t="shared" si="76"/>
        <v>0</v>
      </c>
      <c r="P44" s="8">
        <f t="shared" si="77"/>
        <v>44</v>
      </c>
    </row>
    <row r="45" spans="1:16" x14ac:dyDescent="0.3">
      <c r="A45" s="8" t="str">
        <f t="shared" si="68"/>
        <v>6</v>
      </c>
      <c r="B45" s="8" t="e">
        <f>VLOOKUP(D45,BD!$A$2:$B$100,2,FALSE)</f>
        <v>#N/A</v>
      </c>
      <c r="C45" s="11" t="e">
        <f>VLOOKUP(D45,BD!$A$2:$D$100,3,FALSE)</f>
        <v>#N/A</v>
      </c>
      <c r="D45" s="1" t="s">
        <v>28</v>
      </c>
      <c r="E45" s="10" t="str">
        <f t="shared" si="69"/>
        <v>[CUIT 30-71555285-6]</v>
      </c>
      <c r="F45" s="14" t="e">
        <f>VLOOKUP(D45,BD!$A$2:$D$100,4,FALSE)</f>
        <v>#N/A</v>
      </c>
      <c r="G45" s="3" t="s">
        <v>14</v>
      </c>
      <c r="H45" s="9" t="str">
        <f t="shared" si="70"/>
        <v>04-2023</v>
      </c>
      <c r="I45" s="16"/>
      <c r="J45" s="7" t="e">
        <f t="shared" si="71"/>
        <v>#N/A</v>
      </c>
      <c r="K45" s="7" t="e">
        <f t="shared" si="72"/>
        <v>#N/A</v>
      </c>
      <c r="L45" s="7" t="e">
        <f t="shared" si="73"/>
        <v>#N/A</v>
      </c>
      <c r="M45" s="7" t="e">
        <f t="shared" si="74"/>
        <v>#N/A</v>
      </c>
      <c r="N45" s="8">
        <f t="shared" si="75"/>
        <v>0</v>
      </c>
      <c r="O45" s="8">
        <f t="shared" si="76"/>
        <v>0</v>
      </c>
      <c r="P45" s="8">
        <f t="shared" si="77"/>
        <v>45</v>
      </c>
    </row>
    <row r="46" spans="1:16" x14ac:dyDescent="0.3">
      <c r="A46" s="8" t="str">
        <f t="shared" si="68"/>
        <v>6</v>
      </c>
      <c r="B46" s="8" t="e">
        <f>VLOOKUP(D46,BD!$A$2:$B$100,2,FALSE)</f>
        <v>#N/A</v>
      </c>
      <c r="C46" s="11" t="e">
        <f>VLOOKUP(D46,BD!$A$2:$D$100,3,FALSE)</f>
        <v>#N/A</v>
      </c>
      <c r="D46" s="1" t="s">
        <v>28</v>
      </c>
      <c r="E46" s="10" t="str">
        <f t="shared" si="69"/>
        <v>[CUIT 30-71555285-6]</v>
      </c>
      <c r="F46" s="14" t="e">
        <f>VLOOKUP(D46,BD!$A$2:$D$100,4,FALSE)</f>
        <v>#N/A</v>
      </c>
      <c r="G46" s="3" t="s">
        <v>15</v>
      </c>
      <c r="H46" s="9" t="str">
        <f t="shared" si="70"/>
        <v>05-2023</v>
      </c>
      <c r="I46" s="16"/>
      <c r="J46" s="7" t="e">
        <f t="shared" si="71"/>
        <v>#N/A</v>
      </c>
      <c r="K46" s="7" t="e">
        <f t="shared" si="72"/>
        <v>#N/A</v>
      </c>
      <c r="L46" s="7" t="e">
        <f t="shared" si="73"/>
        <v>#N/A</v>
      </c>
      <c r="M46" s="7" t="e">
        <f t="shared" si="74"/>
        <v>#N/A</v>
      </c>
      <c r="N46" s="8">
        <f t="shared" si="75"/>
        <v>0</v>
      </c>
      <c r="O46" s="8">
        <f t="shared" si="76"/>
        <v>0</v>
      </c>
      <c r="P46" s="8">
        <f t="shared" si="77"/>
        <v>46</v>
      </c>
    </row>
    <row r="47" spans="1:16" x14ac:dyDescent="0.3">
      <c r="A47" s="8" t="str">
        <f t="shared" si="68"/>
        <v>6</v>
      </c>
      <c r="B47" s="8" t="e">
        <f>VLOOKUP(D47,BD!$A$2:$B$100,2,FALSE)</f>
        <v>#N/A</v>
      </c>
      <c r="C47" s="11" t="e">
        <f>VLOOKUP(D47,BD!$A$2:$D$100,3,FALSE)</f>
        <v>#N/A</v>
      </c>
      <c r="D47" s="1" t="s">
        <v>28</v>
      </c>
      <c r="E47" s="10" t="str">
        <f t="shared" si="69"/>
        <v>[CUIT 30-71555285-6]</v>
      </c>
      <c r="F47" s="14" t="e">
        <f>VLOOKUP(D47,BD!$A$2:$D$100,4,FALSE)</f>
        <v>#N/A</v>
      </c>
      <c r="G47" s="3" t="s">
        <v>19</v>
      </c>
      <c r="H47" s="9" t="str">
        <f t="shared" si="70"/>
        <v>06-2023</v>
      </c>
      <c r="I47" s="16"/>
      <c r="J47" s="7" t="e">
        <f t="shared" si="71"/>
        <v>#N/A</v>
      </c>
      <c r="K47" s="7" t="e">
        <f t="shared" si="72"/>
        <v>#N/A</v>
      </c>
      <c r="L47" s="7" t="e">
        <f t="shared" si="73"/>
        <v>#N/A</v>
      </c>
      <c r="M47" s="7" t="e">
        <f t="shared" si="74"/>
        <v>#N/A</v>
      </c>
      <c r="N47" s="8">
        <f t="shared" si="75"/>
        <v>0</v>
      </c>
      <c r="O47" s="8" t="e">
        <f>IF(EXACT(D47,#REF!),0,1)</f>
        <v>#REF!</v>
      </c>
      <c r="P47" s="8">
        <f t="shared" si="77"/>
        <v>47</v>
      </c>
    </row>
  </sheetData>
  <autoFilter ref="A1:P47" xr:uid="{00000000-0009-0000-0000-000000000000}"/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AB834-0C93-4164-8E6C-8F8D16A25AF2}">
  <dimension ref="A1:D58"/>
  <sheetViews>
    <sheetView workbookViewId="0">
      <selection activeCell="A2" sqref="A2:D58"/>
    </sheetView>
  </sheetViews>
  <sheetFormatPr baseColWidth="10" defaultRowHeight="14.4" x14ac:dyDescent="0.3"/>
  <cols>
    <col min="1" max="1" width="14" bestFit="1" customWidth="1"/>
    <col min="2" max="2" width="38.77734375" bestFit="1" customWidth="1"/>
    <col min="3" max="3" width="16.6640625" customWidth="1"/>
    <col min="4" max="4" width="17.6640625" customWidth="1"/>
  </cols>
  <sheetData>
    <row r="1" spans="1:4" x14ac:dyDescent="0.3">
      <c r="A1" s="5" t="s">
        <v>11</v>
      </c>
      <c r="B1" s="5" t="s">
        <v>12</v>
      </c>
      <c r="C1" s="5" t="s">
        <v>23</v>
      </c>
      <c r="D1" s="5" t="s">
        <v>2</v>
      </c>
    </row>
    <row r="2" spans="1:4" x14ac:dyDescent="0.3">
      <c r="A2" s="1"/>
      <c r="B2" s="2"/>
      <c r="C2" s="4"/>
      <c r="D2" s="4"/>
    </row>
    <row r="3" spans="1:4" x14ac:dyDescent="0.3">
      <c r="A3" s="1"/>
      <c r="B3" s="2"/>
      <c r="C3" s="4"/>
      <c r="D3" s="4"/>
    </row>
    <row r="4" spans="1:4" x14ac:dyDescent="0.3">
      <c r="A4" s="1"/>
      <c r="B4" s="2"/>
      <c r="C4" s="4"/>
      <c r="D4" s="4"/>
    </row>
    <row r="5" spans="1:4" x14ac:dyDescent="0.3">
      <c r="A5" s="1"/>
      <c r="B5" s="2"/>
      <c r="C5" s="12"/>
      <c r="D5" s="12"/>
    </row>
    <row r="6" spans="1:4" x14ac:dyDescent="0.3">
      <c r="A6" s="1"/>
      <c r="B6" s="2"/>
      <c r="C6" s="12"/>
      <c r="D6" s="12"/>
    </row>
    <row r="7" spans="1:4" x14ac:dyDescent="0.3">
      <c r="A7" s="1"/>
      <c r="B7" s="2"/>
      <c r="C7" s="12"/>
      <c r="D7" s="12"/>
    </row>
    <row r="8" spans="1:4" x14ac:dyDescent="0.3">
      <c r="A8" s="1"/>
      <c r="B8" s="2"/>
      <c r="C8" s="12"/>
      <c r="D8" s="12"/>
    </row>
    <row r="9" spans="1:4" x14ac:dyDescent="0.3">
      <c r="A9" s="1"/>
      <c r="B9" s="2"/>
      <c r="C9" s="12"/>
      <c r="D9" s="12"/>
    </row>
    <row r="10" spans="1:4" x14ac:dyDescent="0.3">
      <c r="A10" s="1"/>
      <c r="B10" s="2"/>
      <c r="C10" s="12"/>
      <c r="D10" s="12"/>
    </row>
    <row r="11" spans="1:4" x14ac:dyDescent="0.3">
      <c r="A11" s="1"/>
      <c r="B11" s="2"/>
      <c r="C11" s="12"/>
      <c r="D11" s="12"/>
    </row>
    <row r="12" spans="1:4" x14ac:dyDescent="0.3">
      <c r="A12" s="1"/>
      <c r="B12" s="2"/>
      <c r="C12" s="12"/>
      <c r="D12" s="12"/>
    </row>
    <row r="13" spans="1:4" x14ac:dyDescent="0.3">
      <c r="A13" s="1"/>
      <c r="B13" s="2"/>
      <c r="C13" s="12"/>
      <c r="D13" s="12"/>
    </row>
    <row r="14" spans="1:4" x14ac:dyDescent="0.3">
      <c r="A14" s="1"/>
      <c r="B14" s="2"/>
      <c r="C14" s="12"/>
      <c r="D14" s="12"/>
    </row>
    <row r="15" spans="1:4" x14ac:dyDescent="0.3">
      <c r="A15" s="1"/>
      <c r="B15" s="2"/>
      <c r="C15" s="12"/>
      <c r="D15" s="12"/>
    </row>
    <row r="16" spans="1:4" x14ac:dyDescent="0.3">
      <c r="A16" s="1"/>
      <c r="B16" s="2"/>
      <c r="C16" s="12"/>
      <c r="D16" s="12"/>
    </row>
    <row r="17" spans="1:4" x14ac:dyDescent="0.3">
      <c r="A17" s="1"/>
      <c r="B17" s="2"/>
      <c r="C17" s="12"/>
      <c r="D17" s="12"/>
    </row>
    <row r="18" spans="1:4" x14ac:dyDescent="0.3">
      <c r="A18" s="1"/>
      <c r="B18" s="2"/>
      <c r="C18" s="12"/>
      <c r="D18" s="12"/>
    </row>
    <row r="19" spans="1:4" x14ac:dyDescent="0.3">
      <c r="A19" s="1"/>
      <c r="B19" s="2"/>
      <c r="C19" s="12"/>
      <c r="D19" s="12"/>
    </row>
    <row r="20" spans="1:4" x14ac:dyDescent="0.3">
      <c r="A20" s="1"/>
      <c r="B20" s="2"/>
      <c r="C20" s="12"/>
      <c r="D20" s="12"/>
    </row>
    <row r="21" spans="1:4" x14ac:dyDescent="0.3">
      <c r="A21" s="1"/>
      <c r="B21" s="2"/>
      <c r="C21" s="12"/>
      <c r="D21" s="12"/>
    </row>
    <row r="22" spans="1:4" x14ac:dyDescent="0.3">
      <c r="A22" s="1"/>
      <c r="B22" s="2"/>
      <c r="C22" s="12"/>
      <c r="D22" s="12"/>
    </row>
    <row r="23" spans="1:4" x14ac:dyDescent="0.3">
      <c r="A23" s="1"/>
      <c r="B23" s="2"/>
      <c r="C23" s="12"/>
      <c r="D23" s="12"/>
    </row>
    <row r="24" spans="1:4" x14ac:dyDescent="0.3">
      <c r="A24" s="1"/>
      <c r="B24" s="2"/>
      <c r="C24" s="12"/>
      <c r="D24" s="12"/>
    </row>
    <row r="25" spans="1:4" x14ac:dyDescent="0.3">
      <c r="A25" s="1"/>
      <c r="B25" s="2"/>
      <c r="C25" s="12"/>
      <c r="D25" s="12"/>
    </row>
    <row r="26" spans="1:4" x14ac:dyDescent="0.3">
      <c r="A26" s="1"/>
      <c r="B26" s="2"/>
      <c r="C26" s="12"/>
      <c r="D26" s="12"/>
    </row>
    <row r="27" spans="1:4" x14ac:dyDescent="0.3">
      <c r="A27" s="1"/>
      <c r="B27" s="2"/>
      <c r="C27" s="12"/>
      <c r="D27" s="12"/>
    </row>
    <row r="28" spans="1:4" x14ac:dyDescent="0.3">
      <c r="A28" s="1"/>
      <c r="B28" s="2"/>
      <c r="C28" s="12"/>
      <c r="D28" s="12"/>
    </row>
    <row r="29" spans="1:4" x14ac:dyDescent="0.3">
      <c r="A29" s="1"/>
      <c r="B29" s="2"/>
      <c r="C29" s="12"/>
      <c r="D29" s="12"/>
    </row>
    <row r="30" spans="1:4" x14ac:dyDescent="0.3">
      <c r="A30" s="1"/>
      <c r="B30" s="2"/>
      <c r="C30" s="12"/>
      <c r="D30" s="12"/>
    </row>
    <row r="31" spans="1:4" x14ac:dyDescent="0.3">
      <c r="A31" s="1"/>
      <c r="B31" s="2"/>
      <c r="C31" s="12"/>
      <c r="D31" s="12"/>
    </row>
    <row r="32" spans="1:4" x14ac:dyDescent="0.3">
      <c r="A32" s="1"/>
      <c r="B32" s="2"/>
      <c r="C32" s="12"/>
      <c r="D32" s="12"/>
    </row>
    <row r="33" spans="1:4" x14ac:dyDescent="0.3">
      <c r="A33" s="1"/>
      <c r="B33" s="2"/>
      <c r="C33" s="12"/>
      <c r="D33" s="12"/>
    </row>
    <row r="34" spans="1:4" x14ac:dyDescent="0.3">
      <c r="A34" s="1"/>
      <c r="B34" s="2"/>
      <c r="C34" s="12"/>
      <c r="D34" s="12"/>
    </row>
    <row r="35" spans="1:4" x14ac:dyDescent="0.3">
      <c r="A35" s="1"/>
      <c r="B35" s="2"/>
      <c r="C35" s="12"/>
      <c r="D35" s="12"/>
    </row>
    <row r="36" spans="1:4" x14ac:dyDescent="0.3">
      <c r="A36" s="1"/>
      <c r="B36" s="2"/>
      <c r="C36" s="12"/>
      <c r="D36" s="12"/>
    </row>
    <row r="37" spans="1:4" x14ac:dyDescent="0.3">
      <c r="A37" s="1"/>
      <c r="B37" s="2"/>
      <c r="C37" s="12"/>
      <c r="D37" s="12"/>
    </row>
    <row r="38" spans="1:4" x14ac:dyDescent="0.3">
      <c r="A38" s="1"/>
      <c r="B38" s="2"/>
      <c r="C38" s="12"/>
      <c r="D38" s="12"/>
    </row>
    <row r="39" spans="1:4" x14ac:dyDescent="0.3">
      <c r="A39" s="1"/>
      <c r="B39" s="2"/>
      <c r="C39" s="12"/>
      <c r="D39" s="12"/>
    </row>
    <row r="40" spans="1:4" x14ac:dyDescent="0.3">
      <c r="A40" s="1"/>
      <c r="B40" s="2"/>
      <c r="C40" s="12"/>
      <c r="D40" s="12"/>
    </row>
    <row r="41" spans="1:4" x14ac:dyDescent="0.3">
      <c r="A41" s="1"/>
      <c r="B41" s="2"/>
      <c r="C41" s="12"/>
      <c r="D41" s="12"/>
    </row>
    <row r="42" spans="1:4" x14ac:dyDescent="0.3">
      <c r="A42" s="1"/>
      <c r="B42" s="2"/>
      <c r="C42" s="12"/>
      <c r="D42" s="12"/>
    </row>
    <row r="43" spans="1:4" x14ac:dyDescent="0.3">
      <c r="A43" s="1"/>
      <c r="B43" s="2"/>
      <c r="C43" s="12"/>
      <c r="D43" s="12"/>
    </row>
    <row r="44" spans="1:4" x14ac:dyDescent="0.3">
      <c r="A44" s="1"/>
      <c r="B44" s="2"/>
      <c r="C44" s="12"/>
      <c r="D44" s="12"/>
    </row>
    <row r="45" spans="1:4" x14ac:dyDescent="0.3">
      <c r="A45" s="1"/>
      <c r="B45" s="2"/>
      <c r="C45" s="12"/>
      <c r="D45" s="12"/>
    </row>
    <row r="46" spans="1:4" x14ac:dyDescent="0.3">
      <c r="A46" s="1"/>
      <c r="B46" s="2"/>
      <c r="C46" s="12"/>
      <c r="D46" s="12"/>
    </row>
    <row r="47" spans="1:4" x14ac:dyDescent="0.3">
      <c r="A47" s="1"/>
      <c r="B47" s="2"/>
      <c r="C47" s="12"/>
      <c r="D47" s="12"/>
    </row>
    <row r="48" spans="1:4" x14ac:dyDescent="0.3">
      <c r="A48" s="1"/>
      <c r="B48" s="2"/>
      <c r="C48" s="12"/>
      <c r="D48" s="12"/>
    </row>
    <row r="49" spans="1:4" x14ac:dyDescent="0.3">
      <c r="A49" s="1"/>
      <c r="B49" s="2"/>
      <c r="C49" s="12"/>
      <c r="D49" s="12"/>
    </row>
    <row r="50" spans="1:4" x14ac:dyDescent="0.3">
      <c r="A50" s="1"/>
      <c r="B50" s="2"/>
      <c r="C50" s="12"/>
      <c r="D50" s="12"/>
    </row>
    <row r="51" spans="1:4" x14ac:dyDescent="0.3">
      <c r="A51" s="1"/>
      <c r="B51" s="2"/>
      <c r="C51" s="12"/>
      <c r="D51" s="12"/>
    </row>
    <row r="52" spans="1:4" x14ac:dyDescent="0.3">
      <c r="A52" s="1"/>
      <c r="B52" s="2"/>
      <c r="C52" s="12"/>
      <c r="D52" s="12"/>
    </row>
    <row r="53" spans="1:4" x14ac:dyDescent="0.3">
      <c r="A53" s="1"/>
      <c r="B53" s="2"/>
      <c r="C53" s="12"/>
      <c r="D53" s="12"/>
    </row>
    <row r="54" spans="1:4" x14ac:dyDescent="0.3">
      <c r="A54" s="1"/>
      <c r="B54" s="2"/>
      <c r="C54" s="12"/>
      <c r="D54" s="12"/>
    </row>
    <row r="55" spans="1:4" x14ac:dyDescent="0.3">
      <c r="A55" s="1"/>
      <c r="B55" s="2"/>
      <c r="C55" s="12"/>
      <c r="D55" s="12"/>
    </row>
    <row r="56" spans="1:4" x14ac:dyDescent="0.3">
      <c r="A56" s="1"/>
      <c r="B56" s="2"/>
      <c r="C56" s="12"/>
      <c r="D56" s="12"/>
    </row>
    <row r="57" spans="1:4" x14ac:dyDescent="0.3">
      <c r="A57" s="1"/>
      <c r="B57" s="2"/>
      <c r="C57" s="12"/>
      <c r="D57" s="12"/>
    </row>
    <row r="58" spans="1:4" x14ac:dyDescent="0.3">
      <c r="A58" s="1"/>
      <c r="B58" s="2"/>
      <c r="C58" s="12"/>
      <c r="D58" s="12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WNS</cp:lastModifiedBy>
  <dcterms:created xsi:type="dcterms:W3CDTF">2015-06-05T18:19:34Z</dcterms:created>
  <dcterms:modified xsi:type="dcterms:W3CDTF">2023-08-25T17:40:28Z</dcterms:modified>
</cp:coreProperties>
</file>