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WNS\Desktop\bots\Bot_Descarga_Portal_IVA_Presentados-main\"/>
    </mc:Choice>
  </mc:AlternateContent>
  <xr:revisionPtr revIDLastSave="0" documentId="13_ncr:1_{AF4BFEA8-5E5D-4927-9DA2-E16C73BDB5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do" sheetId="1" r:id="rId1"/>
    <sheet name="BD" sheetId="2" r:id="rId2"/>
  </sheets>
  <definedNames>
    <definedName name="_xlnm._FilterDatabase" localSheetId="0" hidden="1">Listado!$A$1:$Q$198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" i="1" l="1"/>
  <c r="P54" i="1"/>
  <c r="O54" i="1"/>
  <c r="Q36" i="1"/>
  <c r="P36" i="1"/>
  <c r="O36" i="1"/>
  <c r="Q53" i="1"/>
  <c r="P53" i="1"/>
  <c r="O53" i="1"/>
  <c r="H53" i="1"/>
  <c r="F53" i="1"/>
  <c r="E53" i="1"/>
  <c r="C53" i="1"/>
  <c r="B53" i="1"/>
  <c r="A53" i="1"/>
  <c r="Q52" i="1"/>
  <c r="P52" i="1"/>
  <c r="O52" i="1"/>
  <c r="H52" i="1"/>
  <c r="F52" i="1"/>
  <c r="E52" i="1"/>
  <c r="C52" i="1"/>
  <c r="B52" i="1"/>
  <c r="A52" i="1"/>
  <c r="Q51" i="1"/>
  <c r="P51" i="1"/>
  <c r="O51" i="1"/>
  <c r="H51" i="1"/>
  <c r="F51" i="1"/>
  <c r="E51" i="1"/>
  <c r="C51" i="1"/>
  <c r="B51" i="1"/>
  <c r="A51" i="1"/>
  <c r="Q50" i="1"/>
  <c r="P50" i="1"/>
  <c r="O50" i="1"/>
  <c r="H50" i="1"/>
  <c r="F50" i="1"/>
  <c r="E50" i="1"/>
  <c r="C50" i="1"/>
  <c r="B50" i="1"/>
  <c r="A50" i="1"/>
  <c r="J50" i="1" s="1"/>
  <c r="Q49" i="1"/>
  <c r="P49" i="1"/>
  <c r="O49" i="1"/>
  <c r="H49" i="1"/>
  <c r="F49" i="1"/>
  <c r="E49" i="1"/>
  <c r="C49" i="1"/>
  <c r="B49" i="1"/>
  <c r="A49" i="1"/>
  <c r="J49" i="1" s="1"/>
  <c r="Q48" i="1"/>
  <c r="P48" i="1"/>
  <c r="O48" i="1"/>
  <c r="H48" i="1"/>
  <c r="F48" i="1"/>
  <c r="E48" i="1"/>
  <c r="C48" i="1"/>
  <c r="B48" i="1"/>
  <c r="A48" i="1"/>
  <c r="Q47" i="1"/>
  <c r="P47" i="1"/>
  <c r="O47" i="1"/>
  <c r="H47" i="1"/>
  <c r="F47" i="1"/>
  <c r="E47" i="1"/>
  <c r="C47" i="1"/>
  <c r="B47" i="1"/>
  <c r="A47" i="1"/>
  <c r="Q46" i="1"/>
  <c r="P46" i="1"/>
  <c r="O46" i="1"/>
  <c r="H46" i="1"/>
  <c r="F46" i="1"/>
  <c r="E46" i="1"/>
  <c r="C46" i="1"/>
  <c r="B46" i="1"/>
  <c r="A46" i="1"/>
  <c r="J46" i="1" s="1"/>
  <c r="Q45" i="1"/>
  <c r="P45" i="1"/>
  <c r="O45" i="1"/>
  <c r="H45" i="1"/>
  <c r="F45" i="1"/>
  <c r="E45" i="1"/>
  <c r="C45" i="1"/>
  <c r="B45" i="1"/>
  <c r="A45" i="1"/>
  <c r="Q44" i="1"/>
  <c r="P44" i="1"/>
  <c r="O44" i="1"/>
  <c r="H44" i="1"/>
  <c r="F44" i="1"/>
  <c r="E44" i="1"/>
  <c r="C44" i="1"/>
  <c r="B44" i="1"/>
  <c r="A44" i="1"/>
  <c r="Q43" i="1"/>
  <c r="P43" i="1"/>
  <c r="O43" i="1"/>
  <c r="H43" i="1"/>
  <c r="F43" i="1"/>
  <c r="E43" i="1"/>
  <c r="C43" i="1"/>
  <c r="B43" i="1"/>
  <c r="A43" i="1"/>
  <c r="Q42" i="1"/>
  <c r="P42" i="1"/>
  <c r="O42" i="1"/>
  <c r="H42" i="1"/>
  <c r="F42" i="1"/>
  <c r="E42" i="1"/>
  <c r="C42" i="1"/>
  <c r="B42" i="1"/>
  <c r="A42" i="1"/>
  <c r="Q41" i="1"/>
  <c r="P41" i="1"/>
  <c r="O41" i="1"/>
  <c r="H41" i="1"/>
  <c r="F41" i="1"/>
  <c r="E41" i="1"/>
  <c r="C41" i="1"/>
  <c r="B41" i="1"/>
  <c r="A41" i="1"/>
  <c r="Q40" i="1"/>
  <c r="P40" i="1"/>
  <c r="O40" i="1"/>
  <c r="H40" i="1"/>
  <c r="F40" i="1"/>
  <c r="E40" i="1"/>
  <c r="C40" i="1"/>
  <c r="B40" i="1"/>
  <c r="A40" i="1"/>
  <c r="Q39" i="1"/>
  <c r="P39" i="1"/>
  <c r="O39" i="1"/>
  <c r="H39" i="1"/>
  <c r="F39" i="1"/>
  <c r="E39" i="1"/>
  <c r="C39" i="1"/>
  <c r="B39" i="1"/>
  <c r="A39" i="1"/>
  <c r="Q38" i="1"/>
  <c r="P38" i="1"/>
  <c r="O38" i="1"/>
  <c r="H38" i="1"/>
  <c r="F38" i="1"/>
  <c r="E38" i="1"/>
  <c r="C38" i="1"/>
  <c r="B38" i="1"/>
  <c r="A38" i="1"/>
  <c r="Q37" i="1"/>
  <c r="P37" i="1"/>
  <c r="O37" i="1"/>
  <c r="H37" i="1"/>
  <c r="F37" i="1"/>
  <c r="E37" i="1"/>
  <c r="C37" i="1"/>
  <c r="B37" i="1"/>
  <c r="A37" i="1"/>
  <c r="J37" i="1" s="1"/>
  <c r="H36" i="1"/>
  <c r="F36" i="1"/>
  <c r="E36" i="1"/>
  <c r="C36" i="1"/>
  <c r="B36" i="1"/>
  <c r="A36" i="1"/>
  <c r="Q35" i="1"/>
  <c r="P35" i="1"/>
  <c r="O35" i="1"/>
  <c r="H35" i="1"/>
  <c r="F35" i="1"/>
  <c r="E35" i="1"/>
  <c r="C35" i="1"/>
  <c r="B35" i="1"/>
  <c r="A35" i="1"/>
  <c r="Q34" i="1"/>
  <c r="P34" i="1"/>
  <c r="O34" i="1"/>
  <c r="H34" i="1"/>
  <c r="F34" i="1"/>
  <c r="E34" i="1"/>
  <c r="C34" i="1"/>
  <c r="B34" i="1"/>
  <c r="A34" i="1"/>
  <c r="Q33" i="1"/>
  <c r="P33" i="1"/>
  <c r="O33" i="1"/>
  <c r="H33" i="1"/>
  <c r="F33" i="1"/>
  <c r="E33" i="1"/>
  <c r="C33" i="1"/>
  <c r="B33" i="1"/>
  <c r="A33" i="1"/>
  <c r="Q31" i="1"/>
  <c r="P31" i="1"/>
  <c r="O31" i="1"/>
  <c r="A2" i="1"/>
  <c r="J2" i="1" s="1"/>
  <c r="B2" i="1"/>
  <c r="C2" i="1"/>
  <c r="E2" i="1"/>
  <c r="F2" i="1"/>
  <c r="H2" i="1"/>
  <c r="O2" i="1"/>
  <c r="P2" i="1"/>
  <c r="Q2" i="1"/>
  <c r="A3" i="1"/>
  <c r="J3" i="1" s="1"/>
  <c r="B3" i="1"/>
  <c r="C3" i="1"/>
  <c r="E3" i="1"/>
  <c r="F3" i="1"/>
  <c r="H3" i="1"/>
  <c r="O3" i="1"/>
  <c r="P3" i="1"/>
  <c r="Q3" i="1"/>
  <c r="A4" i="1"/>
  <c r="J4" i="1" s="1"/>
  <c r="B4" i="1"/>
  <c r="C4" i="1"/>
  <c r="E4" i="1"/>
  <c r="F4" i="1"/>
  <c r="H4" i="1"/>
  <c r="O4" i="1"/>
  <c r="P4" i="1"/>
  <c r="Q4" i="1"/>
  <c r="A5" i="1"/>
  <c r="J5" i="1" s="1"/>
  <c r="B5" i="1"/>
  <c r="C5" i="1"/>
  <c r="E5" i="1"/>
  <c r="F5" i="1"/>
  <c r="H5" i="1"/>
  <c r="O5" i="1"/>
  <c r="P5" i="1"/>
  <c r="Q5" i="1"/>
  <c r="A6" i="1"/>
  <c r="J6" i="1" s="1"/>
  <c r="B6" i="1"/>
  <c r="C6" i="1"/>
  <c r="E6" i="1"/>
  <c r="F6" i="1"/>
  <c r="H6" i="1"/>
  <c r="O6" i="1"/>
  <c r="P6" i="1"/>
  <c r="Q6" i="1"/>
  <c r="A7" i="1"/>
  <c r="B7" i="1"/>
  <c r="C7" i="1"/>
  <c r="E7" i="1"/>
  <c r="F7" i="1"/>
  <c r="H7" i="1"/>
  <c r="O7" i="1"/>
  <c r="P7" i="1"/>
  <c r="Q7" i="1"/>
  <c r="A8" i="1"/>
  <c r="J8" i="1" s="1"/>
  <c r="B8" i="1"/>
  <c r="C8" i="1"/>
  <c r="E8" i="1"/>
  <c r="F8" i="1"/>
  <c r="H8" i="1"/>
  <c r="O8" i="1"/>
  <c r="P8" i="1"/>
  <c r="Q8" i="1"/>
  <c r="A9" i="1"/>
  <c r="J9" i="1" s="1"/>
  <c r="B9" i="1"/>
  <c r="C9" i="1"/>
  <c r="E9" i="1"/>
  <c r="F9" i="1"/>
  <c r="H9" i="1"/>
  <c r="O9" i="1"/>
  <c r="P9" i="1"/>
  <c r="Q9" i="1"/>
  <c r="Q10" i="1"/>
  <c r="P10" i="1"/>
  <c r="O10" i="1"/>
  <c r="Q32" i="1"/>
  <c r="P32" i="1"/>
  <c r="O32" i="1"/>
  <c r="H32" i="1"/>
  <c r="F32" i="1"/>
  <c r="E32" i="1"/>
  <c r="C32" i="1"/>
  <c r="B32" i="1"/>
  <c r="A32" i="1"/>
  <c r="H31" i="1"/>
  <c r="F31" i="1"/>
  <c r="E31" i="1"/>
  <c r="C31" i="1"/>
  <c r="B31" i="1"/>
  <c r="A31" i="1"/>
  <c r="Q30" i="1"/>
  <c r="P30" i="1"/>
  <c r="O30" i="1"/>
  <c r="H30" i="1"/>
  <c r="F30" i="1"/>
  <c r="E30" i="1"/>
  <c r="C30" i="1"/>
  <c r="B30" i="1"/>
  <c r="A30" i="1"/>
  <c r="Q29" i="1"/>
  <c r="P29" i="1"/>
  <c r="O29" i="1"/>
  <c r="H29" i="1"/>
  <c r="F29" i="1"/>
  <c r="E29" i="1"/>
  <c r="C29" i="1"/>
  <c r="B29" i="1"/>
  <c r="A29" i="1"/>
  <c r="J29" i="1" s="1"/>
  <c r="Q28" i="1"/>
  <c r="P28" i="1"/>
  <c r="O28" i="1"/>
  <c r="H28" i="1"/>
  <c r="F28" i="1"/>
  <c r="E28" i="1"/>
  <c r="C28" i="1"/>
  <c r="B28" i="1"/>
  <c r="A28" i="1"/>
  <c r="Q27" i="1"/>
  <c r="P27" i="1"/>
  <c r="O27" i="1"/>
  <c r="H27" i="1"/>
  <c r="F27" i="1"/>
  <c r="E27" i="1"/>
  <c r="C27" i="1"/>
  <c r="B27" i="1"/>
  <c r="A27" i="1"/>
  <c r="Q26" i="1"/>
  <c r="P26" i="1"/>
  <c r="O26" i="1"/>
  <c r="H26" i="1"/>
  <c r="F26" i="1"/>
  <c r="E26" i="1"/>
  <c r="C26" i="1"/>
  <c r="B26" i="1"/>
  <c r="A26" i="1"/>
  <c r="Q25" i="1"/>
  <c r="P25" i="1"/>
  <c r="O25" i="1"/>
  <c r="H25" i="1"/>
  <c r="F25" i="1"/>
  <c r="E25" i="1"/>
  <c r="C25" i="1"/>
  <c r="B25" i="1"/>
  <c r="A25" i="1"/>
  <c r="Q24" i="1"/>
  <c r="P24" i="1"/>
  <c r="O24" i="1"/>
  <c r="H24" i="1"/>
  <c r="F24" i="1"/>
  <c r="E24" i="1"/>
  <c r="C24" i="1"/>
  <c r="B24" i="1"/>
  <c r="A24" i="1"/>
  <c r="Q23" i="1"/>
  <c r="P23" i="1"/>
  <c r="O23" i="1"/>
  <c r="H23" i="1"/>
  <c r="F23" i="1"/>
  <c r="E23" i="1"/>
  <c r="C23" i="1"/>
  <c r="B23" i="1"/>
  <c r="A23" i="1"/>
  <c r="Q22" i="1"/>
  <c r="P22" i="1"/>
  <c r="O22" i="1"/>
  <c r="H22" i="1"/>
  <c r="F22" i="1"/>
  <c r="E22" i="1"/>
  <c r="C22" i="1"/>
  <c r="B22" i="1"/>
  <c r="A22" i="1"/>
  <c r="Q21" i="1"/>
  <c r="P21" i="1"/>
  <c r="O21" i="1"/>
  <c r="H21" i="1"/>
  <c r="F21" i="1"/>
  <c r="E21" i="1"/>
  <c r="C21" i="1"/>
  <c r="B21" i="1"/>
  <c r="A21" i="1"/>
  <c r="J21" i="1" s="1"/>
  <c r="Q20" i="1"/>
  <c r="P20" i="1"/>
  <c r="O20" i="1"/>
  <c r="H20" i="1"/>
  <c r="F20" i="1"/>
  <c r="E20" i="1"/>
  <c r="C20" i="1"/>
  <c r="B20" i="1"/>
  <c r="A20" i="1"/>
  <c r="J20" i="1" s="1"/>
  <c r="Q19" i="1"/>
  <c r="P19" i="1"/>
  <c r="O19" i="1"/>
  <c r="H19" i="1"/>
  <c r="F19" i="1"/>
  <c r="E19" i="1"/>
  <c r="C19" i="1"/>
  <c r="B19" i="1"/>
  <c r="A19" i="1"/>
  <c r="Q18" i="1"/>
  <c r="P18" i="1"/>
  <c r="O18" i="1"/>
  <c r="H18" i="1"/>
  <c r="F18" i="1"/>
  <c r="E18" i="1"/>
  <c r="C18" i="1"/>
  <c r="B18" i="1"/>
  <c r="A18" i="1"/>
  <c r="Q17" i="1"/>
  <c r="P17" i="1"/>
  <c r="O17" i="1"/>
  <c r="H17" i="1"/>
  <c r="F17" i="1"/>
  <c r="E17" i="1"/>
  <c r="C17" i="1"/>
  <c r="B17" i="1"/>
  <c r="A17" i="1"/>
  <c r="Q16" i="1"/>
  <c r="P16" i="1"/>
  <c r="O16" i="1"/>
  <c r="H16" i="1"/>
  <c r="F16" i="1"/>
  <c r="E16" i="1"/>
  <c r="C16" i="1"/>
  <c r="B16" i="1"/>
  <c r="A16" i="1"/>
  <c r="Q15" i="1"/>
  <c r="P15" i="1"/>
  <c r="O15" i="1"/>
  <c r="H15" i="1"/>
  <c r="F15" i="1"/>
  <c r="E15" i="1"/>
  <c r="C15" i="1"/>
  <c r="B15" i="1"/>
  <c r="A15" i="1"/>
  <c r="Q14" i="1"/>
  <c r="P14" i="1"/>
  <c r="O14" i="1"/>
  <c r="H14" i="1"/>
  <c r="F14" i="1"/>
  <c r="E14" i="1"/>
  <c r="C14" i="1"/>
  <c r="B14" i="1"/>
  <c r="A14" i="1"/>
  <c r="Q13" i="1"/>
  <c r="P13" i="1"/>
  <c r="O13" i="1"/>
  <c r="H13" i="1"/>
  <c r="F13" i="1"/>
  <c r="E13" i="1"/>
  <c r="C13" i="1"/>
  <c r="B13" i="1"/>
  <c r="A13" i="1"/>
  <c r="Q12" i="1"/>
  <c r="P12" i="1"/>
  <c r="O12" i="1"/>
  <c r="H12" i="1"/>
  <c r="F12" i="1"/>
  <c r="E12" i="1"/>
  <c r="C12" i="1"/>
  <c r="B12" i="1"/>
  <c r="A12" i="1"/>
  <c r="J12" i="1" s="1"/>
  <c r="P198" i="1"/>
  <c r="Q55" i="1"/>
  <c r="P55" i="1"/>
  <c r="O55" i="1"/>
  <c r="Q11" i="1"/>
  <c r="P11" i="1"/>
  <c r="O11" i="1"/>
  <c r="H54" i="1"/>
  <c r="F54" i="1"/>
  <c r="E54" i="1"/>
  <c r="C54" i="1"/>
  <c r="B54" i="1"/>
  <c r="A54" i="1"/>
  <c r="J54" i="1" s="1"/>
  <c r="H11" i="1"/>
  <c r="F11" i="1"/>
  <c r="E11" i="1"/>
  <c r="C11" i="1"/>
  <c r="B11" i="1"/>
  <c r="A11" i="1"/>
  <c r="H10" i="1"/>
  <c r="F10" i="1"/>
  <c r="E10" i="1"/>
  <c r="C10" i="1"/>
  <c r="B10" i="1"/>
  <c r="A10" i="1"/>
  <c r="Q198" i="1"/>
  <c r="O198" i="1"/>
  <c r="Q197" i="1"/>
  <c r="P197" i="1"/>
  <c r="O197" i="1"/>
  <c r="Q196" i="1"/>
  <c r="P196" i="1"/>
  <c r="O196" i="1"/>
  <c r="Q195" i="1"/>
  <c r="P195" i="1"/>
  <c r="O195" i="1"/>
  <c r="Q194" i="1"/>
  <c r="P194" i="1"/>
  <c r="O194" i="1"/>
  <c r="Q193" i="1"/>
  <c r="P193" i="1"/>
  <c r="O193" i="1"/>
  <c r="Q192" i="1"/>
  <c r="P192" i="1"/>
  <c r="O192" i="1"/>
  <c r="Q191" i="1"/>
  <c r="P191" i="1"/>
  <c r="O191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Q186" i="1"/>
  <c r="P186" i="1"/>
  <c r="O186" i="1"/>
  <c r="Q185" i="1"/>
  <c r="P185" i="1"/>
  <c r="O185" i="1"/>
  <c r="Q184" i="1"/>
  <c r="P184" i="1"/>
  <c r="O184" i="1"/>
  <c r="Q183" i="1"/>
  <c r="P183" i="1"/>
  <c r="O183" i="1"/>
  <c r="Q182" i="1"/>
  <c r="P182" i="1"/>
  <c r="O182" i="1"/>
  <c r="Q181" i="1"/>
  <c r="P181" i="1"/>
  <c r="O181" i="1"/>
  <c r="Q180" i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Q174" i="1"/>
  <c r="P174" i="1"/>
  <c r="O174" i="1"/>
  <c r="Q173" i="1"/>
  <c r="P173" i="1"/>
  <c r="O173" i="1"/>
  <c r="Q172" i="1"/>
  <c r="P172" i="1"/>
  <c r="O172" i="1"/>
  <c r="Q171" i="1"/>
  <c r="P171" i="1"/>
  <c r="O171" i="1"/>
  <c r="Q170" i="1"/>
  <c r="P170" i="1"/>
  <c r="O170" i="1"/>
  <c r="Q169" i="1"/>
  <c r="P169" i="1"/>
  <c r="O169" i="1"/>
  <c r="Q168" i="1"/>
  <c r="P168" i="1"/>
  <c r="O168" i="1"/>
  <c r="Q167" i="1"/>
  <c r="P167" i="1"/>
  <c r="O167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Q162" i="1"/>
  <c r="P162" i="1"/>
  <c r="O162" i="1"/>
  <c r="Q161" i="1"/>
  <c r="P161" i="1"/>
  <c r="O161" i="1"/>
  <c r="Q160" i="1"/>
  <c r="P160" i="1"/>
  <c r="O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Q155" i="1"/>
  <c r="P155" i="1"/>
  <c r="O155" i="1"/>
  <c r="Q154" i="1"/>
  <c r="P154" i="1"/>
  <c r="O154" i="1"/>
  <c r="Q153" i="1"/>
  <c r="P153" i="1"/>
  <c r="O153" i="1"/>
  <c r="Q152" i="1"/>
  <c r="P152" i="1"/>
  <c r="O152" i="1"/>
  <c r="Q151" i="1"/>
  <c r="P151" i="1"/>
  <c r="O151" i="1"/>
  <c r="Q150" i="1"/>
  <c r="P150" i="1"/>
  <c r="O150" i="1"/>
  <c r="Q149" i="1"/>
  <c r="P149" i="1"/>
  <c r="O149" i="1"/>
  <c r="Q148" i="1"/>
  <c r="P148" i="1"/>
  <c r="O148" i="1"/>
  <c r="Q147" i="1"/>
  <c r="P147" i="1"/>
  <c r="O147" i="1"/>
  <c r="Q146" i="1"/>
  <c r="P146" i="1"/>
  <c r="O146" i="1"/>
  <c r="Q145" i="1"/>
  <c r="P145" i="1"/>
  <c r="O145" i="1"/>
  <c r="Q144" i="1"/>
  <c r="P144" i="1"/>
  <c r="O144" i="1"/>
  <c r="Q143" i="1"/>
  <c r="P143" i="1"/>
  <c r="O143" i="1"/>
  <c r="Q142" i="1"/>
  <c r="P142" i="1"/>
  <c r="O142" i="1"/>
  <c r="Q141" i="1"/>
  <c r="P141" i="1"/>
  <c r="O141" i="1"/>
  <c r="Q140" i="1"/>
  <c r="P140" i="1"/>
  <c r="O140" i="1"/>
  <c r="Q139" i="1"/>
  <c r="P139" i="1"/>
  <c r="O139" i="1"/>
  <c r="Q138" i="1"/>
  <c r="P138" i="1"/>
  <c r="O138" i="1"/>
  <c r="Q137" i="1"/>
  <c r="P137" i="1"/>
  <c r="O137" i="1"/>
  <c r="Q136" i="1"/>
  <c r="P136" i="1"/>
  <c r="O136" i="1"/>
  <c r="Q135" i="1"/>
  <c r="P135" i="1"/>
  <c r="O135" i="1"/>
  <c r="Q134" i="1"/>
  <c r="P134" i="1"/>
  <c r="O134" i="1"/>
  <c r="Q133" i="1"/>
  <c r="P133" i="1"/>
  <c r="O133" i="1"/>
  <c r="Q132" i="1"/>
  <c r="P132" i="1"/>
  <c r="O132" i="1"/>
  <c r="Q131" i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N42" i="1" l="1"/>
  <c r="N45" i="1"/>
  <c r="M48" i="1"/>
  <c r="N53" i="1"/>
  <c r="K44" i="1"/>
  <c r="N50" i="1"/>
  <c r="K49" i="1"/>
  <c r="K52" i="1"/>
  <c r="N43" i="1"/>
  <c r="N48" i="1"/>
  <c r="L49" i="1"/>
  <c r="N40" i="1"/>
  <c r="M46" i="1"/>
  <c r="N51" i="1"/>
  <c r="L44" i="1"/>
  <c r="N44" i="1"/>
  <c r="L45" i="1"/>
  <c r="L52" i="1"/>
  <c r="J53" i="1"/>
  <c r="M52" i="1"/>
  <c r="K53" i="1"/>
  <c r="L48" i="1"/>
  <c r="J45" i="1"/>
  <c r="N47" i="1"/>
  <c r="N52" i="1"/>
  <c r="L53" i="1"/>
  <c r="M44" i="1"/>
  <c r="K45" i="1"/>
  <c r="K48" i="1"/>
  <c r="N49" i="1"/>
  <c r="M45" i="1"/>
  <c r="M49" i="1"/>
  <c r="M53" i="1"/>
  <c r="K46" i="1"/>
  <c r="K50" i="1"/>
  <c r="J43" i="1"/>
  <c r="M50" i="1"/>
  <c r="J51" i="1"/>
  <c r="N46" i="1"/>
  <c r="K47" i="1"/>
  <c r="L43" i="1"/>
  <c r="L47" i="1"/>
  <c r="L51" i="1"/>
  <c r="L46" i="1"/>
  <c r="L50" i="1"/>
  <c r="J47" i="1"/>
  <c r="M43" i="1"/>
  <c r="J44" i="1"/>
  <c r="M47" i="1"/>
  <c r="J48" i="1"/>
  <c r="M51" i="1"/>
  <c r="J52" i="1"/>
  <c r="K43" i="1"/>
  <c r="K51" i="1"/>
  <c r="N41" i="1"/>
  <c r="L38" i="1"/>
  <c r="M33" i="1"/>
  <c r="K40" i="1"/>
  <c r="M38" i="1"/>
  <c r="N39" i="1"/>
  <c r="N38" i="1"/>
  <c r="L42" i="1"/>
  <c r="M42" i="1"/>
  <c r="N34" i="1"/>
  <c r="L40" i="1"/>
  <c r="M40" i="1"/>
  <c r="L41" i="1"/>
  <c r="J41" i="1"/>
  <c r="J38" i="1"/>
  <c r="M41" i="1"/>
  <c r="J42" i="1"/>
  <c r="K41" i="1"/>
  <c r="K38" i="1"/>
  <c r="K42" i="1"/>
  <c r="J39" i="1"/>
  <c r="K39" i="1"/>
  <c r="L39" i="1"/>
  <c r="M39" i="1"/>
  <c r="J40" i="1"/>
  <c r="M36" i="1"/>
  <c r="K37" i="1"/>
  <c r="N33" i="1"/>
  <c r="M35" i="1"/>
  <c r="L36" i="1"/>
  <c r="J35" i="1"/>
  <c r="M37" i="1"/>
  <c r="K35" i="1"/>
  <c r="L37" i="1"/>
  <c r="L35" i="1"/>
  <c r="N37" i="1"/>
  <c r="K33" i="1"/>
  <c r="L33" i="1"/>
  <c r="N36" i="1"/>
  <c r="J33" i="1"/>
  <c r="N35" i="1"/>
  <c r="J36" i="1"/>
  <c r="K36" i="1"/>
  <c r="J34" i="1"/>
  <c r="K34" i="1"/>
  <c r="L34" i="1"/>
  <c r="M34" i="1"/>
  <c r="K2" i="1"/>
  <c r="N2" i="1"/>
  <c r="K3" i="1"/>
  <c r="M2" i="1"/>
  <c r="L2" i="1"/>
  <c r="M3" i="1"/>
  <c r="M4" i="1"/>
  <c r="K7" i="1"/>
  <c r="J7" i="1"/>
  <c r="L6" i="1"/>
  <c r="N6" i="1"/>
  <c r="L7" i="1"/>
  <c r="K6" i="1"/>
  <c r="L3" i="1"/>
  <c r="M6" i="1"/>
  <c r="M8" i="1"/>
  <c r="L9" i="1"/>
  <c r="L5" i="1"/>
  <c r="N9" i="1"/>
  <c r="N5" i="1"/>
  <c r="M5" i="1"/>
  <c r="K9" i="1"/>
  <c r="N8" i="1"/>
  <c r="K5" i="1"/>
  <c r="N4" i="1"/>
  <c r="L8" i="1"/>
  <c r="L4" i="1"/>
  <c r="M9" i="1"/>
  <c r="K8" i="1"/>
  <c r="N7" i="1"/>
  <c r="K4" i="1"/>
  <c r="N3" i="1"/>
  <c r="M7" i="1"/>
  <c r="N30" i="1"/>
  <c r="N32" i="1"/>
  <c r="L28" i="1"/>
  <c r="N31" i="1"/>
  <c r="K27" i="1"/>
  <c r="N22" i="1"/>
  <c r="N26" i="1"/>
  <c r="M28" i="1"/>
  <c r="N28" i="1"/>
  <c r="K31" i="1"/>
  <c r="L32" i="1"/>
  <c r="J31" i="1"/>
  <c r="L31" i="1"/>
  <c r="J32" i="1"/>
  <c r="N25" i="1"/>
  <c r="L27" i="1"/>
  <c r="J28" i="1"/>
  <c r="M31" i="1"/>
  <c r="M27" i="1"/>
  <c r="K28" i="1"/>
  <c r="L29" i="1"/>
  <c r="N27" i="1"/>
  <c r="J26" i="1"/>
  <c r="M29" i="1"/>
  <c r="J30" i="1"/>
  <c r="M32" i="1"/>
  <c r="K26" i="1"/>
  <c r="N29" i="1"/>
  <c r="K30" i="1"/>
  <c r="L26" i="1"/>
  <c r="L30" i="1"/>
  <c r="K29" i="1"/>
  <c r="M26" i="1"/>
  <c r="J27" i="1"/>
  <c r="M30" i="1"/>
  <c r="K32" i="1"/>
  <c r="L24" i="1"/>
  <c r="K23" i="1"/>
  <c r="L23" i="1"/>
  <c r="J24" i="1"/>
  <c r="M24" i="1"/>
  <c r="M23" i="1"/>
  <c r="K24" i="1"/>
  <c r="L25" i="1"/>
  <c r="K21" i="1"/>
  <c r="N24" i="1"/>
  <c r="N23" i="1"/>
  <c r="J25" i="1"/>
  <c r="K25" i="1"/>
  <c r="M21" i="1"/>
  <c r="J22" i="1"/>
  <c r="M25" i="1"/>
  <c r="N21" i="1"/>
  <c r="K22" i="1"/>
  <c r="L21" i="1"/>
  <c r="L22" i="1"/>
  <c r="M22" i="1"/>
  <c r="J23" i="1"/>
  <c r="N17" i="1"/>
  <c r="K16" i="1"/>
  <c r="N19" i="1"/>
  <c r="K18" i="1"/>
  <c r="M18" i="1"/>
  <c r="K19" i="1"/>
  <c r="K20" i="1"/>
  <c r="N18" i="1"/>
  <c r="L19" i="1"/>
  <c r="N15" i="1"/>
  <c r="M19" i="1"/>
  <c r="L18" i="1"/>
  <c r="J19" i="1"/>
  <c r="J17" i="1"/>
  <c r="M20" i="1"/>
  <c r="L20" i="1"/>
  <c r="K17" i="1"/>
  <c r="N20" i="1"/>
  <c r="L17" i="1"/>
  <c r="M17" i="1"/>
  <c r="J18" i="1"/>
  <c r="K14" i="1"/>
  <c r="N13" i="1"/>
  <c r="L16" i="1"/>
  <c r="L14" i="1"/>
  <c r="J15" i="1"/>
  <c r="J16" i="1"/>
  <c r="M14" i="1"/>
  <c r="K15" i="1"/>
  <c r="N14" i="1"/>
  <c r="L15" i="1"/>
  <c r="M15" i="1"/>
  <c r="J13" i="1"/>
  <c r="M16" i="1"/>
  <c r="L13" i="1"/>
  <c r="K13" i="1"/>
  <c r="N16" i="1"/>
  <c r="M13" i="1"/>
  <c r="J14" i="1"/>
  <c r="L12" i="1"/>
  <c r="N12" i="1"/>
  <c r="K12" i="1"/>
  <c r="M12" i="1"/>
  <c r="N11" i="1"/>
  <c r="K11" i="1"/>
  <c r="L54" i="1"/>
  <c r="L11" i="1"/>
  <c r="M11" i="1"/>
  <c r="J11" i="1"/>
  <c r="M54" i="1"/>
  <c r="K54" i="1"/>
  <c r="N54" i="1"/>
  <c r="N10" i="1"/>
  <c r="L10" i="1"/>
  <c r="J10" i="1"/>
  <c r="K10" i="1"/>
  <c r="M10" i="1"/>
  <c r="H198" i="1" l="1"/>
  <c r="F198" i="1"/>
  <c r="E198" i="1"/>
  <c r="C198" i="1"/>
  <c r="B198" i="1"/>
  <c r="A198" i="1"/>
  <c r="H197" i="1"/>
  <c r="F197" i="1"/>
  <c r="E197" i="1"/>
  <c r="C197" i="1"/>
  <c r="B197" i="1"/>
  <c r="A197" i="1"/>
  <c r="H196" i="1"/>
  <c r="F196" i="1"/>
  <c r="E196" i="1"/>
  <c r="C196" i="1"/>
  <c r="B196" i="1"/>
  <c r="A196" i="1"/>
  <c r="J196" i="1" s="1"/>
  <c r="H195" i="1"/>
  <c r="F195" i="1"/>
  <c r="E195" i="1"/>
  <c r="C195" i="1"/>
  <c r="B195" i="1"/>
  <c r="A195" i="1"/>
  <c r="H194" i="1"/>
  <c r="F194" i="1"/>
  <c r="E194" i="1"/>
  <c r="C194" i="1"/>
  <c r="B194" i="1"/>
  <c r="A194" i="1"/>
  <c r="H193" i="1"/>
  <c r="F193" i="1"/>
  <c r="E193" i="1"/>
  <c r="C193" i="1"/>
  <c r="B193" i="1"/>
  <c r="A193" i="1"/>
  <c r="J193" i="1" s="1"/>
  <c r="H192" i="1"/>
  <c r="F192" i="1"/>
  <c r="E192" i="1"/>
  <c r="C192" i="1"/>
  <c r="B192" i="1"/>
  <c r="A192" i="1"/>
  <c r="H191" i="1"/>
  <c r="F191" i="1"/>
  <c r="E191" i="1"/>
  <c r="C191" i="1"/>
  <c r="B191" i="1"/>
  <c r="A191" i="1"/>
  <c r="H190" i="1"/>
  <c r="F190" i="1"/>
  <c r="E190" i="1"/>
  <c r="C190" i="1"/>
  <c r="B190" i="1"/>
  <c r="A190" i="1"/>
  <c r="H189" i="1"/>
  <c r="F189" i="1"/>
  <c r="E189" i="1"/>
  <c r="C189" i="1"/>
  <c r="B189" i="1"/>
  <c r="A189" i="1"/>
  <c r="H188" i="1"/>
  <c r="F188" i="1"/>
  <c r="E188" i="1"/>
  <c r="C188" i="1"/>
  <c r="B188" i="1"/>
  <c r="A188" i="1"/>
  <c r="H187" i="1"/>
  <c r="F187" i="1"/>
  <c r="E187" i="1"/>
  <c r="C187" i="1"/>
  <c r="B187" i="1"/>
  <c r="A187" i="1"/>
  <c r="H186" i="1"/>
  <c r="F186" i="1"/>
  <c r="E186" i="1"/>
  <c r="C186" i="1"/>
  <c r="B186" i="1"/>
  <c r="A186" i="1"/>
  <c r="H185" i="1"/>
  <c r="F185" i="1"/>
  <c r="E185" i="1"/>
  <c r="C185" i="1"/>
  <c r="B185" i="1"/>
  <c r="A185" i="1"/>
  <c r="H184" i="1"/>
  <c r="F184" i="1"/>
  <c r="E184" i="1"/>
  <c r="C184" i="1"/>
  <c r="B184" i="1"/>
  <c r="A184" i="1"/>
  <c r="J184" i="1" s="1"/>
  <c r="H183" i="1"/>
  <c r="F183" i="1"/>
  <c r="E183" i="1"/>
  <c r="C183" i="1"/>
  <c r="B183" i="1"/>
  <c r="A183" i="1"/>
  <c r="H182" i="1"/>
  <c r="F182" i="1"/>
  <c r="E182" i="1"/>
  <c r="C182" i="1"/>
  <c r="B182" i="1"/>
  <c r="A182" i="1"/>
  <c r="H181" i="1"/>
  <c r="F181" i="1"/>
  <c r="E181" i="1"/>
  <c r="C181" i="1"/>
  <c r="B181" i="1"/>
  <c r="A181" i="1"/>
  <c r="H180" i="1"/>
  <c r="F180" i="1"/>
  <c r="E180" i="1"/>
  <c r="C180" i="1"/>
  <c r="B180" i="1"/>
  <c r="A180" i="1"/>
  <c r="H179" i="1"/>
  <c r="F179" i="1"/>
  <c r="E179" i="1"/>
  <c r="C179" i="1"/>
  <c r="B179" i="1"/>
  <c r="A179" i="1"/>
  <c r="J179" i="1" s="1"/>
  <c r="H178" i="1"/>
  <c r="F178" i="1"/>
  <c r="E178" i="1"/>
  <c r="C178" i="1"/>
  <c r="B178" i="1"/>
  <c r="A178" i="1"/>
  <c r="H177" i="1"/>
  <c r="F177" i="1"/>
  <c r="E177" i="1"/>
  <c r="C177" i="1"/>
  <c r="B177" i="1"/>
  <c r="A177" i="1"/>
  <c r="H176" i="1"/>
  <c r="F176" i="1"/>
  <c r="E176" i="1"/>
  <c r="C176" i="1"/>
  <c r="B176" i="1"/>
  <c r="A176" i="1"/>
  <c r="H175" i="1"/>
  <c r="F175" i="1"/>
  <c r="E175" i="1"/>
  <c r="C175" i="1"/>
  <c r="B175" i="1"/>
  <c r="A175" i="1"/>
  <c r="H174" i="1"/>
  <c r="F174" i="1"/>
  <c r="E174" i="1"/>
  <c r="C174" i="1"/>
  <c r="B174" i="1"/>
  <c r="A174" i="1"/>
  <c r="H173" i="1"/>
  <c r="F173" i="1"/>
  <c r="E173" i="1"/>
  <c r="C173" i="1"/>
  <c r="B173" i="1"/>
  <c r="A173" i="1"/>
  <c r="H172" i="1"/>
  <c r="F172" i="1"/>
  <c r="E172" i="1"/>
  <c r="C172" i="1"/>
  <c r="B172" i="1"/>
  <c r="A172" i="1"/>
  <c r="J172" i="1" s="1"/>
  <c r="H171" i="1"/>
  <c r="F171" i="1"/>
  <c r="E171" i="1"/>
  <c r="C171" i="1"/>
  <c r="B171" i="1"/>
  <c r="A171" i="1"/>
  <c r="H170" i="1"/>
  <c r="F170" i="1"/>
  <c r="E170" i="1"/>
  <c r="C170" i="1"/>
  <c r="B170" i="1"/>
  <c r="A170" i="1"/>
  <c r="H169" i="1"/>
  <c r="F169" i="1"/>
  <c r="E169" i="1"/>
  <c r="C169" i="1"/>
  <c r="B169" i="1"/>
  <c r="A169" i="1"/>
  <c r="H168" i="1"/>
  <c r="F168" i="1"/>
  <c r="E168" i="1"/>
  <c r="C168" i="1"/>
  <c r="B168" i="1"/>
  <c r="A168" i="1"/>
  <c r="H167" i="1"/>
  <c r="F167" i="1"/>
  <c r="E167" i="1"/>
  <c r="C167" i="1"/>
  <c r="B167" i="1"/>
  <c r="A167" i="1"/>
  <c r="J167" i="1" s="1"/>
  <c r="H166" i="1"/>
  <c r="F166" i="1"/>
  <c r="E166" i="1"/>
  <c r="C166" i="1"/>
  <c r="B166" i="1"/>
  <c r="A166" i="1"/>
  <c r="H165" i="1"/>
  <c r="F165" i="1"/>
  <c r="E165" i="1"/>
  <c r="C165" i="1"/>
  <c r="B165" i="1"/>
  <c r="A165" i="1"/>
  <c r="H164" i="1"/>
  <c r="F164" i="1"/>
  <c r="E164" i="1"/>
  <c r="C164" i="1"/>
  <c r="B164" i="1"/>
  <c r="A164" i="1"/>
  <c r="H163" i="1"/>
  <c r="F163" i="1"/>
  <c r="E163" i="1"/>
  <c r="C163" i="1"/>
  <c r="B163" i="1"/>
  <c r="A163" i="1"/>
  <c r="H162" i="1"/>
  <c r="F162" i="1"/>
  <c r="E162" i="1"/>
  <c r="C162" i="1"/>
  <c r="B162" i="1"/>
  <c r="A162" i="1"/>
  <c r="H161" i="1"/>
  <c r="F161" i="1"/>
  <c r="E161" i="1"/>
  <c r="C161" i="1"/>
  <c r="B161" i="1"/>
  <c r="A161" i="1"/>
  <c r="H160" i="1"/>
  <c r="F160" i="1"/>
  <c r="E160" i="1"/>
  <c r="C160" i="1"/>
  <c r="B160" i="1"/>
  <c r="A160" i="1"/>
  <c r="H159" i="1"/>
  <c r="F159" i="1"/>
  <c r="E159" i="1"/>
  <c r="C159" i="1"/>
  <c r="B159" i="1"/>
  <c r="A159" i="1"/>
  <c r="H158" i="1"/>
  <c r="F158" i="1"/>
  <c r="E158" i="1"/>
  <c r="C158" i="1"/>
  <c r="B158" i="1"/>
  <c r="A158" i="1"/>
  <c r="H157" i="1"/>
  <c r="F157" i="1"/>
  <c r="E157" i="1"/>
  <c r="C157" i="1"/>
  <c r="B157" i="1"/>
  <c r="A157" i="1"/>
  <c r="H156" i="1"/>
  <c r="F156" i="1"/>
  <c r="E156" i="1"/>
  <c r="C156" i="1"/>
  <c r="B156" i="1"/>
  <c r="A156" i="1"/>
  <c r="H155" i="1"/>
  <c r="F155" i="1"/>
  <c r="E155" i="1"/>
  <c r="C155" i="1"/>
  <c r="B155" i="1"/>
  <c r="A155" i="1"/>
  <c r="H154" i="1"/>
  <c r="F154" i="1"/>
  <c r="E154" i="1"/>
  <c r="C154" i="1"/>
  <c r="B154" i="1"/>
  <c r="A154" i="1"/>
  <c r="H153" i="1"/>
  <c r="F153" i="1"/>
  <c r="E153" i="1"/>
  <c r="C153" i="1"/>
  <c r="B153" i="1"/>
  <c r="A153" i="1"/>
  <c r="H152" i="1"/>
  <c r="F152" i="1"/>
  <c r="E152" i="1"/>
  <c r="C152" i="1"/>
  <c r="B152" i="1"/>
  <c r="A152" i="1"/>
  <c r="H151" i="1"/>
  <c r="F151" i="1"/>
  <c r="E151" i="1"/>
  <c r="C151" i="1"/>
  <c r="B151" i="1"/>
  <c r="A151" i="1"/>
  <c r="H150" i="1"/>
  <c r="F150" i="1"/>
  <c r="E150" i="1"/>
  <c r="C150" i="1"/>
  <c r="B150" i="1"/>
  <c r="A150" i="1"/>
  <c r="H149" i="1"/>
  <c r="F149" i="1"/>
  <c r="E149" i="1"/>
  <c r="C149" i="1"/>
  <c r="B149" i="1"/>
  <c r="A149" i="1"/>
  <c r="H148" i="1"/>
  <c r="F148" i="1"/>
  <c r="E148" i="1"/>
  <c r="C148" i="1"/>
  <c r="B148" i="1"/>
  <c r="A148" i="1"/>
  <c r="J148" i="1" s="1"/>
  <c r="H147" i="1"/>
  <c r="F147" i="1"/>
  <c r="E147" i="1"/>
  <c r="C147" i="1"/>
  <c r="B147" i="1"/>
  <c r="A147" i="1"/>
  <c r="H146" i="1"/>
  <c r="F146" i="1"/>
  <c r="E146" i="1"/>
  <c r="C146" i="1"/>
  <c r="B146" i="1"/>
  <c r="A146" i="1"/>
  <c r="H145" i="1"/>
  <c r="F145" i="1"/>
  <c r="E145" i="1"/>
  <c r="C145" i="1"/>
  <c r="B145" i="1"/>
  <c r="A145" i="1"/>
  <c r="H144" i="1"/>
  <c r="F144" i="1"/>
  <c r="E144" i="1"/>
  <c r="C144" i="1"/>
  <c r="B144" i="1"/>
  <c r="A144" i="1"/>
  <c r="H143" i="1"/>
  <c r="F143" i="1"/>
  <c r="E143" i="1"/>
  <c r="C143" i="1"/>
  <c r="B143" i="1"/>
  <c r="A143" i="1"/>
  <c r="H142" i="1"/>
  <c r="F142" i="1"/>
  <c r="E142" i="1"/>
  <c r="C142" i="1"/>
  <c r="B142" i="1"/>
  <c r="A142" i="1"/>
  <c r="H141" i="1"/>
  <c r="F141" i="1"/>
  <c r="E141" i="1"/>
  <c r="C141" i="1"/>
  <c r="B141" i="1"/>
  <c r="A141" i="1"/>
  <c r="H140" i="1"/>
  <c r="F140" i="1"/>
  <c r="E140" i="1"/>
  <c r="C140" i="1"/>
  <c r="B140" i="1"/>
  <c r="A140" i="1"/>
  <c r="H139" i="1"/>
  <c r="F139" i="1"/>
  <c r="E139" i="1"/>
  <c r="C139" i="1"/>
  <c r="B139" i="1"/>
  <c r="A139" i="1"/>
  <c r="H138" i="1"/>
  <c r="F138" i="1"/>
  <c r="E138" i="1"/>
  <c r="C138" i="1"/>
  <c r="B138" i="1"/>
  <c r="A138" i="1"/>
  <c r="H137" i="1"/>
  <c r="F137" i="1"/>
  <c r="E137" i="1"/>
  <c r="C137" i="1"/>
  <c r="B137" i="1"/>
  <c r="A137" i="1"/>
  <c r="H136" i="1"/>
  <c r="F136" i="1"/>
  <c r="E136" i="1"/>
  <c r="C136" i="1"/>
  <c r="B136" i="1"/>
  <c r="A136" i="1"/>
  <c r="H135" i="1"/>
  <c r="F135" i="1"/>
  <c r="E135" i="1"/>
  <c r="C135" i="1"/>
  <c r="B135" i="1"/>
  <c r="A135" i="1"/>
  <c r="H134" i="1"/>
  <c r="F134" i="1"/>
  <c r="E134" i="1"/>
  <c r="C134" i="1"/>
  <c r="B134" i="1"/>
  <c r="A134" i="1"/>
  <c r="H133" i="1"/>
  <c r="F133" i="1"/>
  <c r="E133" i="1"/>
  <c r="C133" i="1"/>
  <c r="B133" i="1"/>
  <c r="A133" i="1"/>
  <c r="J133" i="1" s="1"/>
  <c r="H132" i="1"/>
  <c r="F132" i="1"/>
  <c r="E132" i="1"/>
  <c r="C132" i="1"/>
  <c r="B132" i="1"/>
  <c r="A132" i="1"/>
  <c r="H131" i="1"/>
  <c r="F131" i="1"/>
  <c r="E131" i="1"/>
  <c r="C131" i="1"/>
  <c r="B131" i="1"/>
  <c r="A131" i="1"/>
  <c r="H130" i="1"/>
  <c r="F130" i="1"/>
  <c r="E130" i="1"/>
  <c r="C130" i="1"/>
  <c r="B130" i="1"/>
  <c r="A130" i="1"/>
  <c r="H129" i="1"/>
  <c r="F129" i="1"/>
  <c r="E129" i="1"/>
  <c r="C129" i="1"/>
  <c r="B129" i="1"/>
  <c r="A129" i="1"/>
  <c r="H128" i="1"/>
  <c r="F128" i="1"/>
  <c r="E128" i="1"/>
  <c r="C128" i="1"/>
  <c r="B128" i="1"/>
  <c r="A128" i="1"/>
  <c r="H127" i="1"/>
  <c r="F127" i="1"/>
  <c r="E127" i="1"/>
  <c r="C127" i="1"/>
  <c r="B127" i="1"/>
  <c r="A127" i="1"/>
  <c r="H126" i="1"/>
  <c r="F126" i="1"/>
  <c r="E126" i="1"/>
  <c r="C126" i="1"/>
  <c r="B126" i="1"/>
  <c r="A126" i="1"/>
  <c r="H125" i="1"/>
  <c r="F125" i="1"/>
  <c r="E125" i="1"/>
  <c r="C125" i="1"/>
  <c r="B125" i="1"/>
  <c r="A125" i="1"/>
  <c r="H124" i="1"/>
  <c r="F124" i="1"/>
  <c r="E124" i="1"/>
  <c r="C124" i="1"/>
  <c r="B124" i="1"/>
  <c r="A124" i="1"/>
  <c r="J124" i="1" s="1"/>
  <c r="H123" i="1"/>
  <c r="F123" i="1"/>
  <c r="E123" i="1"/>
  <c r="C123" i="1"/>
  <c r="B123" i="1"/>
  <c r="A123" i="1"/>
  <c r="J123" i="1" s="1"/>
  <c r="H122" i="1"/>
  <c r="F122" i="1"/>
  <c r="E122" i="1"/>
  <c r="C122" i="1"/>
  <c r="B122" i="1"/>
  <c r="A122" i="1"/>
  <c r="H121" i="1"/>
  <c r="F121" i="1"/>
  <c r="E121" i="1"/>
  <c r="C121" i="1"/>
  <c r="B121" i="1"/>
  <c r="A121" i="1"/>
  <c r="H120" i="1"/>
  <c r="F120" i="1"/>
  <c r="E120" i="1"/>
  <c r="C120" i="1"/>
  <c r="B120" i="1"/>
  <c r="A120" i="1"/>
  <c r="H119" i="1"/>
  <c r="F119" i="1"/>
  <c r="E119" i="1"/>
  <c r="C119" i="1"/>
  <c r="B119" i="1"/>
  <c r="A119" i="1"/>
  <c r="H118" i="1"/>
  <c r="F118" i="1"/>
  <c r="E118" i="1"/>
  <c r="C118" i="1"/>
  <c r="B118" i="1"/>
  <c r="A118" i="1"/>
  <c r="H117" i="1"/>
  <c r="F117" i="1"/>
  <c r="E117" i="1"/>
  <c r="C117" i="1"/>
  <c r="B117" i="1"/>
  <c r="A117" i="1"/>
  <c r="H116" i="1"/>
  <c r="F116" i="1"/>
  <c r="E116" i="1"/>
  <c r="C116" i="1"/>
  <c r="B116" i="1"/>
  <c r="A116" i="1"/>
  <c r="H115" i="1"/>
  <c r="F115" i="1"/>
  <c r="E115" i="1"/>
  <c r="C115" i="1"/>
  <c r="B115" i="1"/>
  <c r="A115" i="1"/>
  <c r="H114" i="1"/>
  <c r="F114" i="1"/>
  <c r="E114" i="1"/>
  <c r="C114" i="1"/>
  <c r="B114" i="1"/>
  <c r="A114" i="1"/>
  <c r="H113" i="1"/>
  <c r="F113" i="1"/>
  <c r="E113" i="1"/>
  <c r="C113" i="1"/>
  <c r="B113" i="1"/>
  <c r="A113" i="1"/>
  <c r="H112" i="1"/>
  <c r="F112" i="1"/>
  <c r="E112" i="1"/>
  <c r="C112" i="1"/>
  <c r="B112" i="1"/>
  <c r="A112" i="1"/>
  <c r="J112" i="1" s="1"/>
  <c r="H111" i="1"/>
  <c r="F111" i="1"/>
  <c r="E111" i="1"/>
  <c r="C111" i="1"/>
  <c r="B111" i="1"/>
  <c r="A111" i="1"/>
  <c r="H110" i="1"/>
  <c r="F110" i="1"/>
  <c r="E110" i="1"/>
  <c r="C110" i="1"/>
  <c r="B110" i="1"/>
  <c r="A110" i="1"/>
  <c r="H109" i="1"/>
  <c r="F109" i="1"/>
  <c r="E109" i="1"/>
  <c r="C109" i="1"/>
  <c r="B109" i="1"/>
  <c r="A109" i="1"/>
  <c r="J109" i="1" s="1"/>
  <c r="H108" i="1"/>
  <c r="F108" i="1"/>
  <c r="E108" i="1"/>
  <c r="C108" i="1"/>
  <c r="B108" i="1"/>
  <c r="A108" i="1"/>
  <c r="H107" i="1"/>
  <c r="F107" i="1"/>
  <c r="E107" i="1"/>
  <c r="C107" i="1"/>
  <c r="B107" i="1"/>
  <c r="A107" i="1"/>
  <c r="J107" i="1" s="1"/>
  <c r="H106" i="1"/>
  <c r="F106" i="1"/>
  <c r="E106" i="1"/>
  <c r="C106" i="1"/>
  <c r="B106" i="1"/>
  <c r="A106" i="1"/>
  <c r="H105" i="1"/>
  <c r="F105" i="1"/>
  <c r="E105" i="1"/>
  <c r="C105" i="1"/>
  <c r="B105" i="1"/>
  <c r="A105" i="1"/>
  <c r="H104" i="1"/>
  <c r="F104" i="1"/>
  <c r="E104" i="1"/>
  <c r="C104" i="1"/>
  <c r="B104" i="1"/>
  <c r="A104" i="1"/>
  <c r="H103" i="1"/>
  <c r="F103" i="1"/>
  <c r="E103" i="1"/>
  <c r="C103" i="1"/>
  <c r="B103" i="1"/>
  <c r="A103" i="1"/>
  <c r="H102" i="1"/>
  <c r="F102" i="1"/>
  <c r="E102" i="1"/>
  <c r="C102" i="1"/>
  <c r="B102" i="1"/>
  <c r="A102" i="1"/>
  <c r="J102" i="1" s="1"/>
  <c r="H101" i="1"/>
  <c r="F101" i="1"/>
  <c r="E101" i="1"/>
  <c r="C101" i="1"/>
  <c r="B101" i="1"/>
  <c r="A101" i="1"/>
  <c r="H100" i="1"/>
  <c r="F100" i="1"/>
  <c r="E100" i="1"/>
  <c r="C100" i="1"/>
  <c r="B100" i="1"/>
  <c r="A100" i="1"/>
  <c r="J100" i="1" s="1"/>
  <c r="H99" i="1"/>
  <c r="F99" i="1"/>
  <c r="E99" i="1"/>
  <c r="C99" i="1"/>
  <c r="B99" i="1"/>
  <c r="A99" i="1"/>
  <c r="H98" i="1"/>
  <c r="F98" i="1"/>
  <c r="E98" i="1"/>
  <c r="C98" i="1"/>
  <c r="B98" i="1"/>
  <c r="A98" i="1"/>
  <c r="H97" i="1"/>
  <c r="F97" i="1"/>
  <c r="E97" i="1"/>
  <c r="C97" i="1"/>
  <c r="B97" i="1"/>
  <c r="A97" i="1"/>
  <c r="H96" i="1"/>
  <c r="F96" i="1"/>
  <c r="E96" i="1"/>
  <c r="C96" i="1"/>
  <c r="B96" i="1"/>
  <c r="A96" i="1"/>
  <c r="H95" i="1"/>
  <c r="F95" i="1"/>
  <c r="E95" i="1"/>
  <c r="C95" i="1"/>
  <c r="B95" i="1"/>
  <c r="A95" i="1"/>
  <c r="H94" i="1"/>
  <c r="F94" i="1"/>
  <c r="E94" i="1"/>
  <c r="C94" i="1"/>
  <c r="B94" i="1"/>
  <c r="A94" i="1"/>
  <c r="H93" i="1"/>
  <c r="F93" i="1"/>
  <c r="E93" i="1"/>
  <c r="C93" i="1"/>
  <c r="B93" i="1"/>
  <c r="A93" i="1"/>
  <c r="H92" i="1"/>
  <c r="F92" i="1"/>
  <c r="E92" i="1"/>
  <c r="C92" i="1"/>
  <c r="B92" i="1"/>
  <c r="A92" i="1"/>
  <c r="H91" i="1"/>
  <c r="F91" i="1"/>
  <c r="E91" i="1"/>
  <c r="C91" i="1"/>
  <c r="B91" i="1"/>
  <c r="A91" i="1"/>
  <c r="H90" i="1"/>
  <c r="F90" i="1"/>
  <c r="E90" i="1"/>
  <c r="C90" i="1"/>
  <c r="B90" i="1"/>
  <c r="A90" i="1"/>
  <c r="H89" i="1"/>
  <c r="F89" i="1"/>
  <c r="E89" i="1"/>
  <c r="C89" i="1"/>
  <c r="B89" i="1"/>
  <c r="A89" i="1"/>
  <c r="H88" i="1"/>
  <c r="F88" i="1"/>
  <c r="E88" i="1"/>
  <c r="C88" i="1"/>
  <c r="B88" i="1"/>
  <c r="A88" i="1"/>
  <c r="H87" i="1"/>
  <c r="F87" i="1"/>
  <c r="E87" i="1"/>
  <c r="C87" i="1"/>
  <c r="B87" i="1"/>
  <c r="A87" i="1"/>
  <c r="H86" i="1"/>
  <c r="F86" i="1"/>
  <c r="E86" i="1"/>
  <c r="C86" i="1"/>
  <c r="B86" i="1"/>
  <c r="A86" i="1"/>
  <c r="J86" i="1" s="1"/>
  <c r="H85" i="1"/>
  <c r="F85" i="1"/>
  <c r="E85" i="1"/>
  <c r="C85" i="1"/>
  <c r="B85" i="1"/>
  <c r="A85" i="1"/>
  <c r="H84" i="1"/>
  <c r="F84" i="1"/>
  <c r="E84" i="1"/>
  <c r="C84" i="1"/>
  <c r="B84" i="1"/>
  <c r="A84" i="1"/>
  <c r="H83" i="1"/>
  <c r="F83" i="1"/>
  <c r="E83" i="1"/>
  <c r="C83" i="1"/>
  <c r="B83" i="1"/>
  <c r="A83" i="1"/>
  <c r="H82" i="1"/>
  <c r="F82" i="1"/>
  <c r="E82" i="1"/>
  <c r="C82" i="1"/>
  <c r="B82" i="1"/>
  <c r="A82" i="1"/>
  <c r="H81" i="1"/>
  <c r="F81" i="1"/>
  <c r="E81" i="1"/>
  <c r="C81" i="1"/>
  <c r="B81" i="1"/>
  <c r="A81" i="1"/>
  <c r="H80" i="1"/>
  <c r="F80" i="1"/>
  <c r="E80" i="1"/>
  <c r="C80" i="1"/>
  <c r="B80" i="1"/>
  <c r="A80" i="1"/>
  <c r="H79" i="1"/>
  <c r="F79" i="1"/>
  <c r="E79" i="1"/>
  <c r="C79" i="1"/>
  <c r="B79" i="1"/>
  <c r="A79" i="1"/>
  <c r="H78" i="1"/>
  <c r="F78" i="1"/>
  <c r="E78" i="1"/>
  <c r="C78" i="1"/>
  <c r="B78" i="1"/>
  <c r="A78" i="1"/>
  <c r="H77" i="1"/>
  <c r="F77" i="1"/>
  <c r="E77" i="1"/>
  <c r="C77" i="1"/>
  <c r="B77" i="1"/>
  <c r="A77" i="1"/>
  <c r="H76" i="1"/>
  <c r="F76" i="1"/>
  <c r="E76" i="1"/>
  <c r="C76" i="1"/>
  <c r="B76" i="1"/>
  <c r="A76" i="1"/>
  <c r="J76" i="1" s="1"/>
  <c r="H75" i="1"/>
  <c r="F75" i="1"/>
  <c r="E75" i="1"/>
  <c r="C75" i="1"/>
  <c r="B75" i="1"/>
  <c r="A75" i="1"/>
  <c r="H74" i="1"/>
  <c r="F74" i="1"/>
  <c r="E74" i="1"/>
  <c r="C74" i="1"/>
  <c r="B74" i="1"/>
  <c r="A74" i="1"/>
  <c r="H73" i="1"/>
  <c r="F73" i="1"/>
  <c r="E73" i="1"/>
  <c r="C73" i="1"/>
  <c r="B73" i="1"/>
  <c r="A73" i="1"/>
  <c r="H72" i="1"/>
  <c r="F72" i="1"/>
  <c r="E72" i="1"/>
  <c r="C72" i="1"/>
  <c r="B72" i="1"/>
  <c r="A72" i="1"/>
  <c r="H71" i="1"/>
  <c r="F71" i="1"/>
  <c r="E71" i="1"/>
  <c r="C71" i="1"/>
  <c r="B71" i="1"/>
  <c r="A71" i="1"/>
  <c r="J71" i="1" s="1"/>
  <c r="H70" i="1"/>
  <c r="F70" i="1"/>
  <c r="E70" i="1"/>
  <c r="C70" i="1"/>
  <c r="B70" i="1"/>
  <c r="A70" i="1"/>
  <c r="H69" i="1"/>
  <c r="F69" i="1"/>
  <c r="E69" i="1"/>
  <c r="C69" i="1"/>
  <c r="B69" i="1"/>
  <c r="A69" i="1"/>
  <c r="H68" i="1"/>
  <c r="F68" i="1"/>
  <c r="E68" i="1"/>
  <c r="C68" i="1"/>
  <c r="B68" i="1"/>
  <c r="A68" i="1"/>
  <c r="J68" i="1" s="1"/>
  <c r="H67" i="1"/>
  <c r="F67" i="1"/>
  <c r="E67" i="1"/>
  <c r="C67" i="1"/>
  <c r="B67" i="1"/>
  <c r="A67" i="1"/>
  <c r="H66" i="1"/>
  <c r="F66" i="1"/>
  <c r="E66" i="1"/>
  <c r="C66" i="1"/>
  <c r="B66" i="1"/>
  <c r="A66" i="1"/>
  <c r="H65" i="1"/>
  <c r="F65" i="1"/>
  <c r="E65" i="1"/>
  <c r="C65" i="1"/>
  <c r="B65" i="1"/>
  <c r="A65" i="1"/>
  <c r="H64" i="1"/>
  <c r="F64" i="1"/>
  <c r="E64" i="1"/>
  <c r="C64" i="1"/>
  <c r="B64" i="1"/>
  <c r="A64" i="1"/>
  <c r="J64" i="1" s="1"/>
  <c r="H63" i="1"/>
  <c r="F63" i="1"/>
  <c r="E63" i="1"/>
  <c r="C63" i="1"/>
  <c r="B63" i="1"/>
  <c r="A63" i="1"/>
  <c r="H62" i="1"/>
  <c r="F62" i="1"/>
  <c r="E62" i="1"/>
  <c r="C62" i="1"/>
  <c r="B62" i="1"/>
  <c r="A62" i="1"/>
  <c r="H61" i="1"/>
  <c r="F61" i="1"/>
  <c r="E61" i="1"/>
  <c r="C61" i="1"/>
  <c r="B61" i="1"/>
  <c r="A61" i="1"/>
  <c r="J61" i="1" s="1"/>
  <c r="H60" i="1"/>
  <c r="F60" i="1"/>
  <c r="E60" i="1"/>
  <c r="C60" i="1"/>
  <c r="B60" i="1"/>
  <c r="A60" i="1"/>
  <c r="H59" i="1"/>
  <c r="F59" i="1"/>
  <c r="E59" i="1"/>
  <c r="C59" i="1"/>
  <c r="B59" i="1"/>
  <c r="A59" i="1"/>
  <c r="H58" i="1"/>
  <c r="F58" i="1"/>
  <c r="E58" i="1"/>
  <c r="C58" i="1"/>
  <c r="B58" i="1"/>
  <c r="A58" i="1"/>
  <c r="H57" i="1"/>
  <c r="F57" i="1"/>
  <c r="E57" i="1"/>
  <c r="C57" i="1"/>
  <c r="B57" i="1"/>
  <c r="A57" i="1"/>
  <c r="H56" i="1"/>
  <c r="F56" i="1"/>
  <c r="E56" i="1"/>
  <c r="C56" i="1"/>
  <c r="B56" i="1"/>
  <c r="A56" i="1"/>
  <c r="J56" i="1" s="1"/>
  <c r="H55" i="1"/>
  <c r="F55" i="1"/>
  <c r="E55" i="1"/>
  <c r="C55" i="1"/>
  <c r="B55" i="1"/>
  <c r="A55" i="1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I193" i="1" s="1"/>
  <c r="E148" i="2"/>
  <c r="I189" i="1" s="1"/>
  <c r="E147" i="2"/>
  <c r="E146" i="2"/>
  <c r="E145" i="2"/>
  <c r="E144" i="2"/>
  <c r="E143" i="2"/>
  <c r="I170" i="1" s="1"/>
  <c r="E142" i="2"/>
  <c r="E141" i="2"/>
  <c r="E140" i="2"/>
  <c r="I157" i="1" s="1"/>
  <c r="E139" i="2"/>
  <c r="I153" i="1" s="1"/>
  <c r="E138" i="2"/>
  <c r="I149" i="1" s="1"/>
  <c r="E137" i="2"/>
  <c r="E136" i="2"/>
  <c r="I141" i="1" s="1"/>
  <c r="E135" i="2"/>
  <c r="E134" i="2"/>
  <c r="E133" i="2"/>
  <c r="E132" i="2"/>
  <c r="E131" i="2"/>
  <c r="E130" i="2"/>
  <c r="I115" i="1" s="1"/>
  <c r="E129" i="2"/>
  <c r="I110" i="1" s="1"/>
  <c r="E128" i="2"/>
  <c r="E127" i="2"/>
  <c r="E126" i="2"/>
  <c r="E125" i="2"/>
  <c r="I86" i="1" s="1"/>
  <c r="E124" i="2"/>
  <c r="I84" i="1" s="1"/>
  <c r="E123" i="2"/>
  <c r="E122" i="2"/>
  <c r="E121" i="2"/>
  <c r="E120" i="2"/>
  <c r="I65" i="1" s="1"/>
  <c r="E119" i="2"/>
  <c r="I136" i="1" l="1"/>
  <c r="I197" i="1"/>
  <c r="I148" i="1"/>
  <c r="I184" i="1"/>
  <c r="I176" i="1"/>
  <c r="K194" i="1"/>
  <c r="K196" i="1"/>
  <c r="N197" i="1"/>
  <c r="M196" i="1"/>
  <c r="N198" i="1"/>
  <c r="N196" i="1"/>
  <c r="N191" i="1"/>
  <c r="N195" i="1"/>
  <c r="M197" i="1"/>
  <c r="J198" i="1"/>
  <c r="L196" i="1"/>
  <c r="J197" i="1"/>
  <c r="K197" i="1"/>
  <c r="L197" i="1"/>
  <c r="I198" i="1"/>
  <c r="K198" i="1"/>
  <c r="I195" i="1"/>
  <c r="L198" i="1"/>
  <c r="J195" i="1"/>
  <c r="M198" i="1"/>
  <c r="K195" i="1"/>
  <c r="N192" i="1"/>
  <c r="L195" i="1"/>
  <c r="I196" i="1"/>
  <c r="M184" i="1"/>
  <c r="M192" i="1"/>
  <c r="M195" i="1"/>
  <c r="N194" i="1"/>
  <c r="N193" i="1"/>
  <c r="J194" i="1"/>
  <c r="J192" i="1"/>
  <c r="M194" i="1"/>
  <c r="K192" i="1"/>
  <c r="L192" i="1"/>
  <c r="K193" i="1"/>
  <c r="L193" i="1"/>
  <c r="I194" i="1"/>
  <c r="M193" i="1"/>
  <c r="I191" i="1"/>
  <c r="L194" i="1"/>
  <c r="J191" i="1"/>
  <c r="K191" i="1"/>
  <c r="K188" i="1"/>
  <c r="L191" i="1"/>
  <c r="I192" i="1"/>
  <c r="M191" i="1"/>
  <c r="N189" i="1"/>
  <c r="N190" i="1"/>
  <c r="N183" i="1"/>
  <c r="N187" i="1"/>
  <c r="J188" i="1"/>
  <c r="J189" i="1"/>
  <c r="L188" i="1"/>
  <c r="K189" i="1"/>
  <c r="I188" i="1"/>
  <c r="L189" i="1"/>
  <c r="M188" i="1"/>
  <c r="N188" i="1"/>
  <c r="I190" i="1"/>
  <c r="M189" i="1"/>
  <c r="J190" i="1"/>
  <c r="K190" i="1"/>
  <c r="I187" i="1"/>
  <c r="L190" i="1"/>
  <c r="J187" i="1"/>
  <c r="M190" i="1"/>
  <c r="K187" i="1"/>
  <c r="L187" i="1"/>
  <c r="M187" i="1"/>
  <c r="N186" i="1"/>
  <c r="N185" i="1"/>
  <c r="I164" i="1"/>
  <c r="L186" i="1"/>
  <c r="N167" i="1"/>
  <c r="N179" i="1"/>
  <c r="M185" i="1"/>
  <c r="J186" i="1"/>
  <c r="K184" i="1"/>
  <c r="J185" i="1"/>
  <c r="L184" i="1"/>
  <c r="K185" i="1"/>
  <c r="N184" i="1"/>
  <c r="I185" i="1"/>
  <c r="N182" i="1"/>
  <c r="L185" i="1"/>
  <c r="I186" i="1"/>
  <c r="K186" i="1"/>
  <c r="N181" i="1"/>
  <c r="I183" i="1"/>
  <c r="J183" i="1"/>
  <c r="M186" i="1"/>
  <c r="K183" i="1"/>
  <c r="L183" i="1"/>
  <c r="M183" i="1"/>
  <c r="K179" i="1"/>
  <c r="M179" i="1"/>
  <c r="N180" i="1"/>
  <c r="K172" i="1"/>
  <c r="I180" i="1"/>
  <c r="L181" i="1"/>
  <c r="J182" i="1"/>
  <c r="J181" i="1"/>
  <c r="L179" i="1"/>
  <c r="K180" i="1"/>
  <c r="M181" i="1"/>
  <c r="J180" i="1"/>
  <c r="L180" i="1"/>
  <c r="I181" i="1"/>
  <c r="M180" i="1"/>
  <c r="K181" i="1"/>
  <c r="I182" i="1"/>
  <c r="K182" i="1"/>
  <c r="L177" i="1"/>
  <c r="I179" i="1"/>
  <c r="L182" i="1"/>
  <c r="M182" i="1"/>
  <c r="L165" i="1"/>
  <c r="K176" i="1"/>
  <c r="N178" i="1"/>
  <c r="N175" i="1"/>
  <c r="N177" i="1"/>
  <c r="J176" i="1"/>
  <c r="J177" i="1"/>
  <c r="L176" i="1"/>
  <c r="K177" i="1"/>
  <c r="N176" i="1"/>
  <c r="I177" i="1"/>
  <c r="M176" i="1"/>
  <c r="N172" i="1"/>
  <c r="I178" i="1"/>
  <c r="M177" i="1"/>
  <c r="J178" i="1"/>
  <c r="K178" i="1"/>
  <c r="N173" i="1"/>
  <c r="I175" i="1"/>
  <c r="L178" i="1"/>
  <c r="M172" i="1"/>
  <c r="J175" i="1"/>
  <c r="M178" i="1"/>
  <c r="K175" i="1"/>
  <c r="L175" i="1"/>
  <c r="M175" i="1"/>
  <c r="N174" i="1"/>
  <c r="N171" i="1"/>
  <c r="L173" i="1"/>
  <c r="L172" i="1"/>
  <c r="J173" i="1"/>
  <c r="L169" i="1"/>
  <c r="K173" i="1"/>
  <c r="I173" i="1"/>
  <c r="I174" i="1"/>
  <c r="K167" i="1"/>
  <c r="M173" i="1"/>
  <c r="J174" i="1"/>
  <c r="K174" i="1"/>
  <c r="I171" i="1"/>
  <c r="L174" i="1"/>
  <c r="J171" i="1"/>
  <c r="M174" i="1"/>
  <c r="K168" i="1"/>
  <c r="K171" i="1"/>
  <c r="L171" i="1"/>
  <c r="I172" i="1"/>
  <c r="M171" i="1"/>
  <c r="M167" i="1"/>
  <c r="J169" i="1"/>
  <c r="N170" i="1"/>
  <c r="I168" i="1"/>
  <c r="N169" i="1"/>
  <c r="K169" i="1"/>
  <c r="N168" i="1"/>
  <c r="L168" i="1"/>
  <c r="I169" i="1"/>
  <c r="M168" i="1"/>
  <c r="M169" i="1"/>
  <c r="J170" i="1"/>
  <c r="K170" i="1"/>
  <c r="I167" i="1"/>
  <c r="L170" i="1"/>
  <c r="M170" i="1"/>
  <c r="L166" i="1"/>
  <c r="K164" i="1"/>
  <c r="L167" i="1"/>
  <c r="M164" i="1"/>
  <c r="J168" i="1"/>
  <c r="N165" i="1"/>
  <c r="N166" i="1"/>
  <c r="N163" i="1"/>
  <c r="J165" i="1"/>
  <c r="J166" i="1"/>
  <c r="L164" i="1"/>
  <c r="K165" i="1"/>
  <c r="N164" i="1"/>
  <c r="M165" i="1"/>
  <c r="I165" i="1"/>
  <c r="I166" i="1"/>
  <c r="K166" i="1"/>
  <c r="I163" i="1"/>
  <c r="J163" i="1"/>
  <c r="M166" i="1"/>
  <c r="K163" i="1"/>
  <c r="M156" i="1"/>
  <c r="K160" i="1"/>
  <c r="L163" i="1"/>
  <c r="M163" i="1"/>
  <c r="J164" i="1"/>
  <c r="N161" i="1"/>
  <c r="N162" i="1"/>
  <c r="L159" i="1"/>
  <c r="K152" i="1"/>
  <c r="M161" i="1"/>
  <c r="J161" i="1"/>
  <c r="J162" i="1"/>
  <c r="N159" i="1"/>
  <c r="J160" i="1"/>
  <c r="K161" i="1"/>
  <c r="J159" i="1"/>
  <c r="N160" i="1"/>
  <c r="L161" i="1"/>
  <c r="M159" i="1"/>
  <c r="L160" i="1"/>
  <c r="I161" i="1"/>
  <c r="I128" i="1"/>
  <c r="M160" i="1"/>
  <c r="I162" i="1"/>
  <c r="K162" i="1"/>
  <c r="I159" i="1"/>
  <c r="L162" i="1"/>
  <c r="M162" i="1"/>
  <c r="L156" i="1"/>
  <c r="K159" i="1"/>
  <c r="I160" i="1"/>
  <c r="N155" i="1"/>
  <c r="N158" i="1"/>
  <c r="N157" i="1"/>
  <c r="K145" i="1"/>
  <c r="N156" i="1"/>
  <c r="J156" i="1"/>
  <c r="L157" i="1"/>
  <c r="K156" i="1"/>
  <c r="J157" i="1"/>
  <c r="K157" i="1"/>
  <c r="I158" i="1"/>
  <c r="M157" i="1"/>
  <c r="J158" i="1"/>
  <c r="K158" i="1"/>
  <c r="N153" i="1"/>
  <c r="I155" i="1"/>
  <c r="L158" i="1"/>
  <c r="J155" i="1"/>
  <c r="M158" i="1"/>
  <c r="K155" i="1"/>
  <c r="L155" i="1"/>
  <c r="I156" i="1"/>
  <c r="M155" i="1"/>
  <c r="N152" i="1"/>
  <c r="M154" i="1"/>
  <c r="L149" i="1"/>
  <c r="N143" i="1"/>
  <c r="N147" i="1"/>
  <c r="N151" i="1"/>
  <c r="N154" i="1"/>
  <c r="J152" i="1"/>
  <c r="M153" i="1"/>
  <c r="J154" i="1"/>
  <c r="L152" i="1"/>
  <c r="J153" i="1"/>
  <c r="M152" i="1"/>
  <c r="K153" i="1"/>
  <c r="L153" i="1"/>
  <c r="I154" i="1"/>
  <c r="K154" i="1"/>
  <c r="I151" i="1"/>
  <c r="L154" i="1"/>
  <c r="J151" i="1"/>
  <c r="K151" i="1"/>
  <c r="L151" i="1"/>
  <c r="I152" i="1"/>
  <c r="M151" i="1"/>
  <c r="N149" i="1"/>
  <c r="N150" i="1"/>
  <c r="K148" i="1"/>
  <c r="L148" i="1"/>
  <c r="L150" i="1"/>
  <c r="M148" i="1"/>
  <c r="J149" i="1"/>
  <c r="J150" i="1"/>
  <c r="N148" i="1"/>
  <c r="K149" i="1"/>
  <c r="M149" i="1"/>
  <c r="I150" i="1"/>
  <c r="K150" i="1"/>
  <c r="I147" i="1"/>
  <c r="J147" i="1"/>
  <c r="M150" i="1"/>
  <c r="K147" i="1"/>
  <c r="L147" i="1"/>
  <c r="M147" i="1"/>
  <c r="K144" i="1"/>
  <c r="I109" i="1"/>
  <c r="N145" i="1"/>
  <c r="N146" i="1"/>
  <c r="N139" i="1"/>
  <c r="I145" i="1"/>
  <c r="J145" i="1"/>
  <c r="L144" i="1"/>
  <c r="L145" i="1"/>
  <c r="M144" i="1"/>
  <c r="N144" i="1"/>
  <c r="I146" i="1"/>
  <c r="M145" i="1"/>
  <c r="J146" i="1"/>
  <c r="K146" i="1"/>
  <c r="N141" i="1"/>
  <c r="I143" i="1"/>
  <c r="L146" i="1"/>
  <c r="J143" i="1"/>
  <c r="M146" i="1"/>
  <c r="K143" i="1"/>
  <c r="K140" i="1"/>
  <c r="L143" i="1"/>
  <c r="I144" i="1"/>
  <c r="L140" i="1"/>
  <c r="M143" i="1"/>
  <c r="J144" i="1"/>
  <c r="N142" i="1"/>
  <c r="L142" i="1"/>
  <c r="M140" i="1"/>
  <c r="J141" i="1"/>
  <c r="I83" i="1"/>
  <c r="I140" i="1"/>
  <c r="N140" i="1"/>
  <c r="K141" i="1"/>
  <c r="L141" i="1"/>
  <c r="I142" i="1"/>
  <c r="M141" i="1"/>
  <c r="J142" i="1"/>
  <c r="K142" i="1"/>
  <c r="I139" i="1"/>
  <c r="J139" i="1"/>
  <c r="M142" i="1"/>
  <c r="K138" i="1"/>
  <c r="K139" i="1"/>
  <c r="L139" i="1"/>
  <c r="M139" i="1"/>
  <c r="J140" i="1"/>
  <c r="N136" i="1"/>
  <c r="J136" i="1"/>
  <c r="M137" i="1"/>
  <c r="L135" i="1"/>
  <c r="L136" i="1"/>
  <c r="N138" i="1"/>
  <c r="N135" i="1"/>
  <c r="N137" i="1"/>
  <c r="M135" i="1"/>
  <c r="K136" i="1"/>
  <c r="J137" i="1"/>
  <c r="J135" i="1"/>
  <c r="M136" i="1"/>
  <c r="K137" i="1"/>
  <c r="I137" i="1"/>
  <c r="L137" i="1"/>
  <c r="I138" i="1"/>
  <c r="J138" i="1"/>
  <c r="I135" i="1"/>
  <c r="L138" i="1"/>
  <c r="M138" i="1"/>
  <c r="K135" i="1"/>
  <c r="I132" i="1"/>
  <c r="M127" i="1"/>
  <c r="N134" i="1"/>
  <c r="N128" i="1"/>
  <c r="M132" i="1"/>
  <c r="N131" i="1"/>
  <c r="N132" i="1"/>
  <c r="M134" i="1"/>
  <c r="J132" i="1"/>
  <c r="N133" i="1"/>
  <c r="J134" i="1"/>
  <c r="K132" i="1"/>
  <c r="I133" i="1"/>
  <c r="L132" i="1"/>
  <c r="N126" i="1"/>
  <c r="K133" i="1"/>
  <c r="L133" i="1"/>
  <c r="I134" i="1"/>
  <c r="M133" i="1"/>
  <c r="K125" i="1"/>
  <c r="K134" i="1"/>
  <c r="K127" i="1"/>
  <c r="I131" i="1"/>
  <c r="L134" i="1"/>
  <c r="J131" i="1"/>
  <c r="K131" i="1"/>
  <c r="L131" i="1"/>
  <c r="M128" i="1"/>
  <c r="M131" i="1"/>
  <c r="K121" i="1"/>
  <c r="L127" i="1"/>
  <c r="N130" i="1"/>
  <c r="L128" i="1"/>
  <c r="N129" i="1"/>
  <c r="N127" i="1"/>
  <c r="L126" i="1"/>
  <c r="J127" i="1"/>
  <c r="J128" i="1"/>
  <c r="L129" i="1"/>
  <c r="K128" i="1"/>
  <c r="J129" i="1"/>
  <c r="M121" i="1"/>
  <c r="I129" i="1"/>
  <c r="K129" i="1"/>
  <c r="I126" i="1"/>
  <c r="I130" i="1"/>
  <c r="J126" i="1"/>
  <c r="M129" i="1"/>
  <c r="J130" i="1"/>
  <c r="K123" i="1"/>
  <c r="K126" i="1"/>
  <c r="K130" i="1"/>
  <c r="I127" i="1"/>
  <c r="L130" i="1"/>
  <c r="M126" i="1"/>
  <c r="M130" i="1"/>
  <c r="M122" i="1"/>
  <c r="J122" i="1"/>
  <c r="J121" i="1"/>
  <c r="N125" i="1"/>
  <c r="M120" i="1"/>
  <c r="M124" i="1"/>
  <c r="N122" i="1"/>
  <c r="L123" i="1"/>
  <c r="N121" i="1"/>
  <c r="J125" i="1"/>
  <c r="N124" i="1"/>
  <c r="I124" i="1"/>
  <c r="M123" i="1"/>
  <c r="N123" i="1"/>
  <c r="K124" i="1"/>
  <c r="I121" i="1"/>
  <c r="L124" i="1"/>
  <c r="I125" i="1"/>
  <c r="L121" i="1"/>
  <c r="I122" i="1"/>
  <c r="L125" i="1"/>
  <c r="M125" i="1"/>
  <c r="K122" i="1"/>
  <c r="L122" i="1"/>
  <c r="I123" i="1"/>
  <c r="N119" i="1"/>
  <c r="K118" i="1"/>
  <c r="M119" i="1"/>
  <c r="N120" i="1"/>
  <c r="N117" i="1"/>
  <c r="I119" i="1"/>
  <c r="L118" i="1"/>
  <c r="J119" i="1"/>
  <c r="I120" i="1"/>
  <c r="N118" i="1"/>
  <c r="K119" i="1"/>
  <c r="J120" i="1"/>
  <c r="L119" i="1"/>
  <c r="K109" i="1"/>
  <c r="N115" i="1"/>
  <c r="M112" i="1"/>
  <c r="M118" i="1"/>
  <c r="N116" i="1"/>
  <c r="K120" i="1"/>
  <c r="N114" i="1"/>
  <c r="I117" i="1"/>
  <c r="L120" i="1"/>
  <c r="J117" i="1"/>
  <c r="K117" i="1"/>
  <c r="L117" i="1"/>
  <c r="I118" i="1"/>
  <c r="M117" i="1"/>
  <c r="J118" i="1"/>
  <c r="N112" i="1"/>
  <c r="L116" i="1"/>
  <c r="M114" i="1"/>
  <c r="N113" i="1"/>
  <c r="M115" i="1"/>
  <c r="J116" i="1"/>
  <c r="J114" i="1"/>
  <c r="K114" i="1"/>
  <c r="J115" i="1"/>
  <c r="L114" i="1"/>
  <c r="K115" i="1"/>
  <c r="N110" i="1"/>
  <c r="I112" i="1"/>
  <c r="L115" i="1"/>
  <c r="I116" i="1"/>
  <c r="M109" i="1"/>
  <c r="K112" i="1"/>
  <c r="K116" i="1"/>
  <c r="K102" i="1"/>
  <c r="L112" i="1"/>
  <c r="I113" i="1"/>
  <c r="J113" i="1"/>
  <c r="M116" i="1"/>
  <c r="K113" i="1"/>
  <c r="L113" i="1"/>
  <c r="I114" i="1"/>
  <c r="N107" i="1"/>
  <c r="M113" i="1"/>
  <c r="N105" i="1"/>
  <c r="N109" i="1"/>
  <c r="N111" i="1"/>
  <c r="N108" i="1"/>
  <c r="L110" i="1"/>
  <c r="N106" i="1"/>
  <c r="L109" i="1"/>
  <c r="J110" i="1"/>
  <c r="K110" i="1"/>
  <c r="I107" i="1"/>
  <c r="I111" i="1"/>
  <c r="M110" i="1"/>
  <c r="J111" i="1"/>
  <c r="K107" i="1"/>
  <c r="K111" i="1"/>
  <c r="K104" i="1"/>
  <c r="L107" i="1"/>
  <c r="I108" i="1"/>
  <c r="L111" i="1"/>
  <c r="M107" i="1"/>
  <c r="J108" i="1"/>
  <c r="M111" i="1"/>
  <c r="K108" i="1"/>
  <c r="L108" i="1"/>
  <c r="M108" i="1"/>
  <c r="N102" i="1"/>
  <c r="L104" i="1"/>
  <c r="L102" i="1"/>
  <c r="M102" i="1"/>
  <c r="M106" i="1"/>
  <c r="J106" i="1"/>
  <c r="N103" i="1"/>
  <c r="M105" i="1"/>
  <c r="J105" i="1"/>
  <c r="I104" i="1"/>
  <c r="N97" i="1"/>
  <c r="N101" i="1"/>
  <c r="M104" i="1"/>
  <c r="I105" i="1"/>
  <c r="N104" i="1"/>
  <c r="K105" i="1"/>
  <c r="I102" i="1"/>
  <c r="L105" i="1"/>
  <c r="I106" i="1"/>
  <c r="K106" i="1"/>
  <c r="K99" i="1"/>
  <c r="I103" i="1"/>
  <c r="L106" i="1"/>
  <c r="J103" i="1"/>
  <c r="K103" i="1"/>
  <c r="L103" i="1"/>
  <c r="M103" i="1"/>
  <c r="J104" i="1"/>
  <c r="I99" i="1"/>
  <c r="N98" i="1"/>
  <c r="N100" i="1"/>
  <c r="K100" i="1"/>
  <c r="J101" i="1"/>
  <c r="K98" i="1"/>
  <c r="J99" i="1"/>
  <c r="L100" i="1"/>
  <c r="L98" i="1"/>
  <c r="M100" i="1"/>
  <c r="J97" i="1"/>
  <c r="M98" i="1"/>
  <c r="L99" i="1"/>
  <c r="I100" i="1"/>
  <c r="M99" i="1"/>
  <c r="N99" i="1"/>
  <c r="I97" i="1"/>
  <c r="I101" i="1"/>
  <c r="K97" i="1"/>
  <c r="K101" i="1"/>
  <c r="L97" i="1"/>
  <c r="I98" i="1"/>
  <c r="L101" i="1"/>
  <c r="M97" i="1"/>
  <c r="J98" i="1"/>
  <c r="M101" i="1"/>
  <c r="M93" i="1"/>
  <c r="N92" i="1"/>
  <c r="M94" i="1"/>
  <c r="L94" i="1"/>
  <c r="J92" i="1"/>
  <c r="N96" i="1"/>
  <c r="M90" i="1"/>
  <c r="N94" i="1"/>
  <c r="N95" i="1"/>
  <c r="N93" i="1"/>
  <c r="M92" i="1"/>
  <c r="J94" i="1"/>
  <c r="M95" i="1"/>
  <c r="K94" i="1"/>
  <c r="J95" i="1"/>
  <c r="I95" i="1"/>
  <c r="K95" i="1"/>
  <c r="I92" i="1"/>
  <c r="L95" i="1"/>
  <c r="I96" i="1"/>
  <c r="J96" i="1"/>
  <c r="M86" i="1"/>
  <c r="K92" i="1"/>
  <c r="K96" i="1"/>
  <c r="L92" i="1"/>
  <c r="I93" i="1"/>
  <c r="L96" i="1"/>
  <c r="J93" i="1"/>
  <c r="M96" i="1"/>
  <c r="N89" i="1"/>
  <c r="K93" i="1"/>
  <c r="M87" i="1"/>
  <c r="N91" i="1"/>
  <c r="L93" i="1"/>
  <c r="I94" i="1"/>
  <c r="N81" i="1"/>
  <c r="N85" i="1"/>
  <c r="K86" i="1"/>
  <c r="J87" i="1"/>
  <c r="L86" i="1"/>
  <c r="K89" i="1"/>
  <c r="N88" i="1"/>
  <c r="N90" i="1"/>
  <c r="L89" i="1"/>
  <c r="I90" i="1"/>
  <c r="K91" i="1"/>
  <c r="M89" i="1"/>
  <c r="J90" i="1"/>
  <c r="J91" i="1"/>
  <c r="N86" i="1"/>
  <c r="K90" i="1"/>
  <c r="N84" i="1"/>
  <c r="N87" i="1"/>
  <c r="L83" i="1"/>
  <c r="I87" i="1"/>
  <c r="L90" i="1"/>
  <c r="I91" i="1"/>
  <c r="K87" i="1"/>
  <c r="L87" i="1"/>
  <c r="I88" i="1"/>
  <c r="L91" i="1"/>
  <c r="J88" i="1"/>
  <c r="M91" i="1"/>
  <c r="K83" i="1"/>
  <c r="K88" i="1"/>
  <c r="L81" i="1"/>
  <c r="L88" i="1"/>
  <c r="I89" i="1"/>
  <c r="M88" i="1"/>
  <c r="J89" i="1"/>
  <c r="N80" i="1"/>
  <c r="M81" i="1"/>
  <c r="I77" i="1"/>
  <c r="M85" i="1"/>
  <c r="N74" i="1"/>
  <c r="L80" i="1"/>
  <c r="N83" i="1"/>
  <c r="L78" i="1"/>
  <c r="I80" i="1"/>
  <c r="J80" i="1"/>
  <c r="N82" i="1"/>
  <c r="L84" i="1"/>
  <c r="J83" i="1"/>
  <c r="J84" i="1"/>
  <c r="M78" i="1"/>
  <c r="M83" i="1"/>
  <c r="K80" i="1"/>
  <c r="K84" i="1"/>
  <c r="K77" i="1"/>
  <c r="I81" i="1"/>
  <c r="I85" i="1"/>
  <c r="L74" i="1"/>
  <c r="M80" i="1"/>
  <c r="J81" i="1"/>
  <c r="M84" i="1"/>
  <c r="J85" i="1"/>
  <c r="I64" i="1"/>
  <c r="K81" i="1"/>
  <c r="K85" i="1"/>
  <c r="I82" i="1"/>
  <c r="L85" i="1"/>
  <c r="J82" i="1"/>
  <c r="N75" i="1"/>
  <c r="K82" i="1"/>
  <c r="N79" i="1"/>
  <c r="L82" i="1"/>
  <c r="M82" i="1"/>
  <c r="J74" i="1"/>
  <c r="M75" i="1"/>
  <c r="K74" i="1"/>
  <c r="J75" i="1"/>
  <c r="M69" i="1"/>
  <c r="N76" i="1"/>
  <c r="M76" i="1"/>
  <c r="N78" i="1"/>
  <c r="M79" i="1"/>
  <c r="M74" i="1"/>
  <c r="J78" i="1"/>
  <c r="J79" i="1"/>
  <c r="K78" i="1"/>
  <c r="N77" i="1"/>
  <c r="I74" i="1"/>
  <c r="L77" i="1"/>
  <c r="I78" i="1"/>
  <c r="M77" i="1"/>
  <c r="I75" i="1"/>
  <c r="I79" i="1"/>
  <c r="K75" i="1"/>
  <c r="K79" i="1"/>
  <c r="L75" i="1"/>
  <c r="I76" i="1"/>
  <c r="L79" i="1"/>
  <c r="K76" i="1"/>
  <c r="N73" i="1"/>
  <c r="L76" i="1"/>
  <c r="J77" i="1"/>
  <c r="N69" i="1"/>
  <c r="N67" i="1"/>
  <c r="N70" i="1"/>
  <c r="M70" i="1"/>
  <c r="I73" i="1"/>
  <c r="J73" i="1"/>
  <c r="K73" i="1"/>
  <c r="N68" i="1"/>
  <c r="L73" i="1"/>
  <c r="M73" i="1"/>
  <c r="K70" i="1"/>
  <c r="M67" i="1"/>
  <c r="N65" i="1"/>
  <c r="J67" i="1"/>
  <c r="K68" i="1"/>
  <c r="N72" i="1"/>
  <c r="L69" i="1"/>
  <c r="M68" i="1"/>
  <c r="M72" i="1"/>
  <c r="J72" i="1"/>
  <c r="N71" i="1"/>
  <c r="J69" i="1"/>
  <c r="J70" i="1"/>
  <c r="I67" i="1"/>
  <c r="L70" i="1"/>
  <c r="I71" i="1"/>
  <c r="K67" i="1"/>
  <c r="K71" i="1"/>
  <c r="L67" i="1"/>
  <c r="I68" i="1"/>
  <c r="L71" i="1"/>
  <c r="I72" i="1"/>
  <c r="M71" i="1"/>
  <c r="K72" i="1"/>
  <c r="L68" i="1"/>
  <c r="I69" i="1"/>
  <c r="L72" i="1"/>
  <c r="L64" i="1"/>
  <c r="K69" i="1"/>
  <c r="I70" i="1"/>
  <c r="N66" i="1"/>
  <c r="N62" i="1"/>
  <c r="N61" i="1"/>
  <c r="I61" i="1"/>
  <c r="N63" i="1"/>
  <c r="L65" i="1"/>
  <c r="M62" i="1"/>
  <c r="K64" i="1"/>
  <c r="J65" i="1"/>
  <c r="M64" i="1"/>
  <c r="K61" i="1"/>
  <c r="N64" i="1"/>
  <c r="K65" i="1"/>
  <c r="L61" i="1"/>
  <c r="I62" i="1"/>
  <c r="I66" i="1"/>
  <c r="M61" i="1"/>
  <c r="J62" i="1"/>
  <c r="M65" i="1"/>
  <c r="J66" i="1"/>
  <c r="K62" i="1"/>
  <c r="K66" i="1"/>
  <c r="L62" i="1"/>
  <c r="I63" i="1"/>
  <c r="L66" i="1"/>
  <c r="J63" i="1"/>
  <c r="M66" i="1"/>
  <c r="K63" i="1"/>
  <c r="L63" i="1"/>
  <c r="M63" i="1"/>
  <c r="M58" i="1"/>
  <c r="M55" i="1"/>
  <c r="M60" i="1"/>
  <c r="K57" i="1"/>
  <c r="N58" i="1"/>
  <c r="N55" i="1"/>
  <c r="J58" i="1"/>
  <c r="N56" i="1"/>
  <c r="N59" i="1"/>
  <c r="K55" i="1"/>
  <c r="N60" i="1"/>
  <c r="J60" i="1"/>
  <c r="N57" i="1"/>
  <c r="K58" i="1"/>
  <c r="L58" i="1"/>
  <c r="J55" i="1"/>
  <c r="J59" i="1"/>
  <c r="K59" i="1"/>
  <c r="L55" i="1"/>
  <c r="L59" i="1"/>
  <c r="M59" i="1"/>
  <c r="K56" i="1"/>
  <c r="K60" i="1"/>
  <c r="L60" i="1"/>
  <c r="L56" i="1"/>
  <c r="M56" i="1"/>
  <c r="J57" i="1"/>
  <c r="L57" i="1"/>
  <c r="M57" i="1"/>
  <c r="M118" i="2" l="1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I40" i="1" s="1"/>
  <c r="E104" i="2"/>
  <c r="E103" i="2"/>
  <c r="E102" i="2"/>
  <c r="I42" i="1" s="1"/>
  <c r="E101" i="2"/>
  <c r="I41" i="1" s="1"/>
  <c r="E99" i="2"/>
  <c r="I39" i="1" s="1"/>
  <c r="E98" i="2"/>
  <c r="I38" i="1" s="1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5" i="2"/>
  <c r="E64" i="2"/>
  <c r="I9" i="1" s="1"/>
  <c r="E63" i="2"/>
  <c r="I8" i="1" s="1"/>
  <c r="E62" i="2"/>
  <c r="I7" i="1" s="1"/>
  <c r="E61" i="2"/>
  <c r="I6" i="1" s="1"/>
  <c r="E60" i="2"/>
  <c r="I5" i="1" s="1"/>
  <c r="E59" i="2"/>
  <c r="E58" i="2"/>
  <c r="I4" i="1" s="1"/>
  <c r="E56" i="2"/>
  <c r="I2" i="1" s="1"/>
  <c r="E57" i="2"/>
  <c r="I3" i="1" s="1"/>
  <c r="I50" i="1" l="1"/>
  <c r="I46" i="1"/>
  <c r="I51" i="1"/>
  <c r="I47" i="1"/>
  <c r="I43" i="1"/>
  <c r="I53" i="1"/>
  <c r="I52" i="1"/>
  <c r="I48" i="1"/>
  <c r="I44" i="1"/>
  <c r="I49" i="1"/>
  <c r="I45" i="1"/>
  <c r="I35" i="1"/>
  <c r="I34" i="1"/>
  <c r="I37" i="1"/>
  <c r="I36" i="1"/>
  <c r="I33" i="1"/>
  <c r="I30" i="1"/>
  <c r="I26" i="1"/>
  <c r="I32" i="1"/>
  <c r="I29" i="1"/>
  <c r="I27" i="1"/>
  <c r="I31" i="1"/>
  <c r="I28" i="1"/>
  <c r="I25" i="1"/>
  <c r="I24" i="1"/>
  <c r="I23" i="1"/>
  <c r="I22" i="1"/>
  <c r="I21" i="1"/>
  <c r="I19" i="1"/>
  <c r="I18" i="1"/>
  <c r="I17" i="1"/>
  <c r="I20" i="1"/>
  <c r="I16" i="1"/>
  <c r="I14" i="1"/>
  <c r="I12" i="1"/>
  <c r="I13" i="1"/>
  <c r="I15" i="1"/>
  <c r="I54" i="1"/>
  <c r="I11" i="1"/>
  <c r="I10" i="1"/>
  <c r="I58" i="1"/>
  <c r="I57" i="1"/>
  <c r="I60" i="1"/>
  <c r="I56" i="1"/>
  <c r="I59" i="1"/>
  <c r="I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Gianfranco Lorenzo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Poner cuit con guiones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Gianfranco Lorenzo</author>
  </authors>
  <commentList>
    <comment ref="B1" authorId="0" shapeId="0" xr:uid="{9AB566F8-E6A0-4871-BD1C-EB40DD65C038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Sale de afip.
Nombre que figura en la pagina
</t>
        </r>
      </text>
    </comment>
  </commentList>
</comments>
</file>

<file path=xl/sharedStrings.xml><?xml version="1.0" encoding="utf-8"?>
<sst xmlns="http://schemas.openxmlformats.org/spreadsheetml/2006/main" count="1430" uniqueCount="696">
  <si>
    <t>Nro</t>
  </si>
  <si>
    <t>Cliente</t>
  </si>
  <si>
    <t>CLAVE</t>
  </si>
  <si>
    <t>CUIT AFIP</t>
  </si>
  <si>
    <t>CUIT en pagina</t>
  </si>
  <si>
    <t>Fila</t>
  </si>
  <si>
    <t>Periodo</t>
  </si>
  <si>
    <t>Ubicación</t>
  </si>
  <si>
    <t>Anterior</t>
  </si>
  <si>
    <t>Posterior</t>
  </si>
  <si>
    <t>texto a buscar</t>
  </si>
  <si>
    <t>CUIT EMPRESA</t>
  </si>
  <si>
    <t>CLIENTE</t>
  </si>
  <si>
    <t>Nombre Archivo XML</t>
  </si>
  <si>
    <t>04/2023</t>
  </si>
  <si>
    <t>05/2023</t>
  </si>
  <si>
    <t>02/2023</t>
  </si>
  <si>
    <t>Periodo Texto</t>
  </si>
  <si>
    <t>30-71152647-8</t>
  </si>
  <si>
    <t>AGUAS CRISTALINAS S.R.L.</t>
  </si>
  <si>
    <t>Gustavo2023</t>
  </si>
  <si>
    <t>03/2023</t>
  </si>
  <si>
    <t>06/2023</t>
  </si>
  <si>
    <t>Nombre Archivo Compras</t>
  </si>
  <si>
    <t>Nombre Archivo Ventas</t>
  </si>
  <si>
    <t>Nombre Carpeta</t>
  </si>
  <si>
    <t>CUIT SOCIO</t>
  </si>
  <si>
    <t>30-70701602-3</t>
  </si>
  <si>
    <t>Volosin2023</t>
  </si>
  <si>
    <t>33-71598120-9</t>
  </si>
  <si>
    <t>30-71683106-6</t>
  </si>
  <si>
    <t>30-71419386-0</t>
  </si>
  <si>
    <t>33-71732074-9</t>
  </si>
  <si>
    <t>30-71025970-0</t>
  </si>
  <si>
    <t>33-71074711-9</t>
  </si>
  <si>
    <t>30-71797342-5</t>
  </si>
  <si>
    <t>30-70900993-8</t>
  </si>
  <si>
    <t>30-71726797-0</t>
  </si>
  <si>
    <t>33-70997157-9</t>
  </si>
  <si>
    <t>33-71695401-9</t>
  </si>
  <si>
    <t>33-71775331-9</t>
  </si>
  <si>
    <t>30-70719728-1</t>
  </si>
  <si>
    <t>30-71221074-1</t>
  </si>
  <si>
    <t>30-71427544-1</t>
  </si>
  <si>
    <t>30-71505322-1</t>
  </si>
  <si>
    <t>30-71585011-3</t>
  </si>
  <si>
    <t>30-71684087-1</t>
  </si>
  <si>
    <t>30-71585865-3</t>
  </si>
  <si>
    <t>33-71704548-9</t>
  </si>
  <si>
    <t>30-71651998-4</t>
  </si>
  <si>
    <t>30-70957092-3</t>
  </si>
  <si>
    <t>30-71485141-8</t>
  </si>
  <si>
    <t>30-71562264-1</t>
  </si>
  <si>
    <t>30-71741083-8</t>
  </si>
  <si>
    <t>30-71671287-3</t>
  </si>
  <si>
    <t>30-70815177-3</t>
  </si>
  <si>
    <t>30-71676091-6</t>
  </si>
  <si>
    <t>30-71448211-0</t>
  </si>
  <si>
    <t>30-71628534-7</t>
  </si>
  <si>
    <t>30-71720648-3</t>
  </si>
  <si>
    <t>PRINCIPAL COMERCIALIZADORA S.A.</t>
  </si>
  <si>
    <t>DYM GROUP S.A.</t>
  </si>
  <si>
    <t>HFTECNO S.A.</t>
  </si>
  <si>
    <t>OPTICORE S.A.</t>
  </si>
  <si>
    <t>TXM S.A.</t>
  </si>
  <si>
    <t>MEGMA SRL</t>
  </si>
  <si>
    <t>FILIGRANA S.A.</t>
  </si>
  <si>
    <t>GRUPO SAFDIE S.R.L.</t>
  </si>
  <si>
    <t>KADURSPORT S.R.L.</t>
  </si>
  <si>
    <t>COMERCIALIZADORA DE RAMOS GENERALES SRL</t>
  </si>
  <si>
    <t>IMPERIAL FOOD S.A.</t>
  </si>
  <si>
    <t>STAMPATO S.R.L.</t>
  </si>
  <si>
    <t>CKM PARTS S.R.L.</t>
  </si>
  <si>
    <t>MFS SRL</t>
  </si>
  <si>
    <t>MFRS SRL</t>
  </si>
  <si>
    <t>PANCOM S.R.L.</t>
  </si>
  <si>
    <t>RAPEANT S.A.</t>
  </si>
  <si>
    <t>ALIMENTOS Y VIANDAS S.A.</t>
  </si>
  <si>
    <t>DON BARREDORA S.A.</t>
  </si>
  <si>
    <t>INFOBYTE S.A.</t>
  </si>
  <si>
    <t>KAJOL SRL</t>
  </si>
  <si>
    <t>INGALET S.R.L.</t>
  </si>
  <si>
    <t>Guatemala2985</t>
  </si>
  <si>
    <t>$Onk28Z7gH</t>
  </si>
  <si>
    <t>Leiva00002023</t>
  </si>
  <si>
    <t>Daniel2429</t>
  </si>
  <si>
    <t>JaviRubi023</t>
  </si>
  <si>
    <t>09Nicolas10</t>
  </si>
  <si>
    <t>2023!Vital</t>
  </si>
  <si>
    <t>AFIP2023Seguridad</t>
  </si>
  <si>
    <t>Libertador5742</t>
  </si>
  <si>
    <t>Pedro02021</t>
  </si>
  <si>
    <t>Amuller770bh</t>
  </si>
  <si>
    <t>Melanie2105</t>
  </si>
  <si>
    <t>Corona2022</t>
  </si>
  <si>
    <t>FLankers22</t>
  </si>
  <si>
    <t>Ekosher3720</t>
  </si>
  <si>
    <t>ericNamioS50</t>
  </si>
  <si>
    <t>DOUBLE G</t>
  </si>
  <si>
    <t>QUO SOLUTIONS S.R.L.</t>
  </si>
  <si>
    <t>INDIAN KINOR S.A.</t>
  </si>
  <si>
    <t>Afip1993!!</t>
  </si>
  <si>
    <t>Oscars2412</t>
  </si>
  <si>
    <t>OScars2412</t>
  </si>
  <si>
    <t>Pancom2022</t>
  </si>
  <si>
    <t>Pedros2020</t>
  </si>
  <si>
    <t>Mato252525</t>
  </si>
  <si>
    <t>Maria987652023</t>
  </si>
  <si>
    <t>Secfar1983</t>
  </si>
  <si>
    <t>Kajol1234569</t>
  </si>
  <si>
    <t>37915Silicon</t>
  </si>
  <si>
    <t>KINO BOVIO S R L</t>
  </si>
  <si>
    <t>MUNBEN S.A.</t>
  </si>
  <si>
    <t>GUPAZ S A</t>
  </si>
  <si>
    <t>EFENIMAR S.A.</t>
  </si>
  <si>
    <t>SGB CONSTRUCCIONES S.A.</t>
  </si>
  <si>
    <t>PALMA DI MONTECHIARO S.A.</t>
  </si>
  <si>
    <t>LISMAR SUR S.A.</t>
  </si>
  <si>
    <t>HILASIS S.A.</t>
  </si>
  <si>
    <t>BOT BALANCE S.A.</t>
  </si>
  <si>
    <t>JARIF S.A.</t>
  </si>
  <si>
    <t>ALEGRIA TEXTIL SRL</t>
  </si>
  <si>
    <t>SANTI TRADICION S.A.</t>
  </si>
  <si>
    <t>ROVICK SRL</t>
  </si>
  <si>
    <t>INETION GSB S.R.L.</t>
  </si>
  <si>
    <t>PORDISEÑO TEXTIL S.R.L.</t>
  </si>
  <si>
    <t>COMERCIAL TOR-CAB S.A.S.</t>
  </si>
  <si>
    <t>MYNT SRL</t>
  </si>
  <si>
    <t>COMPAÑIA DE PAPELES S.A.</t>
  </si>
  <si>
    <t>FEINA S.A.</t>
  </si>
  <si>
    <t>DOC GW S.A.S.</t>
  </si>
  <si>
    <t>REjas273543</t>
  </si>
  <si>
    <t>Federico2023!</t>
  </si>
  <si>
    <t>Gus2017Burs</t>
  </si>
  <si>
    <t>SantiRusso2023</t>
  </si>
  <si>
    <t>Donado1053</t>
  </si>
  <si>
    <t>Dante.2022</t>
  </si>
  <si>
    <t>Valenti2023</t>
  </si>
  <si>
    <t>Gustavo4835</t>
  </si>
  <si>
    <t>Gaston2023</t>
  </si>
  <si>
    <t>3Ptextil2023</t>
  </si>
  <si>
    <t>Bensofi2022</t>
  </si>
  <si>
    <t>Estudio2022</t>
  </si>
  <si>
    <t>Maxito1310</t>
  </si>
  <si>
    <t>Safdier2023</t>
  </si>
  <si>
    <t>Daniema2023</t>
  </si>
  <si>
    <t>Juancruz2023</t>
  </si>
  <si>
    <t>Deni748531</t>
  </si>
  <si>
    <t>Estudio2023</t>
  </si>
  <si>
    <t>30-71578938-4</t>
  </si>
  <si>
    <t>30-69455014-9</t>
  </si>
  <si>
    <t>30-70741872-5</t>
  </si>
  <si>
    <t>30-71650411-1</t>
  </si>
  <si>
    <t>33-71543926-9</t>
  </si>
  <si>
    <t>30-71201297-4</t>
  </si>
  <si>
    <t>33-70705197-9</t>
  </si>
  <si>
    <t>30-71028937-5</t>
  </si>
  <si>
    <t>30-71688212-4</t>
  </si>
  <si>
    <t>30-71719533-3</t>
  </si>
  <si>
    <t>30-71764482-0</t>
  </si>
  <si>
    <t>30-63649121-3</t>
  </si>
  <si>
    <t>30-71660743-3</t>
  </si>
  <si>
    <t>30-71588510-3</t>
  </si>
  <si>
    <t>30-71512856-6</t>
  </si>
  <si>
    <t>30-71555285-6</t>
  </si>
  <si>
    <t>30-71480354-5</t>
  </si>
  <si>
    <t>30-70063044-3</t>
  </si>
  <si>
    <t>33-71654833-9</t>
  </si>
  <si>
    <t>30-71617204-6</t>
  </si>
  <si>
    <t>30-71729894-9</t>
  </si>
  <si>
    <t>30-70759795-6</t>
  </si>
  <si>
    <t>30-71767968-3</t>
  </si>
  <si>
    <t>30-71585129-2</t>
  </si>
  <si>
    <t>DOMESTIC COMPANY S R L</t>
  </si>
  <si>
    <t>FASHION COOK SA</t>
  </si>
  <si>
    <t>KOLIBRII</t>
  </si>
  <si>
    <t>ok</t>
  </si>
  <si>
    <t>\\192.168.0.3\wns\Asesoramiento Contable\WNS\PORDISEÑO TEXTIL S.R.L\Contabilidad\2023\Compras</t>
  </si>
  <si>
    <t>06-Junio</t>
  </si>
  <si>
    <t>\\192.168.0.3\wns\Asesoramiento Contable\WNS\ORIENTAL Y CIA S R L\Contabilidad\2023\Compras</t>
  </si>
  <si>
    <t>\\192.168.0.3\wns\Asesoramiento Contable\WNS\COMERCIAL TOR-CAB S.A.S\Contabilidad\2023\Compras</t>
  </si>
  <si>
    <t>\\192.168.0.3\wns\Asesoramiento Contable\WNS\CAMPANEL SA\Contabilidad\2023\Compras</t>
  </si>
  <si>
    <t>\\192.168.0.3\wns\Asesoramiento Contable\WNS\MYNT SRL\Contabilidad\2023\Compras</t>
  </si>
  <si>
    <t>\\192.168.0.3\wns\Asesoramiento Contable\WNS\COMPAÑIA DE PAPELES S.A\Contabilidad\2023\Compras</t>
  </si>
  <si>
    <t>\\192.168.0.3\wns\Asesoramiento Contable\WNS\FEINA S.A\Contabilidad\2023\Compras</t>
  </si>
  <si>
    <t>\\192.168.0.3\wns\Asesoramiento Contable\WNS\DOC GW S.A.S\Contabilidad\2023\Compras</t>
  </si>
  <si>
    <t>ORIENTAL Y CIA S R L</t>
  </si>
  <si>
    <t>OK</t>
  </si>
  <si>
    <t>CAMPANEL S.A.</t>
  </si>
  <si>
    <t>\\192.168.0.3\wns\Asesoramiento Contable\WNS\DOUBLE G\Contabilidad\2023\Compras</t>
  </si>
  <si>
    <t>\\192.168.0.3\wns\Asesoramiento Contable\WNS\PRINCIPAL COMERCIALIZADORA SA\Contabilidad\2023\Compras</t>
  </si>
  <si>
    <t>\\192.168.0.3\wns\Asesoramiento Contable\WNS\QUO SOLUTIONS S.R.L\Contabilidad\2023\Compras</t>
  </si>
  <si>
    <t>\\192.168.0.3\wns\Asesoramiento Contable\WNS\INDIAN KINOR S.A\Contabilidad\2023\Compras</t>
  </si>
  <si>
    <t>\\192.168.0.3\wns\Asesoramiento Contable\WNS\DYM GROUP S.A\Contabilidad\2023\Compras</t>
  </si>
  <si>
    <t>\\192.168.0.3\wns\Asesoramiento Contable\WNS\HFTECNO SA\Contabilidad\2023\Compras</t>
  </si>
  <si>
    <t>07/2023</t>
  </si>
  <si>
    <t>\\192.168.0.3\wns\Asesoramiento Contable\WNS\GRUPO TERAPEUTICO PSICOANALITICO S.A\Contabilidad\2023\Compras</t>
  </si>
  <si>
    <t>\\192.168.0.3\wns\Asesoramiento Contable\WNS\TXM S.A\Contabilidad\2023\Compras</t>
  </si>
  <si>
    <t>\\192.168.0.3\wns\Asesoramiento Contable\WNS\MEGMA SRL\Contabilidad\2023\Compras</t>
  </si>
  <si>
    <t>\\192.168.0.3\wns\Asesoramiento Contable\WNS\PANCOM S.R.L\Contabilidad\2023\Compras</t>
  </si>
  <si>
    <t>\\192.168.0.3\wns\Asesoramiento Contable\WNS\RAPEANT S.A\Contabilidad\2023\Compras</t>
  </si>
  <si>
    <t>\\192.168.0.3\wns\Asesoramiento Contable\WNS\METALPACK SA\Contabilidad\2023\Compras</t>
  </si>
  <si>
    <t>\\192.168.0.3\wns\Asesoramiento Contable\WNS\FILIGRANA S.A\Contabilidad\2023\Compras</t>
  </si>
  <si>
    <t>\\192.168.0.3\wns\Asesoramiento Contable\WNS\GRUPO SAFDIE S.R.L\Contabilidad\2023\Compras</t>
  </si>
  <si>
    <t>\\192.168.0.3\wns\Asesoramiento Contable\WNS\COMERCIALIZADORA DE RAMOS GENERALES SRL\Contabilidad\2023\Compras</t>
  </si>
  <si>
    <t>\\192.168.0.3\wns\Asesoramiento Contable\WNS\KADURSPORT S.R.L\Contabilidad\2023\Compras</t>
  </si>
  <si>
    <t>GRUPO TERAPEUTICO PSICOANALITICO S.A.</t>
  </si>
  <si>
    <t>METALPACK SA</t>
  </si>
  <si>
    <t>\\192.168.0.3\wns\Asesoramiento Contable\WNS\NEURALPLUG A.I\Contabilidad2023\Compras</t>
  </si>
  <si>
    <t>NEURALPLUG A.I.</t>
  </si>
  <si>
    <t>Insumos2023</t>
  </si>
  <si>
    <t>\\192.168.0.3\wns\Asesoramiento Contable\WNS\CKM PARTS S.R.L\Contabilidad\2023\Compras</t>
  </si>
  <si>
    <t>\\192.168.0.3\wns\Asesoramiento Contable\WNS\MFS SOCIEDAD DE RESPONSABILIDAD LIMITADA\Contabilidad\2023\Compras</t>
  </si>
  <si>
    <t>\\192.168.0.3\wns\Asesoramiento Contable\WNS\MFRS SRL\Contabilidad\2023\Compras</t>
  </si>
  <si>
    <t>\\192.168.0.3\wns\Asesoramiento Contable\WNS\ALIMENTOS Y VIANDAS SA\Contabilidad\2023\Compras</t>
  </si>
  <si>
    <t>\\192.168.0.3\wns\Asesoramiento Contable\WNS\SEDEME SRL\Contabilidad\2023\Compras</t>
  </si>
  <si>
    <t>\\192.168.0.3\wns\Asesoramiento Contable\WNS\DON BARREDORA S.A\Contabilidad\2023\Compras</t>
  </si>
  <si>
    <t>\\192.168.0.3\wns\Asesoramiento Contable\WNS\INFOBYTE S.A\Contabilidad\2023\Compras</t>
  </si>
  <si>
    <t>\\192.168.0.3\wns\Asesoramiento Contable\WNS\KAJOL S.R.L\Contabilidad\2023\Compras</t>
  </si>
  <si>
    <t>\\192.168.0.3\wns\Asesoramiento Contable\WNS\INGALET\Contabilidad\2023\Compras</t>
  </si>
  <si>
    <t>SEDEME SRL</t>
  </si>
  <si>
    <t>Konstru1001.</t>
  </si>
  <si>
    <t>\\192.168.0.3\wns\Asesoramiento Contable\WNS\KINO BOVIO S R L\Contabilidad\2023\Compras</t>
  </si>
  <si>
    <t>\\192.168.0.3\wns\Asesoramiento Contable\WNS\OPTICORE S.A\Contabilidad\2023\Compras</t>
  </si>
  <si>
    <t>Medrano1848</t>
  </si>
  <si>
    <t>SEMATRYN SA</t>
  </si>
  <si>
    <t>30-70959917-4</t>
  </si>
  <si>
    <t>27131313530</t>
  </si>
  <si>
    <t>Lucio2009!!</t>
  </si>
  <si>
    <t>OBRAS ACUSTICAS SRL</t>
  </si>
  <si>
    <t>20339364495</t>
  </si>
  <si>
    <t>30-71216268-2</t>
  </si>
  <si>
    <t>cierre balance</t>
  </si>
  <si>
    <t>\\192.168.0.3\wns\Asesoramiento Contable\WNS\IMPERIAL FOOD S.A\Contabilidad\2023\Compras</t>
  </si>
  <si>
    <t>\\192.168.0.3\wns\Asesoramiento Contable\WNS\STAMPATO S.R.L\Contabilidad\2023\Compras</t>
  </si>
  <si>
    <t>PEREZ URIARTE SA</t>
  </si>
  <si>
    <t>IMPLANTEC S A</t>
  </si>
  <si>
    <t>GURTAM SOFTWARE SA</t>
  </si>
  <si>
    <t>CENTRO ESPECIALIDADES MEDICAS SRL</t>
  </si>
  <si>
    <t>QUINIENTOS VEINTISIETE S.R.L.</t>
  </si>
  <si>
    <t>LISTEN S A C I Y M</t>
  </si>
  <si>
    <t>NOSGT S.A.</t>
  </si>
  <si>
    <t>DARWIN CERVEZA ARTESANAL S.R.L.</t>
  </si>
  <si>
    <t>CLEANFER SRL</t>
  </si>
  <si>
    <t>ORGANIZACION NO GUBERNAMENTAL DE DESARROLLO PARA LA INCLUSIO</t>
  </si>
  <si>
    <t>TUR S.A.</t>
  </si>
  <si>
    <t>ITSOS S.R.L</t>
  </si>
  <si>
    <t>FIDEICOMISO VERA 138</t>
  </si>
  <si>
    <t>VEDIA 1719 S.A.</t>
  </si>
  <si>
    <t>CALAFLOR S.A.</t>
  </si>
  <si>
    <t>QS INTERNATIONAL SA</t>
  </si>
  <si>
    <t>HARLYE S A</t>
  </si>
  <si>
    <t>PEQUE MANUTINA SA</t>
  </si>
  <si>
    <t>T Y T SA</t>
  </si>
  <si>
    <t>INDUSTRIAS CARMIX S.A.</t>
  </si>
  <si>
    <t>566 S.R.L.</t>
  </si>
  <si>
    <t>FIRULAIS</t>
  </si>
  <si>
    <t>UNIVERSAL EXPORTS SAS</t>
  </si>
  <si>
    <t>CYGNUS ELECTRONICS S.A.</t>
  </si>
  <si>
    <t>BIG DIPPER S.R.L.</t>
  </si>
  <si>
    <t>WNS &amp; ASOCIADOS S.R.L.</t>
  </si>
  <si>
    <t>LHBN S.R.L</t>
  </si>
  <si>
    <t>TDK LABS</t>
  </si>
  <si>
    <t>CINER S.R.L.</t>
  </si>
  <si>
    <t>ALMATEX SA</t>
  </si>
  <si>
    <t>DILEXIA S A</t>
  </si>
  <si>
    <t>BRB ARGENTINA SOCIEDAD ANONIMA</t>
  </si>
  <si>
    <t>ABERTURAS MONTAJES ALSA CONSTRUCTORA S.R.L</t>
  </si>
  <si>
    <t>COOPARGEN SA</t>
  </si>
  <si>
    <t>STISO S.A.</t>
  </si>
  <si>
    <t>FIDEICOMISO DE ADMINISTRACION SCHULMAN</t>
  </si>
  <si>
    <t>CONDOMINIO DE MAJLIS WALTER ADRIAN Y OTRO</t>
  </si>
  <si>
    <t>AYMONT SRL</t>
  </si>
  <si>
    <t>PARNACAR S.A.</t>
  </si>
  <si>
    <t>LEZICA 4483 S.A.</t>
  </si>
  <si>
    <t>LPH 1719 S.A</t>
  </si>
  <si>
    <t>UIK S.A.</t>
  </si>
  <si>
    <t>NGSHOP SRL</t>
  </si>
  <si>
    <t>GURU POINT SRL</t>
  </si>
  <si>
    <t>TORIKOS S.A.S.</t>
  </si>
  <si>
    <t>PNC SRL</t>
  </si>
  <si>
    <t>DAFT AUDIO SRL</t>
  </si>
  <si>
    <t>HILADOS ADAR</t>
  </si>
  <si>
    <t>BHI TRADE IN S.A.</t>
  </si>
  <si>
    <t>BM IMPORTACIONES SRL</t>
  </si>
  <si>
    <t>CENTRO DE INVESTIGACION Y PREVENCION CARDIOVASCULAR SA</t>
  </si>
  <si>
    <t>SILICONBAIRES SRL</t>
  </si>
  <si>
    <t>SHIVITI S.A.S.</t>
  </si>
  <si>
    <t>TELAMANIA S.R.L.</t>
  </si>
  <si>
    <t>MANDUCA SANITARIOS S R L</t>
  </si>
  <si>
    <t>VICGER SERVICIOS SRL</t>
  </si>
  <si>
    <t>DISTRICORREA</t>
  </si>
  <si>
    <t>20386132446</t>
  </si>
  <si>
    <t>20280331180</t>
  </si>
  <si>
    <t>27958876780</t>
  </si>
  <si>
    <t>wialonpial2022B</t>
  </si>
  <si>
    <t>20124254494</t>
  </si>
  <si>
    <t>Crmajul2023</t>
  </si>
  <si>
    <t>20163353610</t>
  </si>
  <si>
    <t>20105202343</t>
  </si>
  <si>
    <t>2022Roberto4071</t>
  </si>
  <si>
    <t>27256616985</t>
  </si>
  <si>
    <t>Afip160578</t>
  </si>
  <si>
    <t>20249778037</t>
  </si>
  <si>
    <t>Sebastian2022</t>
  </si>
  <si>
    <t>20044370159</t>
  </si>
  <si>
    <t>22Catarsis23</t>
  </si>
  <si>
    <t>20307002702</t>
  </si>
  <si>
    <t>Javier0922</t>
  </si>
  <si>
    <t>20050723462</t>
  </si>
  <si>
    <t>02Antonio05</t>
  </si>
  <si>
    <t>27282299572</t>
  </si>
  <si>
    <t>Jdemiguel2022</t>
  </si>
  <si>
    <t>27179535160</t>
  </si>
  <si>
    <t>Netanel2629</t>
  </si>
  <si>
    <t>20384642412</t>
  </si>
  <si>
    <t>Marechal983</t>
  </si>
  <si>
    <t>27286798972</t>
  </si>
  <si>
    <t>CaVePa2023</t>
  </si>
  <si>
    <t>20190030599</t>
  </si>
  <si>
    <t>Contables22</t>
  </si>
  <si>
    <t>20928840930</t>
  </si>
  <si>
    <t>Importadora22</t>
  </si>
  <si>
    <t>20112310844</t>
  </si>
  <si>
    <t>Harlye2022</t>
  </si>
  <si>
    <t>20932595398</t>
  </si>
  <si>
    <t>20179515904</t>
  </si>
  <si>
    <t>Comercio2023</t>
  </si>
  <si>
    <t>20299524001</t>
  </si>
  <si>
    <t>20225506583</t>
  </si>
  <si>
    <t>PenellaGabriel2022</t>
  </si>
  <si>
    <t>23385365209</t>
  </si>
  <si>
    <t>Lahabana2024</t>
  </si>
  <si>
    <t>20338975938</t>
  </si>
  <si>
    <t>Impuestos1022</t>
  </si>
  <si>
    <t>27232992889</t>
  </si>
  <si>
    <t>Agustina1234</t>
  </si>
  <si>
    <t>20167912924</t>
  </si>
  <si>
    <t>Almatex2023</t>
  </si>
  <si>
    <t>20139242581</t>
  </si>
  <si>
    <t>2023JBliman</t>
  </si>
  <si>
    <t>20318815454</t>
  </si>
  <si>
    <t>Alsametales3473</t>
  </si>
  <si>
    <t>27245295273</t>
  </si>
  <si>
    <t>27Denise2022</t>
  </si>
  <si>
    <t>20311750152</t>
  </si>
  <si>
    <t>Soygranate14</t>
  </si>
  <si>
    <t>20240691125</t>
  </si>
  <si>
    <t>Lavalle2024</t>
  </si>
  <si>
    <t>23208926489</t>
  </si>
  <si>
    <t>20183676823</t>
  </si>
  <si>
    <t>Rlerner1966.</t>
  </si>
  <si>
    <t>20389928659</t>
  </si>
  <si>
    <t>Nicolas$2023</t>
  </si>
  <si>
    <t>20406758371</t>
  </si>
  <si>
    <t>Lucas00004</t>
  </si>
  <si>
    <t>20161442322</t>
  </si>
  <si>
    <t>Cindy2022x1</t>
  </si>
  <si>
    <t>20361531532</t>
  </si>
  <si>
    <t>MartinNN2022</t>
  </si>
  <si>
    <t>20348511182</t>
  </si>
  <si>
    <t>Torkato2022</t>
  </si>
  <si>
    <t>20361593880</t>
  </si>
  <si>
    <t>Pncsrl2022</t>
  </si>
  <si>
    <t>20301837306</t>
  </si>
  <si>
    <t>20297534557</t>
  </si>
  <si>
    <t>Pedrito2022</t>
  </si>
  <si>
    <t>20302203092</t>
  </si>
  <si>
    <t>AriO202002</t>
  </si>
  <si>
    <t>20162466675</t>
  </si>
  <si>
    <t>Cjzaidman2023</t>
  </si>
  <si>
    <t>20272835919</t>
  </si>
  <si>
    <t>20409359125</t>
  </si>
  <si>
    <t>27295010768</t>
  </si>
  <si>
    <t>Azcuenaga53+</t>
  </si>
  <si>
    <t>20102057385</t>
  </si>
  <si>
    <t>ManducaS23</t>
  </si>
  <si>
    <t>20043838033</t>
  </si>
  <si>
    <t>Pumita2023</t>
  </si>
  <si>
    <t>20287522089</t>
  </si>
  <si>
    <t>JDSaposnik2023</t>
  </si>
  <si>
    <t xml:space="preserve">no va </t>
  </si>
  <si>
    <t>11-Noviembre</t>
  </si>
  <si>
    <t>12-Diciembre</t>
  </si>
  <si>
    <t>30-71768608-6</t>
  </si>
  <si>
    <t>30-71736622-7</t>
  </si>
  <si>
    <t>30-71443511-2</t>
  </si>
  <si>
    <t>30-71710116-9</t>
  </si>
  <si>
    <t>30-62379407-1</t>
  </si>
  <si>
    <t>30-71773745-4</t>
  </si>
  <si>
    <t>30-66331412-9</t>
  </si>
  <si>
    <t>30-71545361-0</t>
  </si>
  <si>
    <t>30-64558275-2</t>
  </si>
  <si>
    <t>30-71533527-8</t>
  </si>
  <si>
    <t>30-50235892-4</t>
  </si>
  <si>
    <t>30-71199406-4</t>
  </si>
  <si>
    <t>33-71587456-9</t>
  </si>
  <si>
    <t>30-71660399-3</t>
  </si>
  <si>
    <t>30-70844786-9</t>
  </si>
  <si>
    <t>33-71210965-9</t>
  </si>
  <si>
    <t>30-70958016-3</t>
  </si>
  <si>
    <t>30-66124546-4</t>
  </si>
  <si>
    <t>30-71181457-0</t>
  </si>
  <si>
    <t>30-63107294-8</t>
  </si>
  <si>
    <t>30-71427060-1</t>
  </si>
  <si>
    <t>30-71702785-6</t>
  </si>
  <si>
    <t>30-71737752-0</t>
  </si>
  <si>
    <t>30-71560358-2</t>
  </si>
  <si>
    <t>30-71254831-9</t>
  </si>
  <si>
    <t>30-71575322-3</t>
  </si>
  <si>
    <t>30-71623059-3</t>
  </si>
  <si>
    <t>30-71639891-5</t>
  </si>
  <si>
    <t>30-71569170-8</t>
  </si>
  <si>
    <t>30-71064840-5</t>
  </si>
  <si>
    <t>30-68074375-0</t>
  </si>
  <si>
    <t>33-68584685-9</t>
  </si>
  <si>
    <t>30-71069645-0</t>
  </si>
  <si>
    <t>30-68308876-1</t>
  </si>
  <si>
    <t>30-71514497-9</t>
  </si>
  <si>
    <t>30-71584755-4</t>
  </si>
  <si>
    <t>30-71040838-2</t>
  </si>
  <si>
    <t>30-70734861-1</t>
  </si>
  <si>
    <t>30-71450917-5</t>
  </si>
  <si>
    <t>30-71687586-1</t>
  </si>
  <si>
    <t>30-71677742-8</t>
  </si>
  <si>
    <t>30-71669348-8</t>
  </si>
  <si>
    <t>30-71594900-4</t>
  </si>
  <si>
    <t>30-71477325-5</t>
  </si>
  <si>
    <t>30-71503901-6</t>
  </si>
  <si>
    <t>30-71608649-2</t>
  </si>
  <si>
    <t>30-71707206-1</t>
  </si>
  <si>
    <t>33-71512465-9</t>
  </si>
  <si>
    <t>30-71173814-9</t>
  </si>
  <si>
    <t>30-71123797-2</t>
  </si>
  <si>
    <t>30-71523124-3</t>
  </si>
  <si>
    <t>30-71003253-6</t>
  </si>
  <si>
    <t>30-71507810-0</t>
  </si>
  <si>
    <t>30-71608695-6</t>
  </si>
  <si>
    <t>30-71679472-1</t>
  </si>
  <si>
    <t>30-65609446-6</t>
  </si>
  <si>
    <t>30-71199618-0</t>
  </si>
  <si>
    <t>30-71779299-4</t>
  </si>
  <si>
    <t>no tiene portal</t>
  </si>
  <si>
    <t>ICONO TEX  S.R.L.</t>
  </si>
  <si>
    <t>PARNATEX SA</t>
  </si>
  <si>
    <t>\\192.168.0.3\wns\Asesoramiento Contable\WNS\PARNATEX\Contabilidad\2023\Compras</t>
  </si>
  <si>
    <t>Nombre Archivo DJ</t>
  </si>
  <si>
    <t>KLH Corp S.R.L</t>
  </si>
  <si>
    <t>PROPERTEX S.A</t>
  </si>
  <si>
    <t>MUNDO PLASTIC SRL</t>
  </si>
  <si>
    <t>DELANTIA S.R.L.</t>
  </si>
  <si>
    <t>NETFAM S.A.</t>
  </si>
  <si>
    <t>LEAVE IT S.A</t>
  </si>
  <si>
    <t>MESQUITA HNOS</t>
  </si>
  <si>
    <t>INSUMOS GADOL SRL</t>
  </si>
  <si>
    <t>PEDA SRL</t>
  </si>
  <si>
    <t>FRATOM SRL</t>
  </si>
  <si>
    <t>MINGE S.A.</t>
  </si>
  <si>
    <t>MATRIXAR PLASTICOS S.A.</t>
  </si>
  <si>
    <t>OCHO SEIS TRES SRL</t>
  </si>
  <si>
    <t>CLEANX S.A.</t>
  </si>
  <si>
    <t>GRALUMA SOCIEDAD ANONIMA COMERCIAL INDUSTRIAL FINAN INMOB CO</t>
  </si>
  <si>
    <t>BASAY SRL</t>
  </si>
  <si>
    <t>TEJELET S.A.</t>
  </si>
  <si>
    <t>GONNI S.A.</t>
  </si>
  <si>
    <t>SEADMA S.A.</t>
  </si>
  <si>
    <t>TMB GROUP S.R.L.</t>
  </si>
  <si>
    <t>JEDSOL SRL</t>
  </si>
  <si>
    <t>T378 S.A.</t>
  </si>
  <si>
    <t>HIGH LIGHT SRL </t>
  </si>
  <si>
    <t>HGRTEX S.R.L.</t>
  </si>
  <si>
    <t>DESHU S.R.L.</t>
  </si>
  <si>
    <t>BENSOFI SRL</t>
  </si>
  <si>
    <t>BRAINTLY SRL</t>
  </si>
  <si>
    <t>CINNAMON TRUST S.A.</t>
  </si>
  <si>
    <t>DAPORAL S.A.</t>
  </si>
  <si>
    <t>RUKKO SRL</t>
  </si>
  <si>
    <t>BIANCATEX SRL</t>
  </si>
  <si>
    <t>THAMES 207 S.A.</t>
  </si>
  <si>
    <t>ARROW HOLDINGS S.R.L.</t>
  </si>
  <si>
    <t>DOMESTIC COMPANY SRL</t>
  </si>
  <si>
    <t>KOLIBRI SAS</t>
  </si>
  <si>
    <t>NAIMA S.R.L.</t>
  </si>
  <si>
    <t>FUNDACION PARA LA INVESTIGACION DE LAS ENFERMEDADES ENDOCRINO MATABOLICAS FIEEM</t>
  </si>
  <si>
    <t>REGALOS KINOR S.A.</t>
  </si>
  <si>
    <t>FIDEICOMISO NICETO VEGA 5276</t>
  </si>
  <si>
    <t>ORIENTAL Y CIA SRL</t>
  </si>
  <si>
    <t xml:space="preserve">FRANCHISING ADVISORS S.R.L </t>
  </si>
  <si>
    <t>CAMPANEL SA</t>
  </si>
  <si>
    <t>FRAMIC SRL</t>
  </si>
  <si>
    <t>MAXISOF SRL</t>
  </si>
  <si>
    <t>ROMAFRAN SRL</t>
  </si>
  <si>
    <t>LABAN GASTRONOMIA S.R.L.</t>
  </si>
  <si>
    <t>INDIKIDS S.R.L.</t>
  </si>
  <si>
    <t>EL ZEIBO S.R.L</t>
  </si>
  <si>
    <t>FASHION COOK SA </t>
  </si>
  <si>
    <t>LA TELA S.R.L.</t>
  </si>
  <si>
    <t>20351487500</t>
  </si>
  <si>
    <t>Cabildo2023</t>
  </si>
  <si>
    <t>23365947929</t>
  </si>
  <si>
    <t>Fedesaf2023</t>
  </si>
  <si>
    <t>20254303357</t>
  </si>
  <si>
    <t>DaDoRo2021</t>
  </si>
  <si>
    <t>20184854660</t>
  </si>
  <si>
    <t>Afip202247</t>
  </si>
  <si>
    <t>23101768279</t>
  </si>
  <si>
    <t>Eliassuli2023</t>
  </si>
  <si>
    <t>20146101411</t>
  </si>
  <si>
    <t>Amuller770BH</t>
  </si>
  <si>
    <t>20305936406</t>
  </si>
  <si>
    <t>Elena20201</t>
  </si>
  <si>
    <t>20371404458</t>
  </si>
  <si>
    <t>Marcote2022</t>
  </si>
  <si>
    <t>20372480913</t>
  </si>
  <si>
    <t>20316742220</t>
  </si>
  <si>
    <t>NinaIlan0306.</t>
  </si>
  <si>
    <t>20316601848</t>
  </si>
  <si>
    <t>Facu102300.</t>
  </si>
  <si>
    <t>20342400745</t>
  </si>
  <si>
    <t>Konstru1001</t>
  </si>
  <si>
    <t>27134239951</t>
  </si>
  <si>
    <t>VivianaS4089</t>
  </si>
  <si>
    <t>20372766752</t>
  </si>
  <si>
    <t>Pureza20202</t>
  </si>
  <si>
    <t>20312516412</t>
  </si>
  <si>
    <t>Milak141412</t>
  </si>
  <si>
    <t>20280423476</t>
  </si>
  <si>
    <t>Bsas2023bsas</t>
  </si>
  <si>
    <t>20162362187</t>
  </si>
  <si>
    <t>27110989011</t>
  </si>
  <si>
    <t>Beatriz2522</t>
  </si>
  <si>
    <t>20296548112</t>
  </si>
  <si>
    <t>Uadeiae1217</t>
  </si>
  <si>
    <t>20343584092</t>
  </si>
  <si>
    <t>Yulamit2022</t>
  </si>
  <si>
    <t>20302761311</t>
  </si>
  <si>
    <t>Lava104711</t>
  </si>
  <si>
    <t>20225889016</t>
  </si>
  <si>
    <t>Avella2444</t>
  </si>
  <si>
    <t>20227842505</t>
  </si>
  <si>
    <t>20338577568</t>
  </si>
  <si>
    <t>Palermo005</t>
  </si>
  <si>
    <t>20317276398</t>
  </si>
  <si>
    <t>5645Nicolas</t>
  </si>
  <si>
    <t>27056389879</t>
  </si>
  <si>
    <t>Graciela2023</t>
  </si>
  <si>
    <t>27124479075</t>
  </si>
  <si>
    <t>Aszarfer2225</t>
  </si>
  <si>
    <t>27347726430</t>
  </si>
  <si>
    <t>20312239176</t>
  </si>
  <si>
    <t>Rodrigo2022</t>
  </si>
  <si>
    <t>27341793780</t>
  </si>
  <si>
    <t>Melina2033</t>
  </si>
  <si>
    <t>20256753732</t>
  </si>
  <si>
    <t>Group307113</t>
  </si>
  <si>
    <t>27131461734</t>
  </si>
  <si>
    <t>Oran4618Oda</t>
  </si>
  <si>
    <t>20146106030</t>
  </si>
  <si>
    <t>Marcelo2022</t>
  </si>
  <si>
    <t>20331111962</t>
  </si>
  <si>
    <t>20338977280</t>
  </si>
  <si>
    <t>Braintly.2022</t>
  </si>
  <si>
    <t>27354288473</t>
  </si>
  <si>
    <t>20341428778</t>
  </si>
  <si>
    <t>jonatanWajswajn78</t>
  </si>
  <si>
    <t>20165818238</t>
  </si>
  <si>
    <t>Kino000023</t>
  </si>
  <si>
    <t>23376068439</t>
  </si>
  <si>
    <t>20240115590</t>
  </si>
  <si>
    <t>Gaston0180</t>
  </si>
  <si>
    <t>20352706559</t>
  </si>
  <si>
    <t>Airade2023</t>
  </si>
  <si>
    <t>27369309531</t>
  </si>
  <si>
    <t>Bianca1719</t>
  </si>
  <si>
    <t>20285083924</t>
  </si>
  <si>
    <t>20286959807</t>
  </si>
  <si>
    <t>20366357026</t>
  </si>
  <si>
    <t>20319633341</t>
  </si>
  <si>
    <t>23259898919</t>
  </si>
  <si>
    <t>20308609104</t>
  </si>
  <si>
    <t>860NA**po23</t>
  </si>
  <si>
    <t>27409374102</t>
  </si>
  <si>
    <t>27125482177</t>
  </si>
  <si>
    <t>Maffela2023</t>
  </si>
  <si>
    <t>20146116184</t>
  </si>
  <si>
    <t>20304940582</t>
  </si>
  <si>
    <t>Cambio2022</t>
  </si>
  <si>
    <t>20396449146</t>
  </si>
  <si>
    <t>27202039265</t>
  </si>
  <si>
    <t>20400260282</t>
  </si>
  <si>
    <t>27235907777</t>
  </si>
  <si>
    <t>27335525510</t>
  </si>
  <si>
    <t>20161989194</t>
  </si>
  <si>
    <t>Bombers2023</t>
  </si>
  <si>
    <t>23290422949</t>
  </si>
  <si>
    <t>4835Gustavo</t>
  </si>
  <si>
    <t>20287022361</t>
  </si>
  <si>
    <t>Dantusito2022</t>
  </si>
  <si>
    <t>23177301809</t>
  </si>
  <si>
    <t>Azcuenaga1029</t>
  </si>
  <si>
    <t>20378063702</t>
  </si>
  <si>
    <t>24043174726</t>
  </si>
  <si>
    <t>01-Enero</t>
  </si>
  <si>
    <t>02-Febrero</t>
  </si>
  <si>
    <t>03-Marzo</t>
  </si>
  <si>
    <t>04-Abril</t>
  </si>
  <si>
    <t>05-Mayo</t>
  </si>
  <si>
    <t>30-71542094-1</t>
  </si>
  <si>
    <t>30-71482035-0</t>
  </si>
  <si>
    <t>30-71005152-2</t>
  </si>
  <si>
    <t>30-71592117-7</t>
  </si>
  <si>
    <t>30-71713696-5</t>
  </si>
  <si>
    <t>30-71530323-6</t>
  </si>
  <si>
    <t>30-71463254-6</t>
  </si>
  <si>
    <t>30-71597910-8</t>
  </si>
  <si>
    <t>30-71758818-1</t>
  </si>
  <si>
    <t>30-71794282-1</t>
  </si>
  <si>
    <t>30-71730815-4</t>
  </si>
  <si>
    <t>30-71784938-4</t>
  </si>
  <si>
    <t>30-71796746-8</t>
  </si>
  <si>
    <t>33-71562394-9</t>
  </si>
  <si>
    <t>30-69326970-5</t>
  </si>
  <si>
    <t>30-71166179-0</t>
  </si>
  <si>
    <t>30-71295020-6</t>
  </si>
  <si>
    <t>30-71523891-4</t>
  </si>
  <si>
    <t>30-71568138-9</t>
  </si>
  <si>
    <t>30-71603927-3</t>
  </si>
  <si>
    <t>30-71235618-5</t>
  </si>
  <si>
    <t>30-65199280-6</t>
  </si>
  <si>
    <t>30-71733690-5</t>
  </si>
  <si>
    <t>30-71712805-9</t>
  </si>
  <si>
    <t>30-71549213-6</t>
  </si>
  <si>
    <t>30-71567474-9</t>
  </si>
  <si>
    <t>30-70724032-2</t>
  </si>
  <si>
    <t>30-71512087-5</t>
  </si>
  <si>
    <t>33-71475546-9</t>
  </si>
  <si>
    <t>30-71475549-4</t>
  </si>
  <si>
    <t>30-71684879-1</t>
  </si>
  <si>
    <t>30-71715329-0</t>
  </si>
  <si>
    <t>33-71717848-9</t>
  </si>
  <si>
    <t>33-71641371-9</t>
  </si>
  <si>
    <t>30-62510774-8</t>
  </si>
  <si>
    <t>30-71489011-1</t>
  </si>
  <si>
    <t>30-71750220-1</t>
  </si>
  <si>
    <t>30-71717911-7</t>
  </si>
  <si>
    <t>30-71603710-6</t>
  </si>
  <si>
    <t>30-71531921-3</t>
  </si>
  <si>
    <t>30-71493705-3</t>
  </si>
  <si>
    <t>30-71727314-8</t>
  </si>
  <si>
    <t>33-71191138-9</t>
  </si>
  <si>
    <t>30-71728567-7</t>
  </si>
  <si>
    <t>30-71635068-8</t>
  </si>
  <si>
    <t>30-71143858-7</t>
  </si>
  <si>
    <t>30-71477762-5</t>
  </si>
  <si>
    <t>30-71685883-5</t>
  </si>
  <si>
    <t>30-69524800-4</t>
  </si>
  <si>
    <t>33-71533610-9</t>
  </si>
  <si>
    <t>30-71584409-1</t>
  </si>
  <si>
    <t>30-71611040-7</t>
  </si>
  <si>
    <t>33-71571791-9</t>
  </si>
  <si>
    <t>30-71195376-7</t>
  </si>
  <si>
    <t>30-64701907-9</t>
  </si>
  <si>
    <t>30-70396382-6</t>
  </si>
  <si>
    <t>30-71632840-2</t>
  </si>
  <si>
    <t>33-68297332-9</t>
  </si>
  <si>
    <t>30-71794402-6</t>
  </si>
  <si>
    <t>30-71794404-2</t>
  </si>
  <si>
    <t>30-71794403-4</t>
  </si>
  <si>
    <t>30-71211535-8</t>
  </si>
  <si>
    <t>30-71547173-2</t>
  </si>
  <si>
    <t>30-71484772-0</t>
  </si>
  <si>
    <t>30-71114125-8</t>
  </si>
  <si>
    <t>DAFISE LOGISTICA S.A.</t>
  </si>
  <si>
    <t>AMBRES CORP S.R.L.</t>
  </si>
  <si>
    <t>MEDIALUNAS CALENTITAS S.R.L.</t>
  </si>
  <si>
    <t>EAT &amp; DRINK S.A</t>
  </si>
  <si>
    <t>SN RIVERSIDE S.A</t>
  </si>
  <si>
    <t>CUENCA 1159 S.A</t>
  </si>
  <si>
    <t>25 DE KISLEV</t>
  </si>
  <si>
    <t>TERRES S.A.S</t>
  </si>
  <si>
    <t>S PLUS SHIPPING S.A</t>
  </si>
  <si>
    <t>MENDI S A</t>
  </si>
  <si>
    <t>FADEFIL S.A</t>
  </si>
  <si>
    <t>TIENDA LIVING S.R.L</t>
  </si>
  <si>
    <t>INDUSTRIA ESTRELLA S.A.</t>
  </si>
  <si>
    <t>CHARLIEKILL S A</t>
  </si>
  <si>
    <t>Grupo Bascro SRL</t>
  </si>
  <si>
    <t>USAIN SRL</t>
  </si>
  <si>
    <t>DMW S.R.L</t>
  </si>
  <si>
    <t>FACSAN S.R.L</t>
  </si>
  <si>
    <t>KONSTRUKTIONEN M S.R.L.</t>
  </si>
  <si>
    <t>BLUNKI S.R.L.</t>
  </si>
  <si>
    <t>\\192.168.0.3\wns\Asesoramiento Contable\WNS\FASHION COOK S.A\Contabilidad\2023\Informacion\Compras</t>
  </si>
  <si>
    <t>\\192.168.0.3\wns\Asesoramiento Contable\WNS\LISMAR SUR S.A\Contabilidad\2023\Compras</t>
  </si>
  <si>
    <t>\\192.168.0.3\wns\Asesoramiento Contable\WNS\KOLIBRII\Contabilidad\2023\Compras</t>
  </si>
  <si>
    <t>Peromacri23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</si>
</sst>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00000000"/>
    <numFmt numFmtId="165" formatCode="d\-mm;@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202124"/>
      <name val="Consolas"/>
      <family val="3"/>
    </font>
    <font>
      <b/>
      <sz val="11"/>
      <color rgb="FF548235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548235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2E7D33"/>
      <name val="Arial"/>
      <family val="2"/>
    </font>
    <font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548235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10" fillId="4" borderId="0" applyNumberFormat="0" applyBorder="0" applyAlignment="0" applyProtection="0"/>
    <xf numFmtId="0" fontId="12" fillId="0" borderId="0" applyNumberFormat="0" applyFill="0" applyBorder="0" applyAlignment="0" applyProtection="0"/>
    <xf numFmtId="0" fontId="17" fillId="0" borderId="0"/>
    <xf numFmtId="0" fontId="19" fillId="0" borderId="0" applyNumberFormat="0" applyFill="0" applyBorder="0" applyAlignment="0" applyProtection="0"/>
  </cellStyleXfs>
  <cellXfs count="46">
    <xf numFmtId="0" fontId="0" fillId="0" borderId="0" xfId="0"/>
    <xf numFmtId="49" fontId="0" fillId="0" borderId="0" xfId="0" applyNumberFormat="1"/>
    <xf numFmtId="0" fontId="6" fillId="0" borderId="0" xfId="0" applyFont="1"/>
    <xf numFmtId="49" fontId="0" fillId="0" borderId="0" xfId="2" applyNumberFormat="1" applyFont="1" applyFill="1"/>
    <xf numFmtId="0" fontId="7" fillId="0" borderId="1" xfId="0" applyFont="1" applyBorder="1" applyAlignment="1">
      <alignment horizontal="center"/>
    </xf>
    <xf numFmtId="0" fontId="1" fillId="2" borderId="0" xfId="0" applyFont="1" applyFill="1"/>
    <xf numFmtId="49" fontId="1" fillId="2" borderId="0" xfId="0" applyNumberFormat="1" applyFont="1" applyFill="1"/>
    <xf numFmtId="14" fontId="0" fillId="3" borderId="0" xfId="0" applyNumberFormat="1" applyFill="1"/>
    <xf numFmtId="0" fontId="0" fillId="3" borderId="0" xfId="0" applyFill="1"/>
    <xf numFmtId="0" fontId="0" fillId="3" borderId="0" xfId="2" applyNumberFormat="1" applyFont="1" applyFill="1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" fillId="2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7" fontId="13" fillId="0" borderId="2" xfId="1" quotePrefix="1" applyNumberFormat="1" applyFont="1" applyBorder="1" applyAlignment="1">
      <alignment horizontal="center" vertical="center"/>
    </xf>
    <xf numFmtId="0" fontId="12" fillId="0" borderId="0" xfId="4"/>
    <xf numFmtId="0" fontId="14" fillId="0" borderId="0" xfId="0" applyFont="1"/>
    <xf numFmtId="0" fontId="12" fillId="0" borderId="2" xfId="4" applyBorder="1"/>
    <xf numFmtId="0" fontId="15" fillId="0" borderId="0" xfId="4" applyFont="1"/>
    <xf numFmtId="0" fontId="15" fillId="0" borderId="2" xfId="4" applyFont="1" applyBorder="1"/>
    <xf numFmtId="0" fontId="18" fillId="0" borderId="1" xfId="5" applyFont="1" applyBorder="1" applyAlignment="1">
      <alignment horizontal="center"/>
    </xf>
    <xf numFmtId="164" fontId="20" fillId="0" borderId="2" xfId="3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164" fontId="20" fillId="5" borderId="2" xfId="3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/>
    <xf numFmtId="0" fontId="0" fillId="6" borderId="0" xfId="0" applyFill="1"/>
    <xf numFmtId="0" fontId="0" fillId="0" borderId="2" xfId="0" quotePrefix="1" applyBorder="1" applyAlignment="1">
      <alignment horizontal="center" vertical="center"/>
    </xf>
    <xf numFmtId="16" fontId="0" fillId="7" borderId="2" xfId="0" quotePrefix="1" applyNumberFormat="1" applyFill="1" applyBorder="1" applyAlignment="1">
      <alignment horizontal="center" vertical="center"/>
    </xf>
    <xf numFmtId="17" fontId="13" fillId="7" borderId="2" xfId="1" quotePrefix="1" applyNumberFormat="1" applyFont="1" applyFill="1" applyBorder="1" applyAlignment="1">
      <alignment horizontal="center" vertical="center"/>
    </xf>
    <xf numFmtId="17" fontId="0" fillId="0" borderId="2" xfId="1" quotePrefix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20" fillId="0" borderId="2" xfId="3" applyNumberFormat="1" applyFont="1" applyFill="1" applyBorder="1" applyAlignment="1" applyProtection="1">
      <alignment horizontal="center" vertical="center"/>
      <protection locked="0"/>
    </xf>
    <xf numFmtId="0" fontId="20" fillId="5" borderId="2" xfId="3" applyNumberFormat="1" applyFont="1" applyFill="1" applyBorder="1" applyAlignment="1" applyProtection="1">
      <alignment horizontal="center" vertical="center"/>
      <protection locked="0"/>
    </xf>
    <xf numFmtId="17" fontId="13" fillId="5" borderId="2" xfId="1" quotePrefix="1" applyNumberFormat="1" applyFont="1" applyFill="1" applyBorder="1" applyAlignment="1">
      <alignment horizontal="center" vertical="center"/>
    </xf>
    <xf numFmtId="0" fontId="12" fillId="6" borderId="0" xfId="4" applyFill="1"/>
    <xf numFmtId="164" fontId="20" fillId="0" borderId="3" xfId="3" applyNumberFormat="1" applyFont="1" applyFill="1" applyBorder="1" applyAlignment="1" applyProtection="1">
      <alignment horizontal="center" vertical="center"/>
      <protection locked="0"/>
    </xf>
    <xf numFmtId="0" fontId="20" fillId="0" borderId="2" xfId="1" applyFont="1" applyBorder="1" applyAlignment="1" applyProtection="1">
      <alignment horizontal="left" vertical="center"/>
      <protection locked="0"/>
    </xf>
    <xf numFmtId="0" fontId="13" fillId="0" borderId="2" xfId="1" applyFont="1" applyBorder="1" applyAlignment="1" applyProtection="1">
      <alignment horizontal="left" vertical="center"/>
      <protection locked="0"/>
    </xf>
    <xf numFmtId="16" fontId="0" fillId="0" borderId="2" xfId="0" quotePrefix="1" applyNumberFormat="1" applyBorder="1" applyAlignment="1">
      <alignment horizontal="center" vertical="center"/>
    </xf>
    <xf numFmtId="165" fontId="0" fillId="0" borderId="3" xfId="0" quotePrefix="1" applyNumberFormat="1" applyBorder="1" applyAlignment="1">
      <alignment horizontal="center" vertical="center"/>
    </xf>
    <xf numFmtId="0" fontId="0" fillId="7" borderId="3" xfId="0" quotePrefix="1" applyFill="1" applyBorder="1" applyAlignment="1">
      <alignment horizontal="center" vertical="center"/>
    </xf>
  </cellXfs>
  <cellStyles count="7">
    <cellStyle name="Bueno 2" xfId="3" xr:uid="{AD3E782D-3662-439B-872C-2160FDFBD2F5}"/>
    <cellStyle name="Hipervínculo" xfId="4" builtinId="8"/>
    <cellStyle name="Hipervínculo 2" xfId="6" xr:uid="{572CBD8F-664A-4B90-8DC9-BB725B457611}"/>
    <cellStyle name="Millares" xfId="2" builtinId="3"/>
    <cellStyle name="Normal" xfId="0" builtinId="0"/>
    <cellStyle name="Normal 2" xfId="1" xr:uid="{00000000-0005-0000-0000-000002000000}"/>
    <cellStyle name="Normal 3" xfId="5" xr:uid="{25926B89-32A2-48A6-BD6E-D1271280A9A0}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file:///\\192.168.0.3\wns\Asesoramiento%20Contable\WNS\GRUPO%20TERAPEUTICO%20PSICOANALITICO%20S.A\Contabilidad\2023\Compras" TargetMode="External"/><Relationship Id="rId18" Type="http://schemas.openxmlformats.org/officeDocument/2006/relationships/hyperlink" Target="file:///\\192.168.0.3\wns\Asesoramiento%20Contable\WNS\GRUPO%20SAFDIE%20S.R.L\Contabilidad\2023\Compras" TargetMode="External"/><Relationship Id="rId26" Type="http://schemas.openxmlformats.org/officeDocument/2006/relationships/hyperlink" Target="file:///\\192.168.0.3\wns\Asesoramiento%20Contable\WNS\NEURALPLUG%20A.I\Contabilidad2023\Compras" TargetMode="External"/><Relationship Id="rId39" Type="http://schemas.openxmlformats.org/officeDocument/2006/relationships/hyperlink" Target="file:///\\192.168.0.3\wns\Asesoramiento%20Contable\WNS\FASHION%20COOK%20S.A\Contabilidad\2023\Informacion\Compras" TargetMode="External"/><Relationship Id="rId21" Type="http://schemas.openxmlformats.org/officeDocument/2006/relationships/hyperlink" Target="file:///\\192.168.0.3\wns\Asesoramiento%20Contable\WNS\IMPERIAL%20FOOD%20S.A\Contabilidad\2023\Compras" TargetMode="External"/><Relationship Id="rId34" Type="http://schemas.openxmlformats.org/officeDocument/2006/relationships/hyperlink" Target="file:///\\192.168.0.3\wns\Asesoramiento%20Contable\WNS\KAJOL%20S.R.L\Contabilidad\2023\Compras" TargetMode="External"/><Relationship Id="rId42" Type="http://schemas.openxmlformats.org/officeDocument/2006/relationships/comments" Target="../comments2.xml"/><Relationship Id="rId7" Type="http://schemas.openxmlformats.org/officeDocument/2006/relationships/hyperlink" Target="file:///\\192.168.0.3\wns\Asesoramiento%20Contable\WNS\PRINCIPAL%20COMERCIALIZADORA%20SA\Contabilidad\2023\Compras" TargetMode="External"/><Relationship Id="rId2" Type="http://schemas.openxmlformats.org/officeDocument/2006/relationships/hyperlink" Target="file:///\\192.168.0.3\wns\Asesoramiento%20Contable\WNS\MYNT%20SRL\Contabilidad\2023\Compras" TargetMode="External"/><Relationship Id="rId16" Type="http://schemas.openxmlformats.org/officeDocument/2006/relationships/hyperlink" Target="file:///\\192.168.0.3\wns\Asesoramiento%20Contable\WNS\METALPACK%20SA\Contabilidad\2023\Compras" TargetMode="External"/><Relationship Id="rId20" Type="http://schemas.openxmlformats.org/officeDocument/2006/relationships/hyperlink" Target="file:///\\192.168.0.3\wns\Asesoramiento%20Contable\WNS\COMERCIALIZADORA%20DE%20RAMOS%20GENERALES%20SRL\Contabilidad\2023\Compras" TargetMode="External"/><Relationship Id="rId29" Type="http://schemas.openxmlformats.org/officeDocument/2006/relationships/hyperlink" Target="file:///\\192.168.0.3\wns\Asesoramiento%20Contable\WNS\MFRS%20SRL\Contabilidad\2023\Compras" TargetMode="External"/><Relationship Id="rId41" Type="http://schemas.openxmlformats.org/officeDocument/2006/relationships/vmlDrawing" Target="../drawings/vmlDrawing2.vml"/><Relationship Id="rId1" Type="http://schemas.openxmlformats.org/officeDocument/2006/relationships/hyperlink" Target="file:///\\192.168.0.3\wns\Asesoramiento%20Contable\WNS\MYNT%20SRL\Contabilidad\2023\Compras" TargetMode="External"/><Relationship Id="rId6" Type="http://schemas.openxmlformats.org/officeDocument/2006/relationships/hyperlink" Target="file:///\\192.168.0.3\wns\Asesoramiento%20Contable\WNS\DOUBLE%20G\Contabilidad\2023\Compras" TargetMode="External"/><Relationship Id="rId11" Type="http://schemas.openxmlformats.org/officeDocument/2006/relationships/hyperlink" Target="file:///\\192.168.0.3\wns\Asesoramiento%20Contable\WNS\HFTECNO%20SA\Contabilidad\2023\Compras" TargetMode="External"/><Relationship Id="rId24" Type="http://schemas.openxmlformats.org/officeDocument/2006/relationships/hyperlink" Target="file:///\\192.168.0.3\wns\Asesoramiento%20Contable\WNS\PANCOM%20S.R.L\Contabilidad\2023\Compras" TargetMode="External"/><Relationship Id="rId32" Type="http://schemas.openxmlformats.org/officeDocument/2006/relationships/hyperlink" Target="file:///\\192.168.0.3\wns\Asesoramiento%20Contable\WNS\DON%20BARREDORA%20S.A\Contabilidad\2023\Compras" TargetMode="External"/><Relationship Id="rId37" Type="http://schemas.openxmlformats.org/officeDocument/2006/relationships/hyperlink" Target="file:///\\192.168.0.3\wns\Asesoramiento%20Contable\WNS\OPTICORE%20S.A\Contabilidad\2023\Compras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file:///\\192.168.0.3\wns\Asesoramiento%20Contable\WNS\DOC%20GW%20S.A.S\Contabilidad\2023\Compras" TargetMode="External"/><Relationship Id="rId15" Type="http://schemas.openxmlformats.org/officeDocument/2006/relationships/hyperlink" Target="file:///\\192.168.0.3\wns\Asesoramiento%20Contable\WNS\MEGMA%20SRL\Contabilidad\2023\Compras" TargetMode="External"/><Relationship Id="rId23" Type="http://schemas.openxmlformats.org/officeDocument/2006/relationships/hyperlink" Target="file:///\\192.168.0.3\wns\Asesoramiento%20Contable\WNS\NEURALPLUG%20A.I\Contabilidad2023\Compras" TargetMode="External"/><Relationship Id="rId28" Type="http://schemas.openxmlformats.org/officeDocument/2006/relationships/hyperlink" Target="file:///\\192.168.0.3\wns\Asesoramiento%20Contable\WNS\MFS%20SOCIEDAD%20DE%20RESPONSABILIDAD%20LIMITADA\Contabilidad\2023\Compras" TargetMode="External"/><Relationship Id="rId36" Type="http://schemas.openxmlformats.org/officeDocument/2006/relationships/hyperlink" Target="file:///\\192.168.0.3\wns\Asesoramiento%20Contable\WNS\KINO%20BOVIO%20S%20R%20L\Contabilidad\2023\Compras" TargetMode="External"/><Relationship Id="rId10" Type="http://schemas.openxmlformats.org/officeDocument/2006/relationships/hyperlink" Target="file:///\\192.168.0.3\wns\Asesoramiento%20Contable\WNS\DYM%20GROUP%20S.A\Contabilidad\2023\Compras" TargetMode="External"/><Relationship Id="rId19" Type="http://schemas.openxmlformats.org/officeDocument/2006/relationships/hyperlink" Target="file:///\\192.168.0.3\wns\Asesoramiento%20Contable\WNS\KADURSPORT%20S.R.L\Contabilidad\2023\Compras" TargetMode="External"/><Relationship Id="rId31" Type="http://schemas.openxmlformats.org/officeDocument/2006/relationships/hyperlink" Target="file:///\\192.168.0.3\wns\Asesoramiento%20Contable\WNS\SEDEME%20SRL\Contabilidad\2023\Compras" TargetMode="External"/><Relationship Id="rId4" Type="http://schemas.openxmlformats.org/officeDocument/2006/relationships/hyperlink" Target="file:///\\192.168.0.3\wns\Asesoramiento%20Contable\WNS\FEINA%20S.A\Contabilidad\2023\Compras" TargetMode="External"/><Relationship Id="rId9" Type="http://schemas.openxmlformats.org/officeDocument/2006/relationships/hyperlink" Target="file:///\\192.168.0.3\wns\Asesoramiento%20Contable\WNS\INDIAN%20KINOR%20S.A\Contabilidad\2023\Compras" TargetMode="External"/><Relationship Id="rId14" Type="http://schemas.openxmlformats.org/officeDocument/2006/relationships/hyperlink" Target="file:///\\192.168.0.3\wns\Asesoramiento%20Contable\WNS\TXM%20S.A\Contabilidad\2023\Compras" TargetMode="External"/><Relationship Id="rId22" Type="http://schemas.openxmlformats.org/officeDocument/2006/relationships/hyperlink" Target="file:///\\192.168.0.3\wns\Asesoramiento%20Contable\WNS\STAMPATO%20S.R.L\Contabilidad\2023\Compras" TargetMode="External"/><Relationship Id="rId27" Type="http://schemas.openxmlformats.org/officeDocument/2006/relationships/hyperlink" Target="file:///\\192.168.0.3\wns\Asesoramiento%20Contable\WNS\CKM%20PARTS%20S.R.L\Contabilidad\2023\Compras" TargetMode="External"/><Relationship Id="rId30" Type="http://schemas.openxmlformats.org/officeDocument/2006/relationships/hyperlink" Target="file:///\\192.168.0.3\wns\Asesoramiento%20Contable\WNS\ALIMENTOS%20Y%20VIANDAS%20SA\Contabilidad\2023\Compras" TargetMode="External"/><Relationship Id="rId35" Type="http://schemas.openxmlformats.org/officeDocument/2006/relationships/hyperlink" Target="file:///\\192.168.0.3\wns\Asesoramiento%20Contable\WNS\INGALET\Contabilidad\2023\Compras" TargetMode="External"/><Relationship Id="rId8" Type="http://schemas.openxmlformats.org/officeDocument/2006/relationships/hyperlink" Target="file:///\\192.168.0.3\wns\Asesoramiento%20Contable\WNS\QUO%20SOLUTIONS%20S.R.L\Contabilidad\2023\Compras" TargetMode="External"/><Relationship Id="rId3" Type="http://schemas.openxmlformats.org/officeDocument/2006/relationships/hyperlink" Target="file:///\\192.168.0.3\wns\Asesoramiento%20Contable\WNS\COMPA&#209;IA%20DE%20PAPELES%20S.A\Contabilidad\2023\Compras" TargetMode="External"/><Relationship Id="rId12" Type="http://schemas.openxmlformats.org/officeDocument/2006/relationships/hyperlink" Target="file:///\\192.168.0.3\wns\Asesoramiento%20Contable\WNS\GRUPO%20TERAPEUTICO%20PSICOANALITICO%20S.A\Contabilidad\2023\Compras" TargetMode="External"/><Relationship Id="rId17" Type="http://schemas.openxmlformats.org/officeDocument/2006/relationships/hyperlink" Target="file:///\\192.168.0.3\wns\Asesoramiento%20Contable\WNS\FILIGRANA%20S.A\Contabilidad\2023\Compras" TargetMode="External"/><Relationship Id="rId25" Type="http://schemas.openxmlformats.org/officeDocument/2006/relationships/hyperlink" Target="file:///\\192.168.0.3\wns\Asesoramiento%20Contable\WNS\RAPEANT%20S.A\Contabilidad\2023\Compras" TargetMode="External"/><Relationship Id="rId33" Type="http://schemas.openxmlformats.org/officeDocument/2006/relationships/hyperlink" Target="file:///\\192.168.0.3\wns\Asesoramiento%20Contable\WNS\INFOBYTE%20S.A\Contabilidad\2023\Compras" TargetMode="External"/><Relationship Id="rId38" Type="http://schemas.openxmlformats.org/officeDocument/2006/relationships/hyperlink" Target="file:///\\192.168.0.3\wns\Asesoramiento%20Contable\WNS\PARNATEX\Contabilidad\2023\Compr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98"/>
  <sheetViews>
    <sheetView tabSelected="1" topLeftCell="L1" workbookViewId="0">
      <pane ySplit="1" topLeftCell="A174" activePane="bottomLeft" state="frozen"/>
      <selection pane="bottomLeft" activeCell="M189" sqref="M189"/>
    </sheetView>
  </sheetViews>
  <sheetFormatPr baseColWidth="10" defaultColWidth="9.109375" defaultRowHeight="14.4" x14ac:dyDescent="0.3"/>
  <cols>
    <col min="1" max="1" width="6.33203125" bestFit="1" customWidth="1"/>
    <col min="2" max="2" width="63.5546875" bestFit="1" customWidth="1"/>
    <col min="3" max="3" width="12" bestFit="1" customWidth="1"/>
    <col min="4" max="4" width="15.88671875" style="1" bestFit="1" customWidth="1"/>
    <col min="5" max="5" width="19.21875" style="1" bestFit="1" customWidth="1"/>
    <col min="6" max="6" width="16.77734375" style="15" bestFit="1" customWidth="1"/>
    <col min="7" max="7" width="9.77734375" bestFit="1" customWidth="1"/>
    <col min="8" max="8" width="14.88671875" bestFit="1" customWidth="1"/>
    <col min="9" max="9" width="122.5546875" bestFit="1" customWidth="1"/>
    <col min="10" max="10" width="70" bestFit="1" customWidth="1"/>
    <col min="11" max="11" width="74" customWidth="1"/>
    <col min="12" max="12" width="57.6640625" bestFit="1" customWidth="1"/>
    <col min="13" max="13" width="55.88671875" bestFit="1" customWidth="1"/>
    <col min="14" max="14" width="55.88671875" customWidth="1"/>
    <col min="15" max="15" width="10.6640625" bestFit="1" customWidth="1"/>
    <col min="16" max="16" width="11.44140625" bestFit="1" customWidth="1"/>
    <col min="17" max="17" width="6.44140625" bestFit="1" customWidth="1"/>
  </cols>
  <sheetData>
    <row r="1" spans="1:17" x14ac:dyDescent="0.3">
      <c r="A1" s="5" t="s">
        <v>0</v>
      </c>
      <c r="B1" s="5" t="s">
        <v>1</v>
      </c>
      <c r="C1" s="5" t="s">
        <v>3</v>
      </c>
      <c r="D1" s="6" t="s">
        <v>4</v>
      </c>
      <c r="E1" s="6" t="s">
        <v>10</v>
      </c>
      <c r="F1" s="13" t="s">
        <v>2</v>
      </c>
      <c r="G1" s="5" t="s">
        <v>6</v>
      </c>
      <c r="H1" s="5" t="s">
        <v>17</v>
      </c>
      <c r="I1" s="5" t="s">
        <v>7</v>
      </c>
      <c r="J1" s="5" t="s">
        <v>13</v>
      </c>
      <c r="K1" s="5" t="s">
        <v>25</v>
      </c>
      <c r="L1" s="5" t="s">
        <v>23</v>
      </c>
      <c r="M1" s="5" t="s">
        <v>24</v>
      </c>
      <c r="N1" s="5" t="s">
        <v>446</v>
      </c>
      <c r="O1" s="5" t="s">
        <v>8</v>
      </c>
      <c r="P1" s="5" t="s">
        <v>9</v>
      </c>
      <c r="Q1" s="5" t="s">
        <v>5</v>
      </c>
    </row>
    <row r="2" spans="1:17" hidden="1" x14ac:dyDescent="0.3">
      <c r="A2" s="8" t="str">
        <f t="shared" ref="A2" si="0">RIGHT(D2,1)</f>
        <v>6</v>
      </c>
      <c r="B2" s="8" t="str">
        <f>VLOOKUP(D2,BD!$A$2:$B$999,2,FALSE)</f>
        <v>PEREZ URIARTE SA</v>
      </c>
      <c r="C2" s="11" t="str">
        <f>VLOOKUP(D2,BD!$A$2:$D$199,3,FALSE)</f>
        <v>20386132446</v>
      </c>
      <c r="D2" s="23" t="s">
        <v>384</v>
      </c>
      <c r="E2" s="10" t="str">
        <f t="shared" ref="E2" si="1">CONCATENATE("[CUIT ",D2,"]")</f>
        <v>[CUIT 30-71768608-6]</v>
      </c>
      <c r="F2" s="14" t="str">
        <f>VLOOKUP(D2,BD!$A$2:$D$199,4,FALSE)</f>
        <v>FLankers22</v>
      </c>
      <c r="G2" s="3" t="s">
        <v>21</v>
      </c>
      <c r="H2" s="9" t="str">
        <f t="shared" ref="H2" si="2">TEXT(G2,"mm-yyyy")</f>
        <v>03-2023</v>
      </c>
      <c r="I2" s="14" t="str">
        <f>VLOOKUP(D2,BD!$A$2:$E$199,5,FALSE)</f>
        <v>\\192.168.0.3\wns\Asesoramiento Contable\WNS\PEREZ URIARTE SA\Contabilidad\2023\Compras</v>
      </c>
      <c r="J2" s="7" t="str">
        <f t="shared" ref="J2" si="3">CONCATENATE(TEXT(A2,"0")," - ",TEXT(G2,"MMYYYY")," - ",SUBSTITUTE(D2,"-",""),".zip")</f>
        <v>6 - 032023 - 30717686086.zip</v>
      </c>
      <c r="K2" s="7" t="str">
        <f t="shared" ref="K2" si="4">CONCATENATE(TEXT(A2,"0")," - ",TEXT(H2,"MMYYYY")," - ",SUBSTITUTE(D2,"-",""))</f>
        <v>6 - 032023 - 30717686086</v>
      </c>
      <c r="L2" s="7" t="str">
        <f t="shared" ref="L2" si="5">CONCATENATE(TEXT(A2,"0")," - ","compras - ",TEXT(H2,"MMYYYY")," - ",SUBSTITUTE(D2,"-","")," - ",B2)</f>
        <v>6 - compras - 032023 - 30717686086 - PEREZ URIARTE SA</v>
      </c>
      <c r="M2" s="7" t="str">
        <f t="shared" ref="M2" si="6">CONCATENATE(TEXT(A2,"0")," - ","ventas - ",TEXT(H2,"MMYYYY")," - ",SUBSTITUTE(D2,"-","")," - ",B2)</f>
        <v>6 - ventas - 032023 - 30717686086 - PEREZ URIARTE SA</v>
      </c>
      <c r="N2" s="7" t="str">
        <f t="shared" ref="N2" si="7">CONCATENATE(TEXT(A2,"0")," - ","libro iva digital - ",TEXT(H2,"mmyyyy")," - ",SUBSTITUTE(D2,"-","")," - ",C2)</f>
        <v>6 - libro iva digital - 032023 - 30717686086 - 20386132446</v>
      </c>
      <c r="O2" s="8">
        <f t="shared" ref="O2:O55" si="8">IF(EXACT(D2,D1),0,1)</f>
        <v>1</v>
      </c>
      <c r="P2" s="8">
        <f t="shared" ref="P2:P55" si="9">IF(EXACT(D2,D3),0,1)</f>
        <v>1</v>
      </c>
      <c r="Q2" s="8">
        <f t="shared" ref="Q2:Q55" si="10">ROW(A2)</f>
        <v>2</v>
      </c>
    </row>
    <row r="3" spans="1:17" hidden="1" x14ac:dyDescent="0.3">
      <c r="A3" s="8" t="str">
        <f t="shared" ref="A3" si="11">RIGHT(D3,1)</f>
        <v>4</v>
      </c>
      <c r="B3" s="8" t="str">
        <f>VLOOKUP(D3,BD!$A$2:$B$999,2,FALSE)</f>
        <v>SEMATRYN SA</v>
      </c>
      <c r="C3" s="11" t="str">
        <f>VLOOKUP(D3,BD!$A$2:$D$199,3,FALSE)</f>
        <v>27131313530</v>
      </c>
      <c r="D3" s="23" t="s">
        <v>226</v>
      </c>
      <c r="E3" s="10" t="str">
        <f t="shared" ref="E3" si="12">CONCATENATE("[CUIT ",D3,"]")</f>
        <v>[CUIT 30-70959917-4]</v>
      </c>
      <c r="F3" s="14" t="str">
        <f>VLOOKUP(D3,BD!$A$2:$D$199,4,FALSE)</f>
        <v>Lucio2009!!</v>
      </c>
      <c r="G3" s="3" t="s">
        <v>195</v>
      </c>
      <c r="H3" s="9" t="str">
        <f t="shared" ref="H3" si="13">TEXT(G3,"mm-yyyy")</f>
        <v>07-2023</v>
      </c>
      <c r="I3" s="14" t="str">
        <f>VLOOKUP(D3,BD!$A$2:$E$199,5,FALSE)</f>
        <v>\\192.168.0.3\wns\Asesoramiento Contable\WNS\SEMATRYN SA\Contabilidad\2023\Compras</v>
      </c>
      <c r="J3" s="7" t="str">
        <f t="shared" ref="J3" si="14">CONCATENATE(TEXT(A3,"0")," - ",TEXT(G3,"MMYYYY")," - ",SUBSTITUTE(D3,"-",""),".zip")</f>
        <v>4 - 072023 - 30709599174.zip</v>
      </c>
      <c r="K3" s="7" t="str">
        <f t="shared" ref="K3" si="15">CONCATENATE(TEXT(A3,"0")," - ",TEXT(H3,"MMYYYY")," - ",SUBSTITUTE(D3,"-",""))</f>
        <v>4 - 072023 - 30709599174</v>
      </c>
      <c r="L3" s="7" t="str">
        <f t="shared" ref="L3" si="16">CONCATENATE(TEXT(A3,"0")," - ","compras - ",TEXT(H3,"MMYYYY")," - ",SUBSTITUTE(D3,"-","")," - ",B3)</f>
        <v>4 - compras - 072023 - 30709599174 - SEMATRYN SA</v>
      </c>
      <c r="M3" s="7" t="str">
        <f t="shared" ref="M3" si="17">CONCATENATE(TEXT(A3,"0")," - ","ventas - ",TEXT(H3,"MMYYYY")," - ",SUBSTITUTE(D3,"-","")," - ",B3)</f>
        <v>4 - ventas - 072023 - 30709599174 - SEMATRYN SA</v>
      </c>
      <c r="N3" s="7" t="str">
        <f t="shared" ref="N3" si="18">CONCATENATE(TEXT(A3,"0")," - ","libro iva digital - ",TEXT(H3,"mmyyyy")," - ",SUBSTITUTE(D3,"-","")," - ",C3)</f>
        <v>4 - libro iva digital - 072023 - 30709599174 - 27131313530</v>
      </c>
      <c r="O3" s="8">
        <f t="shared" si="8"/>
        <v>1</v>
      </c>
      <c r="P3" s="8">
        <f t="shared" si="9"/>
        <v>1</v>
      </c>
      <c r="Q3" s="8">
        <f t="shared" si="10"/>
        <v>3</v>
      </c>
    </row>
    <row r="4" spans="1:17" hidden="1" x14ac:dyDescent="0.3">
      <c r="A4" s="8" t="str">
        <f t="shared" ref="A4" si="19">RIGHT(D4,1)</f>
        <v>2</v>
      </c>
      <c r="B4" s="8" t="str">
        <f>VLOOKUP(D4,BD!$A$2:$B$999,2,FALSE)</f>
        <v>OBRAS ACUSTICAS SRL</v>
      </c>
      <c r="C4" s="11" t="str">
        <f>VLOOKUP(D4,BD!$A$2:$D$199,3,FALSE)</f>
        <v>20339364495</v>
      </c>
      <c r="D4" s="23" t="s">
        <v>231</v>
      </c>
      <c r="E4" s="10" t="str">
        <f t="shared" ref="E4" si="20">CONCATENATE("[CUIT ",D4,"]")</f>
        <v>[CUIT 30-71216268-2]</v>
      </c>
      <c r="F4" s="14" t="str">
        <f>VLOOKUP(D4,BD!$A$2:$D$199,4,FALSE)</f>
        <v>ericNamioS50</v>
      </c>
      <c r="G4" s="3" t="s">
        <v>195</v>
      </c>
      <c r="H4" s="9" t="str">
        <f t="shared" ref="H4" si="21">TEXT(G4,"mm-yyyy")</f>
        <v>07-2023</v>
      </c>
      <c r="I4" s="14" t="str">
        <f>VLOOKUP(D4,BD!$A$2:$E$199,5,FALSE)</f>
        <v>\\192.168.0.3\wns\Asesoramiento Contable\WNS\OBRAS ACUSTICAS SRL\Contabilidad\2023\Compras</v>
      </c>
      <c r="J4" s="7" t="str">
        <f t="shared" ref="J4" si="22">CONCATENATE(TEXT(A4,"0")," - ",TEXT(G4,"MMYYYY")," - ",SUBSTITUTE(D4,"-",""),".zip")</f>
        <v>2 - 072023 - 30712162682.zip</v>
      </c>
      <c r="K4" s="7" t="str">
        <f t="shared" ref="K4" si="23">CONCATENATE(TEXT(A4,"0")," - ",TEXT(H4,"MMYYYY")," - ",SUBSTITUTE(D4,"-",""))</f>
        <v>2 - 072023 - 30712162682</v>
      </c>
      <c r="L4" s="7" t="str">
        <f t="shared" ref="L4" si="24">CONCATENATE(TEXT(A4,"0")," - ","compras - ",TEXT(H4,"MMYYYY")," - ",SUBSTITUTE(D4,"-","")," - ",B4)</f>
        <v>2 - compras - 072023 - 30712162682 - OBRAS ACUSTICAS SRL</v>
      </c>
      <c r="M4" s="7" t="str">
        <f t="shared" ref="M4" si="25">CONCATENATE(TEXT(A4,"0")," - ","ventas - ",TEXT(H4,"MMYYYY")," - ",SUBSTITUTE(D4,"-","")," - ",B4)</f>
        <v>2 - ventas - 072023 - 30712162682 - OBRAS ACUSTICAS SRL</v>
      </c>
      <c r="N4" s="7" t="str">
        <f t="shared" ref="N4" si="26">CONCATENATE(TEXT(A4,"0")," - ","libro iva digital - ",TEXT(H4,"mmyyyy")," - ",SUBSTITUTE(D4,"-","")," - ",C4)</f>
        <v>2 - libro iva digital - 072023 - 30712162682 - 20339364495</v>
      </c>
      <c r="O4" s="8">
        <f t="shared" si="8"/>
        <v>1</v>
      </c>
      <c r="P4" s="8">
        <f t="shared" si="9"/>
        <v>1</v>
      </c>
      <c r="Q4" s="8">
        <f t="shared" si="10"/>
        <v>4</v>
      </c>
    </row>
    <row r="5" spans="1:17" ht="15" hidden="1" customHeight="1" x14ac:dyDescent="0.3">
      <c r="A5" s="8" t="str">
        <f t="shared" ref="A5" si="27">RIGHT(D5,1)</f>
        <v>7</v>
      </c>
      <c r="B5" s="8" t="str">
        <f>VLOOKUP(D5,BD!$A$2:$B$999,2,FALSE)</f>
        <v>GURTAM SOFTWARE SA</v>
      </c>
      <c r="C5" s="11" t="str">
        <f>VLOOKUP(D5,BD!$A$2:$D$199,3,FALSE)</f>
        <v>27958876780</v>
      </c>
      <c r="D5" s="23" t="s">
        <v>385</v>
      </c>
      <c r="E5" s="10" t="str">
        <f t="shared" ref="E5" si="28">CONCATENATE("[CUIT ",D5,"]")</f>
        <v>[CUIT 30-71736622-7]</v>
      </c>
      <c r="F5" s="14" t="str">
        <f>VLOOKUP(D5,BD!$A$2:$D$199,4,FALSE)</f>
        <v>wialonpial2022B</v>
      </c>
      <c r="G5" s="3" t="s">
        <v>21</v>
      </c>
      <c r="H5" s="9" t="str">
        <f t="shared" ref="H5" si="29">TEXT(G5,"mm-yyyy")</f>
        <v>03-2023</v>
      </c>
      <c r="I5" s="14" t="str">
        <f>VLOOKUP(D5,BD!$A$2:$E$199,5,FALSE)</f>
        <v>\\192.168.0.3\wns\Asesoramiento Contable\WNS\GURTAM SOFTWARE SA\Contabilidad\2023\Compras</v>
      </c>
      <c r="J5" s="7" t="str">
        <f t="shared" ref="J5" si="30">CONCATENATE(TEXT(A5,"0")," - ",TEXT(G5,"MMYYYY")," - ",SUBSTITUTE(D5,"-",""),".zip")</f>
        <v>7 - 032023 - 30717366227.zip</v>
      </c>
      <c r="K5" s="7" t="str">
        <f t="shared" ref="K5" si="31">CONCATENATE(TEXT(A5,"0")," - ",TEXT(H5,"MMYYYY")," - ",SUBSTITUTE(D5,"-",""))</f>
        <v>7 - 032023 - 30717366227</v>
      </c>
      <c r="L5" s="7" t="str">
        <f t="shared" ref="L5" si="32">CONCATENATE(TEXT(A5,"0")," - ","compras - ",TEXT(H5,"MMYYYY")," - ",SUBSTITUTE(D5,"-","")," - ",B5)</f>
        <v>7 - compras - 032023 - 30717366227 - GURTAM SOFTWARE SA</v>
      </c>
      <c r="M5" s="7" t="str">
        <f t="shared" ref="M5" si="33">CONCATENATE(TEXT(A5,"0")," - ","ventas - ",TEXT(H5,"MMYYYY")," - ",SUBSTITUTE(D5,"-","")," - ",B5)</f>
        <v>7 - ventas - 032023 - 30717366227 - GURTAM SOFTWARE SA</v>
      </c>
      <c r="N5" s="7" t="str">
        <f t="shared" ref="N5" si="34">CONCATENATE(TEXT(A5,"0")," - ","libro iva digital - ",TEXT(H5,"mmyyyy")," - ",SUBSTITUTE(D5,"-","")," - ",C5)</f>
        <v>7 - libro iva digital - 032023 - 30717366227 - 27958876780</v>
      </c>
      <c r="O5" s="8">
        <f t="shared" si="8"/>
        <v>1</v>
      </c>
      <c r="P5" s="8">
        <f t="shared" si="9"/>
        <v>1</v>
      </c>
      <c r="Q5" s="8">
        <f t="shared" si="10"/>
        <v>5</v>
      </c>
    </row>
    <row r="6" spans="1:17" ht="15" hidden="1" customHeight="1" x14ac:dyDescent="0.3">
      <c r="A6" s="8" t="str">
        <f t="shared" ref="A6" si="35">RIGHT(D6,1)</f>
        <v>2</v>
      </c>
      <c r="B6" s="8" t="str">
        <f>VLOOKUP(D6,BD!$A$2:$B$999,2,FALSE)</f>
        <v>CENTRO ESPECIALIDADES MEDICAS SRL</v>
      </c>
      <c r="C6" s="11" t="str">
        <f>VLOOKUP(D6,BD!$A$2:$D$199,3,FALSE)</f>
        <v>20124254494</v>
      </c>
      <c r="D6" s="23" t="s">
        <v>386</v>
      </c>
      <c r="E6" s="10" t="str">
        <f t="shared" ref="E6" si="36">CONCATENATE("[CUIT ",D6,"]")</f>
        <v>[CUIT 30-71443511-2]</v>
      </c>
      <c r="F6" s="14" t="str">
        <f>VLOOKUP(D6,BD!$A$2:$D$199,4,FALSE)</f>
        <v>Crmajul2023</v>
      </c>
      <c r="G6" s="3" t="s">
        <v>21</v>
      </c>
      <c r="H6" s="9" t="str">
        <f t="shared" ref="H6" si="37">TEXT(G6,"mm-yyyy")</f>
        <v>03-2023</v>
      </c>
      <c r="I6" s="14" t="str">
        <f>VLOOKUP(D6,BD!$A$2:$E$199,5,FALSE)</f>
        <v>\\192.168.0.3\wns\Asesoramiento Contable\WNS\CENTRO ESPECIALIDADES MEDICAS SRL\Contabilidad\2023\Compras</v>
      </c>
      <c r="J6" s="7" t="str">
        <f t="shared" ref="J6" si="38">CONCATENATE(TEXT(A6,"0")," - ",TEXT(G6,"MMYYYY")," - ",SUBSTITUTE(D6,"-",""),".zip")</f>
        <v>2 - 032023 - 30714435112.zip</v>
      </c>
      <c r="K6" s="7" t="str">
        <f t="shared" ref="K6" si="39">CONCATENATE(TEXT(A6,"0")," - ",TEXT(H6,"MMYYYY")," - ",SUBSTITUTE(D6,"-",""))</f>
        <v>2 - 032023 - 30714435112</v>
      </c>
      <c r="L6" s="7" t="str">
        <f t="shared" ref="L6" si="40">CONCATENATE(TEXT(A6,"0")," - ","compras - ",TEXT(H6,"MMYYYY")," - ",SUBSTITUTE(D6,"-","")," - ",B6)</f>
        <v>2 - compras - 032023 - 30714435112 - CENTRO ESPECIALIDADES MEDICAS SRL</v>
      </c>
      <c r="M6" s="7" t="str">
        <f t="shared" ref="M6" si="41">CONCATENATE(TEXT(A6,"0")," - ","ventas - ",TEXT(H6,"MMYYYY")," - ",SUBSTITUTE(D6,"-","")," - ",B6)</f>
        <v>2 - ventas - 032023 - 30714435112 - CENTRO ESPECIALIDADES MEDICAS SRL</v>
      </c>
      <c r="N6" s="7" t="str">
        <f t="shared" ref="N6" si="42">CONCATENATE(TEXT(A6,"0")," - ","libro iva digital - ",TEXT(H6,"mmyyyy")," - ",SUBSTITUTE(D6,"-","")," - ",C6)</f>
        <v>2 - libro iva digital - 032023 - 30714435112 - 20124254494</v>
      </c>
      <c r="O6" s="8">
        <f t="shared" si="8"/>
        <v>1</v>
      </c>
      <c r="P6" s="8">
        <f t="shared" si="9"/>
        <v>1</v>
      </c>
      <c r="Q6" s="8">
        <f t="shared" si="10"/>
        <v>6</v>
      </c>
    </row>
    <row r="7" spans="1:17" ht="15" hidden="1" customHeight="1" x14ac:dyDescent="0.3">
      <c r="A7" s="8" t="str">
        <f t="shared" ref="A7:A10" si="43">RIGHT(D7,1)</f>
        <v>8</v>
      </c>
      <c r="B7" s="8" t="str">
        <f>VLOOKUP(D7,BD!$A$2:$B$999,2,FALSE)</f>
        <v>AGUAS CRISTALINAS S.R.L.</v>
      </c>
      <c r="C7" s="11" t="str">
        <f>VLOOKUP(D7,BD!$A$2:$D$199,3,FALSE)</f>
        <v>20163353610</v>
      </c>
      <c r="D7" s="23" t="s">
        <v>18</v>
      </c>
      <c r="E7" s="10" t="str">
        <f t="shared" ref="E7:E10" si="44">CONCATENATE("[CUIT ",D7,"]")</f>
        <v>[CUIT 30-71152647-8]</v>
      </c>
      <c r="F7" s="14" t="str">
        <f>VLOOKUP(D7,BD!$A$2:$D$199,4,FALSE)</f>
        <v>Gustavo2023</v>
      </c>
      <c r="G7" s="3" t="s">
        <v>21</v>
      </c>
      <c r="H7" s="9" t="str">
        <f t="shared" ref="H7:H10" si="45">TEXT(G7,"mm-yyyy")</f>
        <v>03-2023</v>
      </c>
      <c r="I7" s="14" t="str">
        <f>VLOOKUP(D7,BD!$A$2:$E$199,5,FALSE)</f>
        <v>\\192.168.0.3\wns\Asesoramiento Contable\WNS\AGUAS CRISTALINAS S.R.L.\Contabilidad\2023\Compras</v>
      </c>
      <c r="J7" s="7" t="str">
        <f t="shared" ref="J7:J10" si="46">CONCATENATE(TEXT(A7,"0")," - ",TEXT(G7,"MMYYYY")," - ",SUBSTITUTE(D7,"-",""),".zip")</f>
        <v>8 - 032023 - 30711526478.zip</v>
      </c>
      <c r="K7" s="7" t="str">
        <f t="shared" ref="K7:K10" si="47">CONCATENATE(TEXT(A7,"0")," - ",TEXT(H7,"MMYYYY")," - ",SUBSTITUTE(D7,"-",""))</f>
        <v>8 - 032023 - 30711526478</v>
      </c>
      <c r="L7" s="7" t="str">
        <f t="shared" ref="L7:L10" si="48">CONCATENATE(TEXT(A7,"0")," - ","compras - ",TEXT(H7,"MMYYYY")," - ",SUBSTITUTE(D7,"-","")," - ",B7)</f>
        <v>8 - compras - 032023 - 30711526478 - AGUAS CRISTALINAS S.R.L.</v>
      </c>
      <c r="M7" s="7" t="str">
        <f t="shared" ref="M7:M10" si="49">CONCATENATE(TEXT(A7,"0")," - ","ventas - ",TEXT(H7,"MMYYYY")," - ",SUBSTITUTE(D7,"-","")," - ",B7)</f>
        <v>8 - ventas - 032023 - 30711526478 - AGUAS CRISTALINAS S.R.L.</v>
      </c>
      <c r="N7" s="7" t="str">
        <f t="shared" ref="N7:N10" si="50">CONCATENATE(TEXT(A7,"0")," - ","libro iva digital - ",TEXT(H7,"mmyyyy")," - ",SUBSTITUTE(D7,"-","")," - ",C7)</f>
        <v>8 - libro iva digital - 032023 - 30711526478 - 20163353610</v>
      </c>
      <c r="O7" s="8">
        <f t="shared" si="8"/>
        <v>1</v>
      </c>
      <c r="P7" s="8">
        <f t="shared" si="9"/>
        <v>1</v>
      </c>
      <c r="Q7" s="8">
        <f t="shared" si="10"/>
        <v>7</v>
      </c>
    </row>
    <row r="8" spans="1:17" ht="15" hidden="1" customHeight="1" x14ac:dyDescent="0.3">
      <c r="A8" s="8" t="str">
        <f t="shared" si="43"/>
        <v>9</v>
      </c>
      <c r="B8" s="8" t="str">
        <f>VLOOKUP(D8,BD!$A$2:$B$999,2,FALSE)</f>
        <v>QUINIENTOS VEINTISIETE S.R.L.</v>
      </c>
      <c r="C8" s="11" t="str">
        <f>VLOOKUP(D8,BD!$A$2:$D$199,3,FALSE)</f>
        <v>20163353610</v>
      </c>
      <c r="D8" s="23" t="s">
        <v>387</v>
      </c>
      <c r="E8" s="10" t="str">
        <f t="shared" si="44"/>
        <v>[CUIT 30-71710116-9]</v>
      </c>
      <c r="F8" s="14" t="str">
        <f>VLOOKUP(D8,BD!$A$2:$D$199,4,FALSE)</f>
        <v>Gustavo2023</v>
      </c>
      <c r="G8" s="3" t="s">
        <v>21</v>
      </c>
      <c r="H8" s="9" t="str">
        <f t="shared" si="45"/>
        <v>03-2023</v>
      </c>
      <c r="I8" s="14" t="str">
        <f>VLOOKUP(D8,BD!$A$2:$E$199,5,FALSE)</f>
        <v>\\192.168.0.3\wns\Asesoramiento Contable\WNS\QUINIENTOS VEINTISIETE S.R.L.\Contabilidad\2023\Compras</v>
      </c>
      <c r="J8" s="7" t="str">
        <f t="shared" si="46"/>
        <v>9 - 032023 - 30717101169.zip</v>
      </c>
      <c r="K8" s="7" t="str">
        <f t="shared" si="47"/>
        <v>9 - 032023 - 30717101169</v>
      </c>
      <c r="L8" s="7" t="str">
        <f t="shared" si="48"/>
        <v>9 - compras - 032023 - 30717101169 - QUINIENTOS VEINTISIETE S.R.L.</v>
      </c>
      <c r="M8" s="7" t="str">
        <f t="shared" si="49"/>
        <v>9 - ventas - 032023 - 30717101169 - QUINIENTOS VEINTISIETE S.R.L.</v>
      </c>
      <c r="N8" s="7" t="str">
        <f t="shared" si="50"/>
        <v>9 - libro iva digital - 032023 - 30717101169 - 20163353610</v>
      </c>
      <c r="O8" s="8">
        <f t="shared" si="8"/>
        <v>1</v>
      </c>
      <c r="P8" s="8">
        <f t="shared" si="9"/>
        <v>1</v>
      </c>
      <c r="Q8" s="8">
        <f t="shared" si="10"/>
        <v>8</v>
      </c>
    </row>
    <row r="9" spans="1:17" ht="15" hidden="1" customHeight="1" x14ac:dyDescent="0.3">
      <c r="A9" s="8" t="str">
        <f t="shared" si="43"/>
        <v>1</v>
      </c>
      <c r="B9" s="8" t="str">
        <f>VLOOKUP(D9,BD!$A$2:$B$999,2,FALSE)</f>
        <v>LISTEN S A C I Y M</v>
      </c>
      <c r="C9" s="11" t="str">
        <f>VLOOKUP(D9,BD!$A$2:$D$199,3,FALSE)</f>
        <v>20105202343</v>
      </c>
      <c r="D9" s="23" t="s">
        <v>388</v>
      </c>
      <c r="E9" s="10" t="str">
        <f t="shared" si="44"/>
        <v>[CUIT 30-62379407-1]</v>
      </c>
      <c r="F9" s="14" t="str">
        <f>VLOOKUP(D9,BD!$A$2:$D$199,4,FALSE)</f>
        <v>2022Roberto4071</v>
      </c>
      <c r="G9" s="3" t="s">
        <v>21</v>
      </c>
      <c r="H9" s="9" t="str">
        <f t="shared" si="45"/>
        <v>03-2023</v>
      </c>
      <c r="I9" s="14" t="str">
        <f>VLOOKUP(D9,BD!$A$2:$E$199,5,FALSE)</f>
        <v>\\192.168.0.3\wns\Asesoramiento Contable\WNS\LISTEN S A C I Y M\Contabilidad\2023\Compras</v>
      </c>
      <c r="J9" s="7" t="str">
        <f t="shared" si="46"/>
        <v>1 - 032023 - 30623794071.zip</v>
      </c>
      <c r="K9" s="7" t="str">
        <f t="shared" si="47"/>
        <v>1 - 032023 - 30623794071</v>
      </c>
      <c r="L9" s="7" t="str">
        <f t="shared" si="48"/>
        <v>1 - compras - 032023 - 30623794071 - LISTEN S A C I Y M</v>
      </c>
      <c r="M9" s="7" t="str">
        <f t="shared" si="49"/>
        <v>1 - ventas - 032023 - 30623794071 - LISTEN S A C I Y M</v>
      </c>
      <c r="N9" s="7" t="str">
        <f t="shared" si="50"/>
        <v>1 - libro iva digital - 032023 - 30623794071 - 20105202343</v>
      </c>
      <c r="O9" s="8">
        <f t="shared" ref="O9" si="51">IF(EXACT(D9,D8),0,1)</f>
        <v>1</v>
      </c>
      <c r="P9" s="8">
        <f>IF(EXACT(D9,D31),0,1)</f>
        <v>1</v>
      </c>
      <c r="Q9" s="8">
        <f t="shared" ref="Q9:Q10" si="52">ROW(A9)</f>
        <v>9</v>
      </c>
    </row>
    <row r="10" spans="1:17" ht="15" hidden="1" customHeight="1" x14ac:dyDescent="0.3">
      <c r="A10" s="8" t="str">
        <f t="shared" si="43"/>
        <v>0</v>
      </c>
      <c r="B10" s="8" t="str">
        <f>VLOOKUP(D10,BD!$A$2:$B$999,2,FALSE)</f>
        <v>DARWIN CERVEZA ARTESANAL S.R.L.</v>
      </c>
      <c r="C10" s="11" t="str">
        <f>VLOOKUP(D10,BD!$A$2:$D$199,3,FALSE)</f>
        <v>20339364495</v>
      </c>
      <c r="D10" s="23" t="s">
        <v>391</v>
      </c>
      <c r="E10" s="10" t="str">
        <f t="shared" si="44"/>
        <v>[CUIT 30-71545361-0]</v>
      </c>
      <c r="F10" s="14" t="str">
        <f>VLOOKUP(D10,BD!$A$2:$D$199,4,FALSE)</f>
        <v>ericNamioS50</v>
      </c>
      <c r="G10" s="3" t="s">
        <v>21</v>
      </c>
      <c r="H10" s="9" t="str">
        <f t="shared" si="45"/>
        <v>03-2023</v>
      </c>
      <c r="I10" s="14" t="str">
        <f>VLOOKUP(D10,BD!$A$2:$E$199,5,FALSE)</f>
        <v>\\192.168.0.3\wns\Asesoramiento Contable\WNS\DARWIN CERVEZA ARTESANAL S.R.L.\Contabilidad\2023\Compras</v>
      </c>
      <c r="J10" s="7" t="str">
        <f t="shared" si="46"/>
        <v>0 - 032023 - 30715453610.zip</v>
      </c>
      <c r="K10" s="7" t="str">
        <f t="shared" si="47"/>
        <v>0 - 032023 - 30715453610</v>
      </c>
      <c r="L10" s="7" t="str">
        <f t="shared" si="48"/>
        <v>0 - compras - 032023 - 30715453610 - DARWIN CERVEZA ARTESANAL S.R.L.</v>
      </c>
      <c r="M10" s="7" t="str">
        <f t="shared" si="49"/>
        <v>0 - ventas - 032023 - 30715453610 - DARWIN CERVEZA ARTESANAL S.R.L.</v>
      </c>
      <c r="N10" s="7" t="str">
        <f t="shared" si="50"/>
        <v>0 - libro iva digital - 032023 - 30715453610 - 20339364495</v>
      </c>
      <c r="O10" s="8">
        <f>IF(EXACT(D10,D9),0,1)</f>
        <v>1</v>
      </c>
      <c r="P10" s="8">
        <f>IF(EXACT(D10,D32),0,1)</f>
        <v>1</v>
      </c>
      <c r="Q10" s="8">
        <f t="shared" si="52"/>
        <v>10</v>
      </c>
    </row>
    <row r="11" spans="1:17" ht="15" hidden="1" customHeight="1" x14ac:dyDescent="0.3">
      <c r="A11" s="8" t="str">
        <f t="shared" ref="A11:A54" si="53">RIGHT(D11,1)</f>
        <v>2</v>
      </c>
      <c r="B11" s="8" t="str">
        <f>VLOOKUP(D11,BD!$A$2:$B$999,2,FALSE)</f>
        <v>CLEANFER SRL</v>
      </c>
      <c r="C11" s="11" t="str">
        <f>VLOOKUP(D11,BD!$A$2:$D$199,3,FALSE)</f>
        <v>20044370159</v>
      </c>
      <c r="D11" s="23" t="s">
        <v>392</v>
      </c>
      <c r="E11" s="10" t="str">
        <f t="shared" ref="E11:E54" si="54">CONCATENATE("[CUIT ",D11,"]")</f>
        <v>[CUIT 30-64558275-2]</v>
      </c>
      <c r="F11" s="14" t="str">
        <f>VLOOKUP(D11,BD!$A$2:$D$199,4,FALSE)</f>
        <v>22Catarsis23</v>
      </c>
      <c r="G11" s="3" t="s">
        <v>21</v>
      </c>
      <c r="H11" s="9" t="str">
        <f t="shared" ref="H11:H54" si="55">TEXT(G11,"mm-yyyy")</f>
        <v>03-2023</v>
      </c>
      <c r="I11" s="14" t="str">
        <f>VLOOKUP(D11,BD!$A$2:$E$199,5,FALSE)</f>
        <v>\\192.168.0.3\wns\Asesoramiento Contable\WNS\CLEANFER SRL\Contabilidad\2023\Compras</v>
      </c>
      <c r="J11" s="7" t="str">
        <f t="shared" ref="J11:J54" si="56">CONCATENATE(TEXT(A11,"0")," - ",TEXT(G11,"MMYYYY")," - ",SUBSTITUTE(D11,"-",""),".zip")</f>
        <v>2 - 032023 - 30645582752.zip</v>
      </c>
      <c r="K11" s="7" t="str">
        <f t="shared" ref="K11:K54" si="57">CONCATENATE(TEXT(A11,"0")," - ",TEXT(H11,"MMYYYY")," - ",SUBSTITUTE(D11,"-",""))</f>
        <v>2 - 032023 - 30645582752</v>
      </c>
      <c r="L11" s="7" t="str">
        <f t="shared" ref="L11:L54" si="58">CONCATENATE(TEXT(A11,"0")," - ","compras - ",TEXT(H11,"MMYYYY")," - ",SUBSTITUTE(D11,"-","")," - ",B11)</f>
        <v>2 - compras - 032023 - 30645582752 - CLEANFER SRL</v>
      </c>
      <c r="M11" s="7" t="str">
        <f t="shared" ref="M11:M54" si="59">CONCATENATE(TEXT(A11,"0")," - ","ventas - ",TEXT(H11,"MMYYYY")," - ",SUBSTITUTE(D11,"-","")," - ",B11)</f>
        <v>2 - ventas - 032023 - 30645582752 - CLEANFER SRL</v>
      </c>
      <c r="N11" s="7" t="str">
        <f t="shared" ref="N11:N54" si="60">CONCATENATE(TEXT(A11,"0")," - ","libro iva digital - ",TEXT(H11,"mmyyyy")," - ",SUBSTITUTE(D11,"-","")," - ",C11)</f>
        <v>2 - libro iva digital - 032023 - 30645582752 - 20044370159</v>
      </c>
      <c r="O11" s="8">
        <f t="shared" si="8"/>
        <v>1</v>
      </c>
      <c r="P11" s="8">
        <f>IF(EXACT(D11,D54),0,1)</f>
        <v>1</v>
      </c>
      <c r="Q11" s="8">
        <f t="shared" si="10"/>
        <v>11</v>
      </c>
    </row>
    <row r="12" spans="1:17" ht="15" hidden="1" customHeight="1" x14ac:dyDescent="0.3">
      <c r="A12" s="8" t="str">
        <f t="shared" ref="A12:A13" si="61">RIGHT(D12,1)</f>
        <v>9</v>
      </c>
      <c r="B12" s="8" t="str">
        <f>VLOOKUP(D12,BD!$A$2:$B$999,2,FALSE)</f>
        <v>FIDEICOMISO VERA 138</v>
      </c>
      <c r="C12" s="11" t="str">
        <f>VLOOKUP(D12,BD!$A$2:$D$199,3,FALSE)</f>
        <v>27179535160</v>
      </c>
      <c r="D12" s="23" t="s">
        <v>396</v>
      </c>
      <c r="E12" s="10" t="str">
        <f t="shared" ref="E12:E13" si="62">CONCATENATE("[CUIT ",D12,"]")</f>
        <v>[CUIT 33-71587456-9]</v>
      </c>
      <c r="F12" s="14" t="str">
        <f>VLOOKUP(D12,BD!$A$2:$D$199,4,FALSE)</f>
        <v>Netanel2629</v>
      </c>
      <c r="G12" s="3" t="s">
        <v>21</v>
      </c>
      <c r="H12" s="9" t="str">
        <f t="shared" ref="H12:H13" si="63">TEXT(G12,"mm-yyyy")</f>
        <v>03-2023</v>
      </c>
      <c r="I12" s="14" t="str">
        <f>VLOOKUP(D12,BD!$A$2:$E$199,5,FALSE)</f>
        <v>\\192.168.0.3\wns\Asesoramiento Contable\WNS\FIDEICOMISO VERA 138\Contabilidad\2023\Compras</v>
      </c>
      <c r="J12" s="7" t="str">
        <f t="shared" ref="J12:J13" si="64">CONCATENATE(TEXT(A12,"0")," - ",TEXT(G12,"MMYYYY")," - ",SUBSTITUTE(D12,"-",""),".zip")</f>
        <v>9 - 032023 - 33715874569.zip</v>
      </c>
      <c r="K12" s="7" t="str">
        <f t="shared" ref="K12:K13" si="65">CONCATENATE(TEXT(A12,"0")," - ",TEXT(H12,"MMYYYY")," - ",SUBSTITUTE(D12,"-",""))</f>
        <v>9 - 032023 - 33715874569</v>
      </c>
      <c r="L12" s="7" t="str">
        <f t="shared" ref="L12:L13" si="66">CONCATENATE(TEXT(A12,"0")," - ","compras - ",TEXT(H12,"MMYYYY")," - ",SUBSTITUTE(D12,"-","")," - ",B12)</f>
        <v>9 - compras - 032023 - 33715874569 - FIDEICOMISO VERA 138</v>
      </c>
      <c r="M12" s="7" t="str">
        <f t="shared" ref="M12:M13" si="67">CONCATENATE(TEXT(A12,"0")," - ","ventas - ",TEXT(H12,"MMYYYY")," - ",SUBSTITUTE(D12,"-","")," - ",B12)</f>
        <v>9 - ventas - 032023 - 33715874569 - FIDEICOMISO VERA 138</v>
      </c>
      <c r="N12" s="7" t="str">
        <f t="shared" ref="N12:N13" si="68">CONCATENATE(TEXT(A12,"0")," - ","libro iva digital - ",TEXT(H12,"mmyyyy")," - ",SUBSTITUTE(D12,"-","")," - ",C12)</f>
        <v>9 - libro iva digital - 032023 - 33715874569 - 27179535160</v>
      </c>
      <c r="O12" s="8">
        <f t="shared" ref="O12:O13" si="69">IF(EXACT(D12,D11),0,1)</f>
        <v>1</v>
      </c>
      <c r="P12" s="8">
        <f>IF(EXACT(D12,D55),0,1)</f>
        <v>1</v>
      </c>
      <c r="Q12" s="8">
        <f t="shared" ref="Q12:Q13" si="70">ROW(A12)</f>
        <v>12</v>
      </c>
    </row>
    <row r="13" spans="1:17" ht="15" hidden="1" customHeight="1" x14ac:dyDescent="0.3">
      <c r="A13" s="8" t="str">
        <f t="shared" si="61"/>
        <v>3</v>
      </c>
      <c r="B13" s="8" t="str">
        <f>VLOOKUP(D13,BD!$A$2:$B$999,2,FALSE)</f>
        <v>VEDIA 1719 S.A.</v>
      </c>
      <c r="C13" s="11" t="str">
        <f>VLOOKUP(D13,BD!$A$2:$D$199,3,FALSE)</f>
        <v>20384642412</v>
      </c>
      <c r="D13" s="23" t="s">
        <v>397</v>
      </c>
      <c r="E13" s="10" t="str">
        <f t="shared" si="62"/>
        <v>[CUIT 30-71660399-3]</v>
      </c>
      <c r="F13" s="14" t="str">
        <f>VLOOKUP(D13,BD!$A$2:$D$199,4,FALSE)</f>
        <v>Marechal983</v>
      </c>
      <c r="G13" s="3" t="s">
        <v>21</v>
      </c>
      <c r="H13" s="9" t="str">
        <f t="shared" si="63"/>
        <v>03-2023</v>
      </c>
      <c r="I13" s="14" t="str">
        <f>VLOOKUP(D13,BD!$A$2:$E$199,5,FALSE)</f>
        <v>\\192.168.0.3\wns\Asesoramiento Contable\WNS\VEDIA 1719 S.A.\Contabilidad\2023\Compras</v>
      </c>
      <c r="J13" s="7" t="str">
        <f t="shared" si="64"/>
        <v>3 - 032023 - 30716603993.zip</v>
      </c>
      <c r="K13" s="7" t="str">
        <f t="shared" si="65"/>
        <v>3 - 032023 - 30716603993</v>
      </c>
      <c r="L13" s="7" t="str">
        <f t="shared" si="66"/>
        <v>3 - compras - 032023 - 30716603993 - VEDIA 1719 S.A.</v>
      </c>
      <c r="M13" s="7" t="str">
        <f t="shared" si="67"/>
        <v>3 - ventas - 032023 - 30716603993 - VEDIA 1719 S.A.</v>
      </c>
      <c r="N13" s="7" t="str">
        <f t="shared" si="68"/>
        <v>3 - libro iva digital - 032023 - 30716603993 - 20384642412</v>
      </c>
      <c r="O13" s="8">
        <f t="shared" si="69"/>
        <v>1</v>
      </c>
      <c r="P13" s="8">
        <f>IF(EXACT(D13,D56),0,1)</f>
        <v>1</v>
      </c>
      <c r="Q13" s="8">
        <f t="shared" si="70"/>
        <v>13</v>
      </c>
    </row>
    <row r="14" spans="1:17" ht="15" hidden="1" customHeight="1" x14ac:dyDescent="0.3">
      <c r="A14" s="8" t="str">
        <f t="shared" ref="A14:A16" si="71">RIGHT(D14,1)</f>
        <v>3</v>
      </c>
      <c r="B14" s="8" t="str">
        <f>VLOOKUP(D14,BD!$A$2:$B$999,2,FALSE)</f>
        <v>QS INTERNATIONAL SA</v>
      </c>
      <c r="C14" s="11" t="str">
        <f>VLOOKUP(D14,BD!$A$2:$D$199,3,FALSE)</f>
        <v>20928840930</v>
      </c>
      <c r="D14" s="23" t="s">
        <v>400</v>
      </c>
      <c r="E14" s="10" t="str">
        <f t="shared" ref="E14:E16" si="72">CONCATENATE("[CUIT ",D14,"]")</f>
        <v>[CUIT 30-70958016-3]</v>
      </c>
      <c r="F14" s="14" t="str">
        <f>VLOOKUP(D14,BD!$A$2:$D$199,4,FALSE)</f>
        <v>Importadora22</v>
      </c>
      <c r="G14" s="3" t="s">
        <v>21</v>
      </c>
      <c r="H14" s="9" t="str">
        <f t="shared" ref="H14:H16" si="73">TEXT(G14,"mm-yyyy")</f>
        <v>03-2023</v>
      </c>
      <c r="I14" s="14" t="str">
        <f>VLOOKUP(D14,BD!$A$2:$E$199,5,FALSE)</f>
        <v>\\192.168.0.3\wns\Asesoramiento Contable\WNS\QS INTERNATIONAL SA\Contabilidad\2023\Compras</v>
      </c>
      <c r="J14" s="7" t="str">
        <f t="shared" ref="J14:J16" si="74">CONCATENATE(TEXT(A14,"0")," - ",TEXT(G14,"MMYYYY")," - ",SUBSTITUTE(D14,"-",""),".zip")</f>
        <v>3 - 032023 - 30709580163.zip</v>
      </c>
      <c r="K14" s="7" t="str">
        <f t="shared" ref="K14:K16" si="75">CONCATENATE(TEXT(A14,"0")," - ",TEXT(H14,"MMYYYY")," - ",SUBSTITUTE(D14,"-",""))</f>
        <v>3 - 032023 - 30709580163</v>
      </c>
      <c r="L14" s="7" t="str">
        <f t="shared" ref="L14:L16" si="76">CONCATENATE(TEXT(A14,"0")," - ","compras - ",TEXT(H14,"MMYYYY")," - ",SUBSTITUTE(D14,"-","")," - ",B14)</f>
        <v>3 - compras - 032023 - 30709580163 - QS INTERNATIONAL SA</v>
      </c>
      <c r="M14" s="7" t="str">
        <f t="shared" ref="M14:M16" si="77">CONCATENATE(TEXT(A14,"0")," - ","ventas - ",TEXT(H14,"MMYYYY")," - ",SUBSTITUTE(D14,"-","")," - ",B14)</f>
        <v>3 - ventas - 032023 - 30709580163 - QS INTERNATIONAL SA</v>
      </c>
      <c r="N14" s="7" t="str">
        <f t="shared" ref="N14:N16" si="78">CONCATENATE(TEXT(A14,"0")," - ","libro iva digital - ",TEXT(H14,"mmyyyy")," - ",SUBSTITUTE(D14,"-","")," - ",C14)</f>
        <v>3 - libro iva digital - 032023 - 30709580163 - 20928840930</v>
      </c>
      <c r="O14" s="8">
        <f t="shared" ref="O14:O16" si="79">IF(EXACT(D14,D13),0,1)</f>
        <v>1</v>
      </c>
      <c r="P14" s="8">
        <f>IF(EXACT(D14,D57),0,1)</f>
        <v>1</v>
      </c>
      <c r="Q14" s="8">
        <f t="shared" ref="Q14:Q16" si="80">ROW(A14)</f>
        <v>14</v>
      </c>
    </row>
    <row r="15" spans="1:17" ht="15" hidden="1" customHeight="1" x14ac:dyDescent="0.3">
      <c r="A15" s="8" t="str">
        <f t="shared" si="71"/>
        <v>4</v>
      </c>
      <c r="B15" s="8" t="str">
        <f>VLOOKUP(D15,BD!$A$2:$B$999,2,FALSE)</f>
        <v>HARLYE S A</v>
      </c>
      <c r="C15" s="11" t="str">
        <f>VLOOKUP(D15,BD!$A$2:$D$199,3,FALSE)</f>
        <v>20112310844</v>
      </c>
      <c r="D15" s="23" t="s">
        <v>401</v>
      </c>
      <c r="E15" s="10" t="str">
        <f t="shared" si="72"/>
        <v>[CUIT 30-66124546-4]</v>
      </c>
      <c r="F15" s="14" t="str">
        <f>VLOOKUP(D15,BD!$A$2:$D$199,4,FALSE)</f>
        <v>Harlye2022</v>
      </c>
      <c r="G15" s="3" t="s">
        <v>21</v>
      </c>
      <c r="H15" s="9" t="str">
        <f t="shared" si="73"/>
        <v>03-2023</v>
      </c>
      <c r="I15" s="14" t="str">
        <f>VLOOKUP(D15,BD!$A$2:$E$199,5,FALSE)</f>
        <v>\\192.168.0.3\wns\Asesoramiento Contable\WNS\HARLYE S A\Contabilidad\2023\Compras</v>
      </c>
      <c r="J15" s="7" t="str">
        <f t="shared" si="74"/>
        <v>4 - 032023 - 30661245464.zip</v>
      </c>
      <c r="K15" s="7" t="str">
        <f t="shared" si="75"/>
        <v>4 - 032023 - 30661245464</v>
      </c>
      <c r="L15" s="7" t="str">
        <f t="shared" si="76"/>
        <v>4 - compras - 032023 - 30661245464 - HARLYE S A</v>
      </c>
      <c r="M15" s="7" t="str">
        <f t="shared" si="77"/>
        <v>4 - ventas - 032023 - 30661245464 - HARLYE S A</v>
      </c>
      <c r="N15" s="7" t="str">
        <f t="shared" si="78"/>
        <v>4 - libro iva digital - 032023 - 30661245464 - 20112310844</v>
      </c>
      <c r="O15" s="8">
        <f t="shared" si="79"/>
        <v>1</v>
      </c>
      <c r="P15" s="8">
        <f>IF(EXACT(D15,D58),0,1)</f>
        <v>1</v>
      </c>
      <c r="Q15" s="8">
        <f t="shared" si="80"/>
        <v>15</v>
      </c>
    </row>
    <row r="16" spans="1:17" ht="15" hidden="1" customHeight="1" x14ac:dyDescent="0.3">
      <c r="A16" s="8" t="str">
        <f t="shared" si="71"/>
        <v>0</v>
      </c>
      <c r="B16" s="8" t="str">
        <f>VLOOKUP(D16,BD!$A$2:$B$999,2,FALSE)</f>
        <v>PEQUE MANUTINA SA</v>
      </c>
      <c r="C16" s="11" t="str">
        <f>VLOOKUP(D16,BD!$A$2:$D$199,3,FALSE)</f>
        <v>20932595398</v>
      </c>
      <c r="D16" s="23" t="s">
        <v>402</v>
      </c>
      <c r="E16" s="10" t="str">
        <f t="shared" si="72"/>
        <v>[CUIT 30-71181457-0]</v>
      </c>
      <c r="F16" s="14" t="str">
        <f>VLOOKUP(D16,BD!$A$2:$D$199,4,FALSE)</f>
        <v>Importadora22</v>
      </c>
      <c r="G16" s="3" t="s">
        <v>21</v>
      </c>
      <c r="H16" s="9" t="str">
        <f t="shared" si="73"/>
        <v>03-2023</v>
      </c>
      <c r="I16" s="14" t="str">
        <f>VLOOKUP(D16,BD!$A$2:$E$199,5,FALSE)</f>
        <v>\\192.168.0.3\wns\Asesoramiento Contable\WNS\PEQUE MANUTINA SA\Contabilidad\2023\Compras</v>
      </c>
      <c r="J16" s="7" t="str">
        <f t="shared" si="74"/>
        <v>0 - 032023 - 30711814570.zip</v>
      </c>
      <c r="K16" s="7" t="str">
        <f t="shared" si="75"/>
        <v>0 - 032023 - 30711814570</v>
      </c>
      <c r="L16" s="7" t="str">
        <f t="shared" si="76"/>
        <v>0 - compras - 032023 - 30711814570 - PEQUE MANUTINA SA</v>
      </c>
      <c r="M16" s="7" t="str">
        <f t="shared" si="77"/>
        <v>0 - ventas - 032023 - 30711814570 - PEQUE MANUTINA SA</v>
      </c>
      <c r="N16" s="7" t="str">
        <f t="shared" si="78"/>
        <v>0 - libro iva digital - 032023 - 30711814570 - 20932595398</v>
      </c>
      <c r="O16" s="8">
        <f t="shared" si="79"/>
        <v>1</v>
      </c>
      <c r="P16" s="8">
        <f>IF(EXACT(D16,D59),0,1)</f>
        <v>1</v>
      </c>
      <c r="Q16" s="8">
        <f t="shared" si="80"/>
        <v>16</v>
      </c>
    </row>
    <row r="17" spans="1:17" ht="15" hidden="1" customHeight="1" x14ac:dyDescent="0.3">
      <c r="A17" s="8" t="str">
        <f t="shared" ref="A17:A20" si="81">RIGHT(D17,1)</f>
        <v>8</v>
      </c>
      <c r="B17" s="8" t="str">
        <f>VLOOKUP(D17,BD!$A$2:$B$999,2,FALSE)</f>
        <v>T Y T SA</v>
      </c>
      <c r="C17" s="11" t="str">
        <f>VLOOKUP(D17,BD!$A$2:$D$199,3,FALSE)</f>
        <v>20179515904</v>
      </c>
      <c r="D17" s="23" t="s">
        <v>403</v>
      </c>
      <c r="E17" s="10" t="str">
        <f t="shared" ref="E17:E20" si="82">CONCATENATE("[CUIT ",D17,"]")</f>
        <v>[CUIT 30-63107294-8]</v>
      </c>
      <c r="F17" s="14" t="str">
        <f>VLOOKUP(D17,BD!$A$2:$D$199,4,FALSE)</f>
        <v>Comercio2023</v>
      </c>
      <c r="G17" s="3" t="s">
        <v>21</v>
      </c>
      <c r="H17" s="9" t="str">
        <f t="shared" ref="H17:H20" si="83">TEXT(G17,"mm-yyyy")</f>
        <v>03-2023</v>
      </c>
      <c r="I17" s="14" t="str">
        <f>VLOOKUP(D17,BD!$A$2:$E$199,5,FALSE)</f>
        <v>\\192.168.0.3\wns\Asesoramiento Contable\WNS\T Y T SA\Contabilidad\2023\Compras</v>
      </c>
      <c r="J17" s="7" t="str">
        <f t="shared" ref="J17:J20" si="84">CONCATENATE(TEXT(A17,"0")," - ",TEXT(G17,"MMYYYY")," - ",SUBSTITUTE(D17,"-",""),".zip")</f>
        <v>8 - 032023 - 30631072948.zip</v>
      </c>
      <c r="K17" s="7" t="str">
        <f t="shared" ref="K17:K20" si="85">CONCATENATE(TEXT(A17,"0")," - ",TEXT(H17,"MMYYYY")," - ",SUBSTITUTE(D17,"-",""))</f>
        <v>8 - 032023 - 30631072948</v>
      </c>
      <c r="L17" s="7" t="str">
        <f t="shared" ref="L17:L20" si="86">CONCATENATE(TEXT(A17,"0")," - ","compras - ",TEXT(H17,"MMYYYY")," - ",SUBSTITUTE(D17,"-","")," - ",B17)</f>
        <v>8 - compras - 032023 - 30631072948 - T Y T SA</v>
      </c>
      <c r="M17" s="7" t="str">
        <f t="shared" ref="M17:M20" si="87">CONCATENATE(TEXT(A17,"0")," - ","ventas - ",TEXT(H17,"MMYYYY")," - ",SUBSTITUTE(D17,"-","")," - ",B17)</f>
        <v>8 - ventas - 032023 - 30631072948 - T Y T SA</v>
      </c>
      <c r="N17" s="7" t="str">
        <f t="shared" ref="N17:N20" si="88">CONCATENATE(TEXT(A17,"0")," - ","libro iva digital - ",TEXT(H17,"mmyyyy")," - ",SUBSTITUTE(D17,"-","")," - ",C17)</f>
        <v>8 - libro iva digital - 032023 - 30631072948 - 20179515904</v>
      </c>
      <c r="O17" s="8">
        <f t="shared" ref="O17:O20" si="89">IF(EXACT(D17,D16),0,1)</f>
        <v>1</v>
      </c>
      <c r="P17" s="8">
        <f>IF(EXACT(D17,D60),0,1)</f>
        <v>1</v>
      </c>
      <c r="Q17" s="8">
        <f t="shared" ref="Q17:Q20" si="90">ROW(A17)</f>
        <v>17</v>
      </c>
    </row>
    <row r="18" spans="1:17" ht="15" hidden="1" customHeight="1" x14ac:dyDescent="0.3">
      <c r="A18" s="8" t="str">
        <f t="shared" si="81"/>
        <v>1</v>
      </c>
      <c r="B18" s="8" t="str">
        <f>VLOOKUP(D18,BD!$A$2:$B$999,2,FALSE)</f>
        <v>INDUSTRIAS CARMIX S.A.</v>
      </c>
      <c r="C18" s="11" t="str">
        <f>VLOOKUP(D18,BD!$A$2:$D$199,3,FALSE)</f>
        <v>20179515904</v>
      </c>
      <c r="D18" s="23" t="s">
        <v>404</v>
      </c>
      <c r="E18" s="10" t="str">
        <f t="shared" si="82"/>
        <v>[CUIT 30-71427060-1]</v>
      </c>
      <c r="F18" s="14" t="str">
        <f>VLOOKUP(D18,BD!$A$2:$D$199,4,FALSE)</f>
        <v>Comercio2023</v>
      </c>
      <c r="G18" s="3" t="s">
        <v>21</v>
      </c>
      <c r="H18" s="9" t="str">
        <f t="shared" si="83"/>
        <v>03-2023</v>
      </c>
      <c r="I18" s="14" t="str">
        <f>VLOOKUP(D18,BD!$A$2:$E$199,5,FALSE)</f>
        <v>\\192.168.0.3\wns\Asesoramiento Contable\WNS\INDUSTRIAS CARMIX S.A.\Contabilidad\2023\Compras</v>
      </c>
      <c r="J18" s="7" t="str">
        <f t="shared" si="84"/>
        <v>1 - 032023 - 30714270601.zip</v>
      </c>
      <c r="K18" s="7" t="str">
        <f t="shared" si="85"/>
        <v>1 - 032023 - 30714270601</v>
      </c>
      <c r="L18" s="7" t="str">
        <f t="shared" si="86"/>
        <v>1 - compras - 032023 - 30714270601 - INDUSTRIAS CARMIX S.A.</v>
      </c>
      <c r="M18" s="7" t="str">
        <f t="shared" si="87"/>
        <v>1 - ventas - 032023 - 30714270601 - INDUSTRIAS CARMIX S.A.</v>
      </c>
      <c r="N18" s="7" t="str">
        <f t="shared" si="88"/>
        <v>1 - libro iva digital - 032023 - 30714270601 - 20179515904</v>
      </c>
      <c r="O18" s="8">
        <f t="shared" si="89"/>
        <v>1</v>
      </c>
      <c r="P18" s="8">
        <f>IF(EXACT(D18,D61),0,1)</f>
        <v>1</v>
      </c>
      <c r="Q18" s="8">
        <f t="shared" si="90"/>
        <v>18</v>
      </c>
    </row>
    <row r="19" spans="1:17" ht="15" hidden="1" customHeight="1" x14ac:dyDescent="0.3">
      <c r="A19" s="8" t="str">
        <f t="shared" si="81"/>
        <v>6</v>
      </c>
      <c r="B19" s="8" t="str">
        <f>VLOOKUP(D19,BD!$A$2:$B$999,2,FALSE)</f>
        <v>566 S.R.L.</v>
      </c>
      <c r="C19" s="11" t="str">
        <f>VLOOKUP(D19,BD!$A$2:$D$199,3,FALSE)</f>
        <v>20299524001</v>
      </c>
      <c r="D19" s="23" t="s">
        <v>405</v>
      </c>
      <c r="E19" s="10" t="str">
        <f t="shared" si="82"/>
        <v>[CUIT 30-71702785-6]</v>
      </c>
      <c r="F19" s="14" t="str">
        <f>VLOOKUP(D19,BD!$A$2:$D$199,4,FALSE)</f>
        <v>Peromacri23</v>
      </c>
      <c r="G19" s="3" t="s">
        <v>21</v>
      </c>
      <c r="H19" s="9" t="str">
        <f t="shared" si="83"/>
        <v>03-2023</v>
      </c>
      <c r="I19" s="14" t="str">
        <f>VLOOKUP(D19,BD!$A$2:$E$199,5,FALSE)</f>
        <v>\\192.168.0.3\wns\Asesoramiento Contable\WNS\566 S.R.L.\Contabilidad\2023\Compras</v>
      </c>
      <c r="J19" s="7" t="str">
        <f t="shared" si="84"/>
        <v>6 - 032023 - 30717027856.zip</v>
      </c>
      <c r="K19" s="7" t="str">
        <f t="shared" si="85"/>
        <v>6 - 032023 - 30717027856</v>
      </c>
      <c r="L19" s="7" t="str">
        <f t="shared" si="86"/>
        <v>6 - compras - 032023 - 30717027856 - 566 S.R.L.</v>
      </c>
      <c r="M19" s="7" t="str">
        <f t="shared" si="87"/>
        <v>6 - ventas - 032023 - 30717027856 - 566 S.R.L.</v>
      </c>
      <c r="N19" s="7" t="str">
        <f t="shared" si="88"/>
        <v>6 - libro iva digital - 032023 - 30717027856 - 20299524001</v>
      </c>
      <c r="O19" s="8">
        <f t="shared" si="89"/>
        <v>1</v>
      </c>
      <c r="P19" s="8">
        <f>IF(EXACT(D19,D62),0,1)</f>
        <v>1</v>
      </c>
      <c r="Q19" s="8">
        <f t="shared" si="90"/>
        <v>19</v>
      </c>
    </row>
    <row r="20" spans="1:17" ht="15" hidden="1" customHeight="1" x14ac:dyDescent="0.3">
      <c r="A20" s="8" t="str">
        <f t="shared" si="81"/>
        <v>0</v>
      </c>
      <c r="B20" s="8" t="str">
        <f>VLOOKUP(D20,BD!$A$2:$B$999,2,FALSE)</f>
        <v>FIRULAIS</v>
      </c>
      <c r="C20" s="11" t="str">
        <f>VLOOKUP(D20,BD!$A$2:$D$199,3,FALSE)</f>
        <v>20299524001</v>
      </c>
      <c r="D20" s="23" t="s">
        <v>406</v>
      </c>
      <c r="E20" s="10" t="str">
        <f t="shared" si="82"/>
        <v>[CUIT 30-71737752-0]</v>
      </c>
      <c r="F20" s="14" t="str">
        <f>VLOOKUP(D20,BD!$A$2:$D$199,4,FALSE)</f>
        <v>Peromacri23</v>
      </c>
      <c r="G20" s="3" t="s">
        <v>21</v>
      </c>
      <c r="H20" s="9" t="str">
        <f t="shared" si="83"/>
        <v>03-2023</v>
      </c>
      <c r="I20" s="14" t="str">
        <f>VLOOKUP(D20,BD!$A$2:$E$199,5,FALSE)</f>
        <v>\\192.168.0.3\wns\Asesoramiento Contable\WNS\FIRULAIS\Contabilidad\2023\Compras</v>
      </c>
      <c r="J20" s="7" t="str">
        <f t="shared" si="84"/>
        <v>0 - 032023 - 30717377520.zip</v>
      </c>
      <c r="K20" s="7" t="str">
        <f t="shared" si="85"/>
        <v>0 - 032023 - 30717377520</v>
      </c>
      <c r="L20" s="7" t="str">
        <f t="shared" si="86"/>
        <v>0 - compras - 032023 - 30717377520 - FIRULAIS</v>
      </c>
      <c r="M20" s="7" t="str">
        <f t="shared" si="87"/>
        <v>0 - ventas - 032023 - 30717377520 - FIRULAIS</v>
      </c>
      <c r="N20" s="7" t="str">
        <f t="shared" si="88"/>
        <v>0 - libro iva digital - 032023 - 30717377520 - 20299524001</v>
      </c>
      <c r="O20" s="8">
        <f t="shared" si="89"/>
        <v>1</v>
      </c>
      <c r="P20" s="8">
        <f>IF(EXACT(D20,D63),0,1)</f>
        <v>1</v>
      </c>
      <c r="Q20" s="8">
        <f t="shared" si="90"/>
        <v>20</v>
      </c>
    </row>
    <row r="21" spans="1:17" ht="15" hidden="1" customHeight="1" x14ac:dyDescent="0.3">
      <c r="A21" s="8" t="str">
        <f t="shared" ref="A21:A25" si="91">RIGHT(D21,1)</f>
        <v>9</v>
      </c>
      <c r="B21" s="8" t="str">
        <f>VLOOKUP(D21,BD!$A$2:$B$999,2,FALSE)</f>
        <v>UNIVERSAL EXPORTS SAS</v>
      </c>
      <c r="C21" s="11" t="str">
        <f>VLOOKUP(D21,BD!$A$2:$D$199,3,FALSE)</f>
        <v>20299524001</v>
      </c>
      <c r="D21" s="23" t="s">
        <v>29</v>
      </c>
      <c r="E21" s="10" t="str">
        <f t="shared" ref="E21:E25" si="92">CONCATENATE("[CUIT ",D21,"]")</f>
        <v>[CUIT 33-71598120-9]</v>
      </c>
      <c r="F21" s="14" t="str">
        <f>VLOOKUP(D21,BD!$A$2:$D$199,4,FALSE)</f>
        <v>Peromacri23</v>
      </c>
      <c r="G21" s="3" t="s">
        <v>21</v>
      </c>
      <c r="H21" s="9" t="str">
        <f t="shared" ref="H21:H25" si="93">TEXT(G21,"mm-yyyy")</f>
        <v>03-2023</v>
      </c>
      <c r="I21" s="14" t="str">
        <f>VLOOKUP(D21,BD!$A$2:$E$199,5,FALSE)</f>
        <v>\\192.168.0.3\wns\Asesoramiento Contable\WNS\UNIVERSAL EXPORTS SAS\Contabilidad\2023\Compras</v>
      </c>
      <c r="J21" s="7" t="str">
        <f t="shared" ref="J21:J25" si="94">CONCATENATE(TEXT(A21,"0")," - ",TEXT(G21,"MMYYYY")," - ",SUBSTITUTE(D21,"-",""),".zip")</f>
        <v>9 - 032023 - 33715981209.zip</v>
      </c>
      <c r="K21" s="7" t="str">
        <f t="shared" ref="K21:K25" si="95">CONCATENATE(TEXT(A21,"0")," - ",TEXT(H21,"MMYYYY")," - ",SUBSTITUTE(D21,"-",""))</f>
        <v>9 - 032023 - 33715981209</v>
      </c>
      <c r="L21" s="7" t="str">
        <f t="shared" ref="L21:L25" si="96">CONCATENATE(TEXT(A21,"0")," - ","compras - ",TEXT(H21,"MMYYYY")," - ",SUBSTITUTE(D21,"-","")," - ",B21)</f>
        <v>9 - compras - 032023 - 33715981209 - UNIVERSAL EXPORTS SAS</v>
      </c>
      <c r="M21" s="7" t="str">
        <f t="shared" ref="M21:M25" si="97">CONCATENATE(TEXT(A21,"0")," - ","ventas - ",TEXT(H21,"MMYYYY")," - ",SUBSTITUTE(D21,"-","")," - ",B21)</f>
        <v>9 - ventas - 032023 - 33715981209 - UNIVERSAL EXPORTS SAS</v>
      </c>
      <c r="N21" s="7" t="str">
        <f t="shared" ref="N21:N25" si="98">CONCATENATE(TEXT(A21,"0")," - ","libro iva digital - ",TEXT(H21,"mmyyyy")," - ",SUBSTITUTE(D21,"-","")," - ",C21)</f>
        <v>9 - libro iva digital - 032023 - 33715981209 - 20299524001</v>
      </c>
      <c r="O21" s="8">
        <f t="shared" ref="O21:O25" si="99">IF(EXACT(D21,D20),0,1)</f>
        <v>1</v>
      </c>
      <c r="P21" s="8">
        <f>IF(EXACT(D21,D64),0,1)</f>
        <v>1</v>
      </c>
      <c r="Q21" s="8">
        <f t="shared" ref="Q21:Q25" si="100">ROW(A21)</f>
        <v>21</v>
      </c>
    </row>
    <row r="22" spans="1:17" ht="15" hidden="1" customHeight="1" x14ac:dyDescent="0.3">
      <c r="A22" s="8" t="str">
        <f t="shared" si="91"/>
        <v>2</v>
      </c>
      <c r="B22" s="8" t="str">
        <f>VLOOKUP(D22,BD!$A$2:$B$999,2,FALSE)</f>
        <v>CYGNUS ELECTRONICS S.A.</v>
      </c>
      <c r="C22" s="11" t="str">
        <f>VLOOKUP(D22,BD!$A$2:$D$199,3,FALSE)</f>
        <v>20225506583</v>
      </c>
      <c r="D22" s="23" t="s">
        <v>407</v>
      </c>
      <c r="E22" s="10" t="str">
        <f t="shared" si="92"/>
        <v>[CUIT 30-71560358-2]</v>
      </c>
      <c r="F22" s="14" t="str">
        <f>VLOOKUP(D22,BD!$A$2:$D$199,4,FALSE)</f>
        <v>PenellaGabriel2022</v>
      </c>
      <c r="G22" s="3" t="s">
        <v>21</v>
      </c>
      <c r="H22" s="9" t="str">
        <f t="shared" si="93"/>
        <v>03-2023</v>
      </c>
      <c r="I22" s="14" t="str">
        <f>VLOOKUP(D22,BD!$A$2:$E$199,5,FALSE)</f>
        <v>\\192.168.0.3\wns\Asesoramiento Contable\WNS\CYGNUS ELECTRONICS S.A.\Contabilidad\2023\Compras</v>
      </c>
      <c r="J22" s="7" t="str">
        <f t="shared" si="94"/>
        <v>2 - 032023 - 30715603582.zip</v>
      </c>
      <c r="K22" s="7" t="str">
        <f t="shared" si="95"/>
        <v>2 - 032023 - 30715603582</v>
      </c>
      <c r="L22" s="7" t="str">
        <f t="shared" si="96"/>
        <v>2 - compras - 032023 - 30715603582 - CYGNUS ELECTRONICS S.A.</v>
      </c>
      <c r="M22" s="7" t="str">
        <f t="shared" si="97"/>
        <v>2 - ventas - 032023 - 30715603582 - CYGNUS ELECTRONICS S.A.</v>
      </c>
      <c r="N22" s="7" t="str">
        <f t="shared" si="98"/>
        <v>2 - libro iva digital - 032023 - 30715603582 - 20225506583</v>
      </c>
      <c r="O22" s="8">
        <f t="shared" si="99"/>
        <v>1</v>
      </c>
      <c r="P22" s="8">
        <f>IF(EXACT(D22,D65),0,1)</f>
        <v>1</v>
      </c>
      <c r="Q22" s="8">
        <f t="shared" si="100"/>
        <v>22</v>
      </c>
    </row>
    <row r="23" spans="1:17" ht="15" hidden="1" customHeight="1" x14ac:dyDescent="0.3">
      <c r="A23" s="8" t="str">
        <f t="shared" si="91"/>
        <v>9</v>
      </c>
      <c r="B23" s="8" t="str">
        <f>VLOOKUP(D23,BD!$A$2:$B$999,2,FALSE)</f>
        <v>BIG DIPPER S.R.L.</v>
      </c>
      <c r="C23" s="11" t="str">
        <f>VLOOKUP(D23,BD!$A$2:$D$199,3,FALSE)</f>
        <v>20225506583</v>
      </c>
      <c r="D23" s="23" t="s">
        <v>408</v>
      </c>
      <c r="E23" s="10" t="str">
        <f t="shared" si="92"/>
        <v>[CUIT 30-71254831-9]</v>
      </c>
      <c r="F23" s="14" t="str">
        <f>VLOOKUP(D23,BD!$A$2:$D$199,4,FALSE)</f>
        <v>PenellaGabriel2022</v>
      </c>
      <c r="G23" s="3" t="s">
        <v>21</v>
      </c>
      <c r="H23" s="9" t="str">
        <f t="shared" si="93"/>
        <v>03-2023</v>
      </c>
      <c r="I23" s="14" t="str">
        <f>VLOOKUP(D23,BD!$A$2:$E$199,5,FALSE)</f>
        <v>\\192.168.0.3\wns\Asesoramiento Contable\WNS\BIG DIPPER S.R.L.\Contabilidad\2023\Compras</v>
      </c>
      <c r="J23" s="7" t="str">
        <f t="shared" si="94"/>
        <v>9 - 032023 - 30712548319.zip</v>
      </c>
      <c r="K23" s="7" t="str">
        <f t="shared" si="95"/>
        <v>9 - 032023 - 30712548319</v>
      </c>
      <c r="L23" s="7" t="str">
        <f t="shared" si="96"/>
        <v>9 - compras - 032023 - 30712548319 - BIG DIPPER S.R.L.</v>
      </c>
      <c r="M23" s="7" t="str">
        <f t="shared" si="97"/>
        <v>9 - ventas - 032023 - 30712548319 - BIG DIPPER S.R.L.</v>
      </c>
      <c r="N23" s="7" t="str">
        <f t="shared" si="98"/>
        <v>9 - libro iva digital - 032023 - 30712548319 - 20225506583</v>
      </c>
      <c r="O23" s="8">
        <f t="shared" si="99"/>
        <v>1</v>
      </c>
      <c r="P23" s="8">
        <f>IF(EXACT(D23,D66),0,1)</f>
        <v>1</v>
      </c>
      <c r="Q23" s="8">
        <f t="shared" si="100"/>
        <v>23</v>
      </c>
    </row>
    <row r="24" spans="1:17" ht="15" hidden="1" customHeight="1" x14ac:dyDescent="0.3">
      <c r="A24" s="8" t="str">
        <f t="shared" si="91"/>
        <v>3</v>
      </c>
      <c r="B24" s="8" t="str">
        <f>VLOOKUP(D24,BD!$A$2:$B$999,2,FALSE)</f>
        <v>WNS &amp; ASOCIADOS S.R.L.</v>
      </c>
      <c r="C24" s="11" t="str">
        <f>VLOOKUP(D24,BD!$A$2:$D$199,3,FALSE)</f>
        <v>20339364495</v>
      </c>
      <c r="D24" s="23" t="s">
        <v>409</v>
      </c>
      <c r="E24" s="10" t="str">
        <f t="shared" si="92"/>
        <v>[CUIT 30-71575322-3]</v>
      </c>
      <c r="F24" s="14" t="str">
        <f>VLOOKUP(D24,BD!$A$2:$D$199,4,FALSE)</f>
        <v>ericNamioS50</v>
      </c>
      <c r="G24" s="3" t="s">
        <v>21</v>
      </c>
      <c r="H24" s="9" t="str">
        <f t="shared" si="93"/>
        <v>03-2023</v>
      </c>
      <c r="I24" s="14" t="str">
        <f>VLOOKUP(D24,BD!$A$2:$E$199,5,FALSE)</f>
        <v>\\192.168.0.3\wns\Asesoramiento Contable\WNS\WNS &amp; ASOCIADOS S.R.L.\Contabilidad\2023\Compras</v>
      </c>
      <c r="J24" s="7" t="str">
        <f t="shared" si="94"/>
        <v>3 - 032023 - 30715753223.zip</v>
      </c>
      <c r="K24" s="7" t="str">
        <f t="shared" si="95"/>
        <v>3 - 032023 - 30715753223</v>
      </c>
      <c r="L24" s="7" t="str">
        <f t="shared" si="96"/>
        <v>3 - compras - 032023 - 30715753223 - WNS &amp; ASOCIADOS S.R.L.</v>
      </c>
      <c r="M24" s="7" t="str">
        <f t="shared" si="97"/>
        <v>3 - ventas - 032023 - 30715753223 - WNS &amp; ASOCIADOS S.R.L.</v>
      </c>
      <c r="N24" s="7" t="str">
        <f t="shared" si="98"/>
        <v>3 - libro iva digital - 032023 - 30715753223 - 20339364495</v>
      </c>
      <c r="O24" s="8">
        <f t="shared" si="99"/>
        <v>1</v>
      </c>
      <c r="P24" s="8">
        <f>IF(EXACT(D24,D67),0,1)</f>
        <v>1</v>
      </c>
      <c r="Q24" s="8">
        <f t="shared" si="100"/>
        <v>24</v>
      </c>
    </row>
    <row r="25" spans="1:17" ht="15" hidden="1" customHeight="1" x14ac:dyDescent="0.3">
      <c r="A25" s="8" t="str">
        <f t="shared" si="91"/>
        <v>3</v>
      </c>
      <c r="B25" s="8" t="str">
        <f>VLOOKUP(D25,BD!$A$2:$B$999,2,FALSE)</f>
        <v>LHBN S.R.L</v>
      </c>
      <c r="C25" s="11" t="str">
        <f>VLOOKUP(D25,BD!$A$2:$D$199,3,FALSE)</f>
        <v>23385365209</v>
      </c>
      <c r="D25" s="23" t="s">
        <v>410</v>
      </c>
      <c r="E25" s="10" t="str">
        <f t="shared" si="92"/>
        <v>[CUIT 30-71623059-3]</v>
      </c>
      <c r="F25" s="14" t="str">
        <f>VLOOKUP(D25,BD!$A$2:$D$199,4,FALSE)</f>
        <v>Lahabana2024</v>
      </c>
      <c r="G25" s="3" t="s">
        <v>21</v>
      </c>
      <c r="H25" s="9" t="str">
        <f t="shared" si="93"/>
        <v>03-2023</v>
      </c>
      <c r="I25" s="14" t="str">
        <f>VLOOKUP(D25,BD!$A$2:$E$199,5,FALSE)</f>
        <v>\\192.168.0.3\wns\Asesoramiento Contable\WNS\LHBN S.R.L\Contabilidad\2023\Compras</v>
      </c>
      <c r="J25" s="7" t="str">
        <f t="shared" si="94"/>
        <v>3 - 032023 - 30716230593.zip</v>
      </c>
      <c r="K25" s="7" t="str">
        <f t="shared" si="95"/>
        <v>3 - 032023 - 30716230593</v>
      </c>
      <c r="L25" s="7" t="str">
        <f t="shared" si="96"/>
        <v>3 - compras - 032023 - 30716230593 - LHBN S.R.L</v>
      </c>
      <c r="M25" s="7" t="str">
        <f t="shared" si="97"/>
        <v>3 - ventas - 032023 - 30716230593 - LHBN S.R.L</v>
      </c>
      <c r="N25" s="7" t="str">
        <f t="shared" si="98"/>
        <v>3 - libro iva digital - 032023 - 30716230593 - 23385365209</v>
      </c>
      <c r="O25" s="8">
        <f t="shared" si="99"/>
        <v>1</v>
      </c>
      <c r="P25" s="8">
        <f>IF(EXACT(D25,D68),0,1)</f>
        <v>1</v>
      </c>
      <c r="Q25" s="8">
        <f t="shared" si="100"/>
        <v>25</v>
      </c>
    </row>
    <row r="26" spans="1:17" ht="15" hidden="1" customHeight="1" x14ac:dyDescent="0.3">
      <c r="A26" s="8" t="str">
        <f t="shared" ref="A26:A32" si="101">RIGHT(D26,1)</f>
        <v>5</v>
      </c>
      <c r="B26" s="8" t="str">
        <f>VLOOKUP(D26,BD!$A$2:$B$999,2,FALSE)</f>
        <v>TDK LABS</v>
      </c>
      <c r="C26" s="11" t="str">
        <f>VLOOKUP(D26,BD!$A$2:$D$199,3,FALSE)</f>
        <v>20338975938</v>
      </c>
      <c r="D26" s="23" t="s">
        <v>411</v>
      </c>
      <c r="E26" s="10" t="str">
        <f t="shared" ref="E26:E32" si="102">CONCATENATE("[CUIT ",D26,"]")</f>
        <v>[CUIT 30-71639891-5]</v>
      </c>
      <c r="F26" s="14" t="str">
        <f>VLOOKUP(D26,BD!$A$2:$D$199,4,FALSE)</f>
        <v>Impuestos1022</v>
      </c>
      <c r="G26" s="3" t="s">
        <v>21</v>
      </c>
      <c r="H26" s="9" t="str">
        <f t="shared" ref="H26:H32" si="103">TEXT(G26,"mm-yyyy")</f>
        <v>03-2023</v>
      </c>
      <c r="I26" s="14" t="str">
        <f>VLOOKUP(D26,BD!$A$2:$E$199,5,FALSE)</f>
        <v>\\192.168.0.3\wns\Asesoramiento Contable\WNS\TDK LABS\Contabilidad\2023\Compras</v>
      </c>
      <c r="J26" s="7" t="str">
        <f t="shared" ref="J26:J32" si="104">CONCATENATE(TEXT(A26,"0")," - ",TEXT(G26,"MMYYYY")," - ",SUBSTITUTE(D26,"-",""),".zip")</f>
        <v>5 - 032023 - 30716398915.zip</v>
      </c>
      <c r="K26" s="7" t="str">
        <f t="shared" ref="K26:K32" si="105">CONCATENATE(TEXT(A26,"0")," - ",TEXT(H26,"MMYYYY")," - ",SUBSTITUTE(D26,"-",""))</f>
        <v>5 - 032023 - 30716398915</v>
      </c>
      <c r="L26" s="7" t="str">
        <f t="shared" ref="L26:L32" si="106">CONCATENATE(TEXT(A26,"0")," - ","compras - ",TEXT(H26,"MMYYYY")," - ",SUBSTITUTE(D26,"-","")," - ",B26)</f>
        <v>5 - compras - 032023 - 30716398915 - TDK LABS</v>
      </c>
      <c r="M26" s="7" t="str">
        <f t="shared" ref="M26:M32" si="107">CONCATENATE(TEXT(A26,"0")," - ","ventas - ",TEXT(H26,"MMYYYY")," - ",SUBSTITUTE(D26,"-","")," - ",B26)</f>
        <v>5 - ventas - 032023 - 30716398915 - TDK LABS</v>
      </c>
      <c r="N26" s="7" t="str">
        <f t="shared" ref="N26:N32" si="108">CONCATENATE(TEXT(A26,"0")," - ","libro iva digital - ",TEXT(H26,"mmyyyy")," - ",SUBSTITUTE(D26,"-","")," - ",C26)</f>
        <v>5 - libro iva digital - 032023 - 30716398915 - 20338975938</v>
      </c>
      <c r="O26" s="8">
        <f t="shared" ref="O26:O32" si="109">IF(EXACT(D26,D25),0,1)</f>
        <v>1</v>
      </c>
      <c r="P26" s="8">
        <f>IF(EXACT(D26,D69),0,1)</f>
        <v>1</v>
      </c>
      <c r="Q26" s="8">
        <f t="shared" ref="Q26:Q54" si="110">ROW(A26)</f>
        <v>26</v>
      </c>
    </row>
    <row r="27" spans="1:17" ht="15" hidden="1" customHeight="1" x14ac:dyDescent="0.3">
      <c r="A27" s="8" t="str">
        <f t="shared" si="101"/>
        <v>8</v>
      </c>
      <c r="B27" s="8" t="str">
        <f>VLOOKUP(D27,BD!$A$2:$B$999,2,FALSE)</f>
        <v>CINER S.R.L.</v>
      </c>
      <c r="C27" s="11" t="str">
        <f>VLOOKUP(D27,BD!$A$2:$D$199,3,FALSE)</f>
        <v>27232992889</v>
      </c>
      <c r="D27" s="23" t="s">
        <v>412</v>
      </c>
      <c r="E27" s="10" t="str">
        <f t="shared" si="102"/>
        <v>[CUIT 30-71569170-8]</v>
      </c>
      <c r="F27" s="14" t="str">
        <f>VLOOKUP(D27,BD!$A$2:$D$199,4,FALSE)</f>
        <v>Agustina1234</v>
      </c>
      <c r="G27" s="3" t="s">
        <v>21</v>
      </c>
      <c r="H27" s="9" t="str">
        <f t="shared" si="103"/>
        <v>03-2023</v>
      </c>
      <c r="I27" s="14" t="str">
        <f>VLOOKUP(D27,BD!$A$2:$E$199,5,FALSE)</f>
        <v>\\192.168.0.3\wns\Asesoramiento Contable\WNS\CINER S.R.L.\Contabilidad\2023\Compras</v>
      </c>
      <c r="J27" s="7" t="str">
        <f t="shared" si="104"/>
        <v>8 - 032023 - 30715691708.zip</v>
      </c>
      <c r="K27" s="7" t="str">
        <f t="shared" si="105"/>
        <v>8 - 032023 - 30715691708</v>
      </c>
      <c r="L27" s="7" t="str">
        <f t="shared" si="106"/>
        <v>8 - compras - 032023 - 30715691708 - CINER S.R.L.</v>
      </c>
      <c r="M27" s="7" t="str">
        <f t="shared" si="107"/>
        <v>8 - ventas - 032023 - 30715691708 - CINER S.R.L.</v>
      </c>
      <c r="N27" s="7" t="str">
        <f t="shared" si="108"/>
        <v>8 - libro iva digital - 032023 - 30715691708 - 27232992889</v>
      </c>
      <c r="O27" s="8">
        <f t="shared" si="109"/>
        <v>1</v>
      </c>
      <c r="P27" s="8">
        <f>IF(EXACT(D27,D70),0,1)</f>
        <v>1</v>
      </c>
      <c r="Q27" s="8">
        <f t="shared" si="110"/>
        <v>27</v>
      </c>
    </row>
    <row r="28" spans="1:17" ht="15" hidden="1" customHeight="1" x14ac:dyDescent="0.3">
      <c r="A28" s="8" t="str">
        <f t="shared" si="101"/>
        <v>5</v>
      </c>
      <c r="B28" s="8" t="str">
        <f>VLOOKUP(D28,BD!$A$2:$B$999,2,FALSE)</f>
        <v>ALMATEX SA</v>
      </c>
      <c r="C28" s="11" t="str">
        <f>VLOOKUP(D28,BD!$A$2:$D$199,3,FALSE)</f>
        <v>20167912924</v>
      </c>
      <c r="D28" s="23" t="s">
        <v>413</v>
      </c>
      <c r="E28" s="10" t="str">
        <f t="shared" si="102"/>
        <v>[CUIT 30-71064840-5]</v>
      </c>
      <c r="F28" s="14" t="str">
        <f>VLOOKUP(D28,BD!$A$2:$D$199,4,FALSE)</f>
        <v>Almatex2023</v>
      </c>
      <c r="G28" s="3" t="s">
        <v>21</v>
      </c>
      <c r="H28" s="9" t="str">
        <f t="shared" si="103"/>
        <v>03-2023</v>
      </c>
      <c r="I28" s="14" t="str">
        <f>VLOOKUP(D28,BD!$A$2:$E$199,5,FALSE)</f>
        <v>\\192.168.0.3\wns\Asesoramiento Contable\WNS\ALMATEX SA\Contabilidad\2023\Compras</v>
      </c>
      <c r="J28" s="7" t="str">
        <f t="shared" si="104"/>
        <v>5 - 032023 - 30710648405.zip</v>
      </c>
      <c r="K28" s="7" t="str">
        <f t="shared" si="105"/>
        <v>5 - 032023 - 30710648405</v>
      </c>
      <c r="L28" s="7" t="str">
        <f t="shared" si="106"/>
        <v>5 - compras - 032023 - 30710648405 - ALMATEX SA</v>
      </c>
      <c r="M28" s="7" t="str">
        <f t="shared" si="107"/>
        <v>5 - ventas - 032023 - 30710648405 - ALMATEX SA</v>
      </c>
      <c r="N28" s="7" t="str">
        <f t="shared" si="108"/>
        <v>5 - libro iva digital - 032023 - 30710648405 - 20167912924</v>
      </c>
      <c r="O28" s="8">
        <f t="shared" si="109"/>
        <v>1</v>
      </c>
      <c r="P28" s="8">
        <f>IF(EXACT(D28,D71),0,1)</f>
        <v>1</v>
      </c>
      <c r="Q28" s="8">
        <f t="shared" si="110"/>
        <v>28</v>
      </c>
    </row>
    <row r="29" spans="1:17" ht="15" hidden="1" customHeight="1" x14ac:dyDescent="0.3">
      <c r="A29" s="8" t="str">
        <f t="shared" si="101"/>
        <v>0</v>
      </c>
      <c r="B29" s="8" t="str">
        <f>VLOOKUP(D29,BD!$A$2:$B$999,2,FALSE)</f>
        <v>DILEXIA S A</v>
      </c>
      <c r="C29" s="11" t="str">
        <f>VLOOKUP(D29,BD!$A$2:$D$199,3,FALSE)</f>
        <v>20139242581</v>
      </c>
      <c r="D29" s="23" t="s">
        <v>414</v>
      </c>
      <c r="E29" s="10" t="str">
        <f t="shared" si="102"/>
        <v>[CUIT 30-68074375-0]</v>
      </c>
      <c r="F29" s="14" t="str">
        <f>VLOOKUP(D29,BD!$A$2:$D$199,4,FALSE)</f>
        <v>2023JBliman</v>
      </c>
      <c r="G29" s="3" t="s">
        <v>21</v>
      </c>
      <c r="H29" s="9" t="str">
        <f t="shared" si="103"/>
        <v>03-2023</v>
      </c>
      <c r="I29" s="14" t="str">
        <f>VLOOKUP(D29,BD!$A$2:$E$199,5,FALSE)</f>
        <v>\\192.168.0.3\wns\Asesoramiento Contable\WNS\DILEXIA S A\Contabilidad\2023\Compras</v>
      </c>
      <c r="J29" s="7" t="str">
        <f t="shared" si="104"/>
        <v>0 - 032023 - 30680743750.zip</v>
      </c>
      <c r="K29" s="7" t="str">
        <f t="shared" si="105"/>
        <v>0 - 032023 - 30680743750</v>
      </c>
      <c r="L29" s="7" t="str">
        <f t="shared" si="106"/>
        <v>0 - compras - 032023 - 30680743750 - DILEXIA S A</v>
      </c>
      <c r="M29" s="7" t="str">
        <f t="shared" si="107"/>
        <v>0 - ventas - 032023 - 30680743750 - DILEXIA S A</v>
      </c>
      <c r="N29" s="7" t="str">
        <f t="shared" si="108"/>
        <v>0 - libro iva digital - 032023 - 30680743750 - 20139242581</v>
      </c>
      <c r="O29" s="8">
        <f t="shared" si="109"/>
        <v>1</v>
      </c>
      <c r="P29" s="8">
        <f>IF(EXACT(D29,D72),0,1)</f>
        <v>1</v>
      </c>
      <c r="Q29" s="8">
        <f t="shared" si="110"/>
        <v>29</v>
      </c>
    </row>
    <row r="30" spans="1:17" ht="15" hidden="1" customHeight="1" x14ac:dyDescent="0.3">
      <c r="A30" s="8" t="str">
        <f t="shared" si="101"/>
        <v>9</v>
      </c>
      <c r="B30" s="8" t="str">
        <f>VLOOKUP(D30,BD!$A$2:$B$999,2,FALSE)</f>
        <v>BRB ARGENTINA SOCIEDAD ANONIMA</v>
      </c>
      <c r="C30" s="11" t="str">
        <f>VLOOKUP(D30,BD!$A$2:$D$199,3,FALSE)</f>
        <v>20139242581</v>
      </c>
      <c r="D30" s="23" t="s">
        <v>415</v>
      </c>
      <c r="E30" s="10" t="str">
        <f t="shared" si="102"/>
        <v>[CUIT 33-68584685-9]</v>
      </c>
      <c r="F30" s="14" t="str">
        <f>VLOOKUP(D30,BD!$A$2:$D$199,4,FALSE)</f>
        <v>2023JBliman</v>
      </c>
      <c r="G30" s="3" t="s">
        <v>21</v>
      </c>
      <c r="H30" s="9" t="str">
        <f t="shared" si="103"/>
        <v>03-2023</v>
      </c>
      <c r="I30" s="14" t="str">
        <f>VLOOKUP(D30,BD!$A$2:$E$199,5,FALSE)</f>
        <v>\\192.168.0.3\wns\Asesoramiento Contable\WNS\BRB ARGENTINA SOCIEDAD ANONIMA\Contabilidad\2023\Compras</v>
      </c>
      <c r="J30" s="7" t="str">
        <f t="shared" si="104"/>
        <v>9 - 032023 - 33685846859.zip</v>
      </c>
      <c r="K30" s="7" t="str">
        <f t="shared" si="105"/>
        <v>9 - 032023 - 33685846859</v>
      </c>
      <c r="L30" s="7" t="str">
        <f t="shared" si="106"/>
        <v>9 - compras - 032023 - 33685846859 - BRB ARGENTINA SOCIEDAD ANONIMA</v>
      </c>
      <c r="M30" s="7" t="str">
        <f t="shared" si="107"/>
        <v>9 - ventas - 032023 - 33685846859 - BRB ARGENTINA SOCIEDAD ANONIMA</v>
      </c>
      <c r="N30" s="7" t="str">
        <f t="shared" si="108"/>
        <v>9 - libro iva digital - 032023 - 33685846859 - 20139242581</v>
      </c>
      <c r="O30" s="8">
        <f t="shared" si="109"/>
        <v>1</v>
      </c>
      <c r="P30" s="8">
        <f>IF(EXACT(D30,D73),0,1)</f>
        <v>1</v>
      </c>
      <c r="Q30" s="8">
        <f t="shared" si="110"/>
        <v>30</v>
      </c>
    </row>
    <row r="31" spans="1:17" ht="15" hidden="1" customHeight="1" x14ac:dyDescent="0.3">
      <c r="A31" s="8" t="str">
        <f t="shared" si="101"/>
        <v>1</v>
      </c>
      <c r="B31" s="8" t="str">
        <f>VLOOKUP(D31,BD!$A$2:$B$999,2,FALSE)</f>
        <v>COOPARGEN SA</v>
      </c>
      <c r="C31" s="11" t="str">
        <f>VLOOKUP(D31,BD!$A$2:$D$199,3,FALSE)</f>
        <v>27245295273</v>
      </c>
      <c r="D31" s="23" t="s">
        <v>417</v>
      </c>
      <c r="E31" s="10" t="str">
        <f t="shared" si="102"/>
        <v>[CUIT 30-68308876-1]</v>
      </c>
      <c r="F31" s="14" t="str">
        <f>VLOOKUP(D31,BD!$A$2:$D$199,4,FALSE)</f>
        <v>27Denise2022</v>
      </c>
      <c r="G31" s="3" t="s">
        <v>21</v>
      </c>
      <c r="H31" s="9" t="str">
        <f t="shared" si="103"/>
        <v>03-2023</v>
      </c>
      <c r="I31" s="14" t="str">
        <f>VLOOKUP(D31,BD!$A$2:$E$199,5,FALSE)</f>
        <v>\\192.168.0.3\wns\Asesoramiento Contable\WNS\COOPARGEN SA\Contabilidad\2023\Compras</v>
      </c>
      <c r="J31" s="7" t="str">
        <f t="shared" si="104"/>
        <v>1 - 032023 - 30683088761.zip</v>
      </c>
      <c r="K31" s="7" t="str">
        <f t="shared" si="105"/>
        <v>1 - 032023 - 30683088761</v>
      </c>
      <c r="L31" s="7" t="str">
        <f t="shared" si="106"/>
        <v>1 - compras - 032023 - 30683088761 - COOPARGEN SA</v>
      </c>
      <c r="M31" s="7" t="str">
        <f t="shared" si="107"/>
        <v>1 - ventas - 032023 - 30683088761 - COOPARGEN SA</v>
      </c>
      <c r="N31" s="7" t="str">
        <f t="shared" si="108"/>
        <v>1 - libro iva digital - 032023 - 30683088761 - 27245295273</v>
      </c>
      <c r="O31" s="8">
        <f t="shared" ref="O31" si="111">IF(EXACT(D31,D30),0,1)</f>
        <v>1</v>
      </c>
      <c r="P31" s="8">
        <f>IF(EXACT(D31,D75),0,1)</f>
        <v>1</v>
      </c>
      <c r="Q31" s="8">
        <f t="shared" ref="Q31" si="112">ROW(A31)</f>
        <v>31</v>
      </c>
    </row>
    <row r="32" spans="1:17" ht="15.6" hidden="1" customHeight="1" x14ac:dyDescent="0.3">
      <c r="A32" s="8" t="str">
        <f t="shared" si="101"/>
        <v>9</v>
      </c>
      <c r="B32" s="8" t="str">
        <f>VLOOKUP(D32,BD!$A$2:$B$999,2,FALSE)</f>
        <v>STISO S.A.</v>
      </c>
      <c r="C32" s="11" t="str">
        <f>VLOOKUP(D32,BD!$A$2:$D$199,3,FALSE)</f>
        <v>20311750152</v>
      </c>
      <c r="D32" s="23" t="s">
        <v>418</v>
      </c>
      <c r="E32" s="10" t="str">
        <f t="shared" si="102"/>
        <v>[CUIT 30-71514497-9]</v>
      </c>
      <c r="F32" s="14" t="str">
        <f>VLOOKUP(D32,BD!$A$2:$D$199,4,FALSE)</f>
        <v>Soygranate14</v>
      </c>
      <c r="G32" s="3" t="s">
        <v>21</v>
      </c>
      <c r="H32" s="9" t="str">
        <f t="shared" si="103"/>
        <v>03-2023</v>
      </c>
      <c r="I32" s="14" t="str">
        <f>VLOOKUP(D32,BD!$A$2:$E$199,5,FALSE)</f>
        <v>\\192.168.0.3\wns\Asesoramiento Contable\WNS\STISO S.A.\Contabilidad\2023\Compras</v>
      </c>
      <c r="J32" s="7" t="str">
        <f t="shared" si="104"/>
        <v>9 - 032023 - 30715144979.zip</v>
      </c>
      <c r="K32" s="7" t="str">
        <f t="shared" si="105"/>
        <v>9 - 032023 - 30715144979</v>
      </c>
      <c r="L32" s="7" t="str">
        <f t="shared" si="106"/>
        <v>9 - compras - 032023 - 30715144979 - STISO S.A.</v>
      </c>
      <c r="M32" s="7" t="str">
        <f t="shared" si="107"/>
        <v>9 - ventas - 032023 - 30715144979 - STISO S.A.</v>
      </c>
      <c r="N32" s="7" t="str">
        <f t="shared" si="108"/>
        <v>9 - libro iva digital - 032023 - 30715144979 - 20311750152</v>
      </c>
      <c r="O32" s="8">
        <f t="shared" si="109"/>
        <v>1</v>
      </c>
      <c r="P32" s="8">
        <f>IF(EXACT(D32,D76),0,1)</f>
        <v>1</v>
      </c>
      <c r="Q32" s="8">
        <f t="shared" si="110"/>
        <v>32</v>
      </c>
    </row>
    <row r="33" spans="1:17" ht="15.6" hidden="1" customHeight="1" x14ac:dyDescent="0.3">
      <c r="A33" s="8" t="str">
        <f t="shared" ref="A33:A37" si="113">RIGHT(D33,1)</f>
        <v>2</v>
      </c>
      <c r="B33" s="8" t="str">
        <f>VLOOKUP(D33,BD!$A$2:$B$999,2,FALSE)</f>
        <v>CONDOMINIO DE MAJLIS WALTER ADRIAN Y OTRO</v>
      </c>
      <c r="C33" s="11" t="str">
        <f>VLOOKUP(D33,BD!$A$2:$D$199,3,FALSE)</f>
        <v>23208926489</v>
      </c>
      <c r="D33" s="23" t="s">
        <v>420</v>
      </c>
      <c r="E33" s="10" t="str">
        <f t="shared" ref="E33:E37" si="114">CONCATENATE("[CUIT ",D33,"]")</f>
        <v>[CUIT 30-71040838-2]</v>
      </c>
      <c r="F33" s="14" t="str">
        <f>VLOOKUP(D33,BD!$A$2:$D$199,4,FALSE)</f>
        <v>OScars2412</v>
      </c>
      <c r="G33" s="3" t="s">
        <v>21</v>
      </c>
      <c r="H33" s="9" t="str">
        <f t="shared" ref="H33:H37" si="115">TEXT(G33,"mm-yyyy")</f>
        <v>03-2023</v>
      </c>
      <c r="I33" s="14" t="str">
        <f>VLOOKUP(D33,BD!$A$2:$E$199,5,FALSE)</f>
        <v>\\192.168.0.3\wns\Asesoramiento Contable\WNS\CONDOMINIO DE MAJLIS WALTER ADRIAN Y OTRO\Contabilidad\2023\Compras</v>
      </c>
      <c r="J33" s="7" t="str">
        <f t="shared" ref="J33:J37" si="116">CONCATENATE(TEXT(A33,"0")," - ",TEXT(G33,"MMYYYY")," - ",SUBSTITUTE(D33,"-",""),".zip")</f>
        <v>2 - 032023 - 30710408382.zip</v>
      </c>
      <c r="K33" s="7" t="str">
        <f t="shared" ref="K33:K37" si="117">CONCATENATE(TEXT(A33,"0")," - ",TEXT(H33,"MMYYYY")," - ",SUBSTITUTE(D33,"-",""))</f>
        <v>2 - 032023 - 30710408382</v>
      </c>
      <c r="L33" s="7" t="str">
        <f t="shared" ref="L33:L37" si="118">CONCATENATE(TEXT(A33,"0")," - ","compras - ",TEXT(H33,"MMYYYY")," - ",SUBSTITUTE(D33,"-","")," - ",B33)</f>
        <v>2 - compras - 032023 - 30710408382 - CONDOMINIO DE MAJLIS WALTER ADRIAN Y OTRO</v>
      </c>
      <c r="M33" s="7" t="str">
        <f t="shared" ref="M33:M37" si="119">CONCATENATE(TEXT(A33,"0")," - ","ventas - ",TEXT(H33,"MMYYYY")," - ",SUBSTITUTE(D33,"-","")," - ",B33)</f>
        <v>2 - ventas - 032023 - 30710408382 - CONDOMINIO DE MAJLIS WALTER ADRIAN Y OTRO</v>
      </c>
      <c r="N33" s="7" t="str">
        <f t="shared" ref="N33:N37" si="120">CONCATENATE(TEXT(A33,"0")," - ","libro iva digital - ",TEXT(H33,"mmyyyy")," - ",SUBSTITUTE(D33,"-","")," - ",C33)</f>
        <v>2 - libro iva digital - 032023 - 30710408382 - 23208926489</v>
      </c>
      <c r="O33" s="8">
        <f t="shared" ref="O33:O37" si="121">IF(EXACT(D33,D32),0,1)</f>
        <v>1</v>
      </c>
      <c r="P33" s="8">
        <f>IF(EXACT(D33,D77),0,1)</f>
        <v>1</v>
      </c>
      <c r="Q33" s="8">
        <f t="shared" ref="Q33:Q37" si="122">ROW(A33)</f>
        <v>33</v>
      </c>
    </row>
    <row r="34" spans="1:17" ht="15.6" hidden="1" customHeight="1" x14ac:dyDescent="0.3">
      <c r="A34" s="8" t="str">
        <f t="shared" si="113"/>
        <v>1</v>
      </c>
      <c r="B34" s="8" t="str">
        <f>VLOOKUP(D34,BD!$A$2:$B$999,2,FALSE)</f>
        <v>AYMONT SRL</v>
      </c>
      <c r="C34" s="11" t="str">
        <f>VLOOKUP(D34,BD!$A$2:$D$199,3,FALSE)</f>
        <v>20183676823</v>
      </c>
      <c r="D34" s="23" t="s">
        <v>421</v>
      </c>
      <c r="E34" s="10" t="str">
        <f t="shared" si="114"/>
        <v>[CUIT 30-70734861-1]</v>
      </c>
      <c r="F34" s="14" t="str">
        <f>VLOOKUP(D34,BD!$A$2:$D$199,4,FALSE)</f>
        <v>Rlerner1966.</v>
      </c>
      <c r="G34" s="3" t="s">
        <v>21</v>
      </c>
      <c r="H34" s="9" t="str">
        <f t="shared" si="115"/>
        <v>03-2023</v>
      </c>
      <c r="I34" s="14" t="str">
        <f>VLOOKUP(D34,BD!$A$2:$E$199,5,FALSE)</f>
        <v>\\192.168.0.3\wns\Asesoramiento Contable\WNS\AYMONT SRL\Contabilidad\2023\Compras</v>
      </c>
      <c r="J34" s="7" t="str">
        <f t="shared" si="116"/>
        <v>1 - 032023 - 30707348611.zip</v>
      </c>
      <c r="K34" s="7" t="str">
        <f t="shared" si="117"/>
        <v>1 - 032023 - 30707348611</v>
      </c>
      <c r="L34" s="7" t="str">
        <f t="shared" si="118"/>
        <v>1 - compras - 032023 - 30707348611 - AYMONT SRL</v>
      </c>
      <c r="M34" s="7" t="str">
        <f t="shared" si="119"/>
        <v>1 - ventas - 032023 - 30707348611 - AYMONT SRL</v>
      </c>
      <c r="N34" s="7" t="str">
        <f t="shared" si="120"/>
        <v>1 - libro iva digital - 032023 - 30707348611 - 20183676823</v>
      </c>
      <c r="O34" s="8">
        <f t="shared" si="121"/>
        <v>1</v>
      </c>
      <c r="P34" s="8">
        <f>IF(EXACT(D34,D78),0,1)</f>
        <v>1</v>
      </c>
      <c r="Q34" s="8">
        <f t="shared" si="122"/>
        <v>34</v>
      </c>
    </row>
    <row r="35" spans="1:17" ht="15.6" hidden="1" customHeight="1" x14ac:dyDescent="0.3">
      <c r="A35" s="8" t="str">
        <f t="shared" si="113"/>
        <v>5</v>
      </c>
      <c r="B35" s="8" t="str">
        <f>VLOOKUP(D35,BD!$A$2:$B$999,2,FALSE)</f>
        <v>PARNACAR S.A.</v>
      </c>
      <c r="C35" s="11" t="str">
        <f>VLOOKUP(D35,BD!$A$2:$D$199,3,FALSE)</f>
        <v>20389928659</v>
      </c>
      <c r="D35" s="23" t="s">
        <v>422</v>
      </c>
      <c r="E35" s="10" t="str">
        <f t="shared" si="114"/>
        <v>[CUIT 30-71450917-5]</v>
      </c>
      <c r="F35" s="14" t="str">
        <f>VLOOKUP(D35,BD!$A$2:$D$199,4,FALSE)</f>
        <v>Nicolas$2023</v>
      </c>
      <c r="G35" s="3" t="s">
        <v>21</v>
      </c>
      <c r="H35" s="9" t="str">
        <f t="shared" si="115"/>
        <v>03-2023</v>
      </c>
      <c r="I35" s="14" t="str">
        <f>VLOOKUP(D35,BD!$A$2:$E$199,5,FALSE)</f>
        <v>\\192.168.0.3\wns\Asesoramiento Contable\WNS\PARNACAR S.A.\Contabilidad\2023\Compras</v>
      </c>
      <c r="J35" s="7" t="str">
        <f t="shared" si="116"/>
        <v>5 - 032023 - 30714509175.zip</v>
      </c>
      <c r="K35" s="7" t="str">
        <f t="shared" si="117"/>
        <v>5 - 032023 - 30714509175</v>
      </c>
      <c r="L35" s="7" t="str">
        <f t="shared" si="118"/>
        <v>5 - compras - 032023 - 30714509175 - PARNACAR S.A.</v>
      </c>
      <c r="M35" s="7" t="str">
        <f t="shared" si="119"/>
        <v>5 - ventas - 032023 - 30714509175 - PARNACAR S.A.</v>
      </c>
      <c r="N35" s="7" t="str">
        <f t="shared" si="120"/>
        <v>5 - libro iva digital - 032023 - 30714509175 - 20389928659</v>
      </c>
      <c r="O35" s="8">
        <f t="shared" si="121"/>
        <v>1</v>
      </c>
      <c r="P35" s="8">
        <f>IF(EXACT(D35,D79),0,1)</f>
        <v>1</v>
      </c>
      <c r="Q35" s="8">
        <f t="shared" si="122"/>
        <v>35</v>
      </c>
    </row>
    <row r="36" spans="1:17" ht="15.6" hidden="1" customHeight="1" x14ac:dyDescent="0.3">
      <c r="A36" s="8" t="str">
        <f t="shared" si="113"/>
        <v>8</v>
      </c>
      <c r="B36" s="8" t="str">
        <f>VLOOKUP(D36,BD!$A$2:$B$999,2,FALSE)</f>
        <v>LEZICA 4483 S.A.</v>
      </c>
      <c r="C36" s="11" t="str">
        <f>VLOOKUP(D36,BD!$A$2:$D$199,3,FALSE)</f>
        <v>20384642412</v>
      </c>
      <c r="D36" s="23" t="s">
        <v>424</v>
      </c>
      <c r="E36" s="10" t="str">
        <f t="shared" si="114"/>
        <v>[CUIT 30-71677742-8]</v>
      </c>
      <c r="F36" s="14" t="str">
        <f>VLOOKUP(D36,BD!$A$2:$D$199,4,FALSE)</f>
        <v>Marechal983</v>
      </c>
      <c r="G36" s="3" t="s">
        <v>21</v>
      </c>
      <c r="H36" s="9" t="str">
        <f t="shared" si="115"/>
        <v>03-2023</v>
      </c>
      <c r="I36" s="14" t="str">
        <f>VLOOKUP(D36,BD!$A$2:$E$199,5,FALSE)</f>
        <v>\\192.168.0.3\wns\Asesoramiento Contable\WNS\LEZICA 4483 S.A.\Contabilidad\2023\Compras</v>
      </c>
      <c r="J36" s="7" t="str">
        <f t="shared" si="116"/>
        <v>8 - 032023 - 30716777428.zip</v>
      </c>
      <c r="K36" s="7" t="str">
        <f t="shared" si="117"/>
        <v>8 - 032023 - 30716777428</v>
      </c>
      <c r="L36" s="7" t="str">
        <f t="shared" si="118"/>
        <v>8 - compras - 032023 - 30716777428 - LEZICA 4483 S.A.</v>
      </c>
      <c r="M36" s="7" t="str">
        <f t="shared" si="119"/>
        <v>8 - ventas - 032023 - 30716777428 - LEZICA 4483 S.A.</v>
      </c>
      <c r="N36" s="7" t="str">
        <f t="shared" si="120"/>
        <v>8 - libro iva digital - 032023 - 30716777428 - 20384642412</v>
      </c>
      <c r="O36" s="8">
        <f t="shared" ref="O36" si="123">IF(EXACT(D36,D35),0,1)</f>
        <v>1</v>
      </c>
      <c r="P36" s="8">
        <f>IF(EXACT(D36,D81),0,1)</f>
        <v>1</v>
      </c>
      <c r="Q36" s="8">
        <f t="shared" ref="Q36" si="124">ROW(A36)</f>
        <v>36</v>
      </c>
    </row>
    <row r="37" spans="1:17" ht="15.6" hidden="1" customHeight="1" x14ac:dyDescent="0.3">
      <c r="A37" s="8" t="str">
        <f t="shared" si="113"/>
        <v>8</v>
      </c>
      <c r="B37" s="8" t="str">
        <f>VLOOKUP(D37,BD!$A$2:$B$999,2,FALSE)</f>
        <v>LPH 1719 S.A</v>
      </c>
      <c r="C37" s="11" t="str">
        <f>VLOOKUP(D37,BD!$A$2:$D$199,3,FALSE)</f>
        <v>20161442322</v>
      </c>
      <c r="D37" s="23" t="s">
        <v>425</v>
      </c>
      <c r="E37" s="10" t="str">
        <f t="shared" si="114"/>
        <v>[CUIT 30-71669348-8]</v>
      </c>
      <c r="F37" s="14" t="str">
        <f>VLOOKUP(D37,BD!$A$2:$D$199,4,FALSE)</f>
        <v>Cindy2022x1</v>
      </c>
      <c r="G37" s="3" t="s">
        <v>21</v>
      </c>
      <c r="H37" s="9" t="str">
        <f t="shared" si="115"/>
        <v>03-2023</v>
      </c>
      <c r="I37" s="14" t="str">
        <f>VLOOKUP(D37,BD!$A$2:$E$199,5,FALSE)</f>
        <v>\\192.168.0.3\wns\Asesoramiento Contable\WNS\LPH 1719 S.A\Contabilidad\2023\Compras</v>
      </c>
      <c r="J37" s="7" t="str">
        <f t="shared" si="116"/>
        <v>8 - 032023 - 30716693488.zip</v>
      </c>
      <c r="K37" s="7" t="str">
        <f t="shared" si="117"/>
        <v>8 - 032023 - 30716693488</v>
      </c>
      <c r="L37" s="7" t="str">
        <f t="shared" si="118"/>
        <v>8 - compras - 032023 - 30716693488 - LPH 1719 S.A</v>
      </c>
      <c r="M37" s="7" t="str">
        <f t="shared" si="119"/>
        <v>8 - ventas - 032023 - 30716693488 - LPH 1719 S.A</v>
      </c>
      <c r="N37" s="7" t="str">
        <f t="shared" si="120"/>
        <v>8 - libro iva digital - 032023 - 30716693488 - 20161442322</v>
      </c>
      <c r="O37" s="8">
        <f t="shared" si="121"/>
        <v>1</v>
      </c>
      <c r="P37" s="8">
        <f>IF(EXACT(D37,D82),0,1)</f>
        <v>1</v>
      </c>
      <c r="Q37" s="8">
        <f t="shared" si="122"/>
        <v>37</v>
      </c>
    </row>
    <row r="38" spans="1:17" ht="15.6" hidden="1" customHeight="1" x14ac:dyDescent="0.3">
      <c r="A38" s="8" t="str">
        <f t="shared" ref="A38:A42" si="125">RIGHT(D38,1)</f>
        <v>4</v>
      </c>
      <c r="B38" s="8" t="str">
        <f>VLOOKUP(D38,BD!$A$2:$B$999,2,FALSE)</f>
        <v>UIK S.A.</v>
      </c>
      <c r="C38" s="11" t="str">
        <f>VLOOKUP(D38,BD!$A$2:$D$199,3,FALSE)</f>
        <v>20384642412</v>
      </c>
      <c r="D38" s="23" t="s">
        <v>426</v>
      </c>
      <c r="E38" s="10" t="str">
        <f t="shared" ref="E38:E42" si="126">CONCATENATE("[CUIT ",D38,"]")</f>
        <v>[CUIT 30-71594900-4]</v>
      </c>
      <c r="F38" s="14" t="str">
        <f>VLOOKUP(D38,BD!$A$2:$D$199,4,FALSE)</f>
        <v>Marechal983</v>
      </c>
      <c r="G38" s="3" t="s">
        <v>21</v>
      </c>
      <c r="H38" s="9" t="str">
        <f t="shared" ref="H38:H42" si="127">TEXT(G38,"mm-yyyy")</f>
        <v>03-2023</v>
      </c>
      <c r="I38" s="14" t="str">
        <f>VLOOKUP(D38,BD!$A$2:$E$199,5,FALSE)</f>
        <v>\\192.168.0.3\wns\Asesoramiento Contable\WNS\UIK S.A.\Contabilidad\2023\Compras</v>
      </c>
      <c r="J38" s="7" t="str">
        <f t="shared" ref="J38:J42" si="128">CONCATENATE(TEXT(A38,"0")," - ",TEXT(G38,"MMYYYY")," - ",SUBSTITUTE(D38,"-",""),".zip")</f>
        <v>4 - 032023 - 30715949004.zip</v>
      </c>
      <c r="K38" s="7" t="str">
        <f t="shared" ref="K38:K42" si="129">CONCATENATE(TEXT(A38,"0")," - ",TEXT(H38,"MMYYYY")," - ",SUBSTITUTE(D38,"-",""))</f>
        <v>4 - 032023 - 30715949004</v>
      </c>
      <c r="L38" s="7" t="str">
        <f t="shared" ref="L38:L42" si="130">CONCATENATE(TEXT(A38,"0")," - ","compras - ",TEXT(H38,"MMYYYY")," - ",SUBSTITUTE(D38,"-","")," - ",B38)</f>
        <v>4 - compras - 032023 - 30715949004 - UIK S.A.</v>
      </c>
      <c r="M38" s="7" t="str">
        <f t="shared" ref="M38:M42" si="131">CONCATENATE(TEXT(A38,"0")," - ","ventas - ",TEXT(H38,"MMYYYY")," - ",SUBSTITUTE(D38,"-","")," - ",B38)</f>
        <v>4 - ventas - 032023 - 30715949004 - UIK S.A.</v>
      </c>
      <c r="N38" s="7" t="str">
        <f t="shared" ref="N38:N42" si="132">CONCATENATE(TEXT(A38,"0")," - ","libro iva digital - ",TEXT(H38,"mmyyyy")," - ",SUBSTITUTE(D38,"-","")," - ",C38)</f>
        <v>4 - libro iva digital - 032023 - 30715949004 - 20384642412</v>
      </c>
      <c r="O38" s="8">
        <f t="shared" ref="O38:O42" si="133">IF(EXACT(D38,D37),0,1)</f>
        <v>1</v>
      </c>
      <c r="P38" s="8">
        <f>IF(EXACT(D38,D83),0,1)</f>
        <v>1</v>
      </c>
      <c r="Q38" s="8">
        <f t="shared" ref="Q38:Q42" si="134">ROW(A38)</f>
        <v>38</v>
      </c>
    </row>
    <row r="39" spans="1:17" ht="15.6" hidden="1" customHeight="1" x14ac:dyDescent="0.3">
      <c r="A39" s="8" t="str">
        <f t="shared" si="125"/>
        <v>5</v>
      </c>
      <c r="B39" s="8" t="str">
        <f>VLOOKUP(D39,BD!$A$2:$B$999,2,FALSE)</f>
        <v>NGSHOP SRL</v>
      </c>
      <c r="C39" s="11" t="str">
        <f>VLOOKUP(D39,BD!$A$2:$D$199,3,FALSE)</f>
        <v>20361531532</v>
      </c>
      <c r="D39" s="23" t="s">
        <v>427</v>
      </c>
      <c r="E39" s="10" t="str">
        <f t="shared" si="126"/>
        <v>[CUIT 30-71477325-5]</v>
      </c>
      <c r="F39" s="14" t="str">
        <f>VLOOKUP(D39,BD!$A$2:$D$199,4,FALSE)</f>
        <v>MartinNN2022</v>
      </c>
      <c r="G39" s="3" t="s">
        <v>21</v>
      </c>
      <c r="H39" s="9" t="str">
        <f t="shared" si="127"/>
        <v>03-2023</v>
      </c>
      <c r="I39" s="14" t="str">
        <f>VLOOKUP(D39,BD!$A$2:$E$199,5,FALSE)</f>
        <v>\\192.168.0.3\wns\Asesoramiento Contable\WNS\NGSHOP SRL\Contabilidad\2023\Compras</v>
      </c>
      <c r="J39" s="7" t="str">
        <f t="shared" si="128"/>
        <v>5 - 032023 - 30714773255.zip</v>
      </c>
      <c r="K39" s="7" t="str">
        <f t="shared" si="129"/>
        <v>5 - 032023 - 30714773255</v>
      </c>
      <c r="L39" s="7" t="str">
        <f t="shared" si="130"/>
        <v>5 - compras - 032023 - 30714773255 - NGSHOP SRL</v>
      </c>
      <c r="M39" s="7" t="str">
        <f t="shared" si="131"/>
        <v>5 - ventas - 032023 - 30714773255 - NGSHOP SRL</v>
      </c>
      <c r="N39" s="7" t="str">
        <f t="shared" si="132"/>
        <v>5 - libro iva digital - 032023 - 30714773255 - 20361531532</v>
      </c>
      <c r="O39" s="8">
        <f t="shared" si="133"/>
        <v>1</v>
      </c>
      <c r="P39" s="8">
        <f>IF(EXACT(D39,D84),0,1)</f>
        <v>1</v>
      </c>
      <c r="Q39" s="8">
        <f t="shared" si="134"/>
        <v>39</v>
      </c>
    </row>
    <row r="40" spans="1:17" ht="15.6" hidden="1" customHeight="1" x14ac:dyDescent="0.3">
      <c r="A40" s="8" t="str">
        <f t="shared" si="125"/>
        <v>6</v>
      </c>
      <c r="B40" s="8" t="str">
        <f>VLOOKUP(D40,BD!$A$2:$B$999,2,FALSE)</f>
        <v>GURU POINT SRL</v>
      </c>
      <c r="C40" s="11" t="str">
        <f>VLOOKUP(D40,BD!$A$2:$D$199,3,FALSE)</f>
        <v>20361531532</v>
      </c>
      <c r="D40" s="23" t="s">
        <v>428</v>
      </c>
      <c r="E40" s="10" t="str">
        <f t="shared" si="126"/>
        <v>[CUIT 30-71503901-6]</v>
      </c>
      <c r="F40" s="14" t="str">
        <f>VLOOKUP(D40,BD!$A$2:$D$199,4,FALSE)</f>
        <v>MartinNN2022</v>
      </c>
      <c r="G40" s="3" t="s">
        <v>21</v>
      </c>
      <c r="H40" s="9" t="str">
        <f t="shared" si="127"/>
        <v>03-2023</v>
      </c>
      <c r="I40" s="14" t="str">
        <f>VLOOKUP(D40,BD!$A$2:$E$199,5,FALSE)</f>
        <v>\\192.168.0.3\wns\Asesoramiento Contable\WNS\GURU POINT SRL\Contabilidad\2023\Compras</v>
      </c>
      <c r="J40" s="7" t="str">
        <f t="shared" si="128"/>
        <v>6 - 032023 - 30715039016.zip</v>
      </c>
      <c r="K40" s="7" t="str">
        <f t="shared" si="129"/>
        <v>6 - 032023 - 30715039016</v>
      </c>
      <c r="L40" s="7" t="str">
        <f t="shared" si="130"/>
        <v>6 - compras - 032023 - 30715039016 - GURU POINT SRL</v>
      </c>
      <c r="M40" s="7" t="str">
        <f t="shared" si="131"/>
        <v>6 - ventas - 032023 - 30715039016 - GURU POINT SRL</v>
      </c>
      <c r="N40" s="7" t="str">
        <f t="shared" si="132"/>
        <v>6 - libro iva digital - 032023 - 30715039016 - 20361531532</v>
      </c>
      <c r="O40" s="8">
        <f t="shared" si="133"/>
        <v>1</v>
      </c>
      <c r="P40" s="8">
        <f>IF(EXACT(D40,D85),0,1)</f>
        <v>1</v>
      </c>
      <c r="Q40" s="8">
        <f t="shared" si="134"/>
        <v>40</v>
      </c>
    </row>
    <row r="41" spans="1:17" ht="15.6" hidden="1" customHeight="1" x14ac:dyDescent="0.3">
      <c r="A41" s="8" t="str">
        <f t="shared" si="125"/>
        <v>2</v>
      </c>
      <c r="B41" s="8" t="str">
        <f>VLOOKUP(D41,BD!$A$2:$B$999,2,FALSE)</f>
        <v>TORIKOS S.A.S.</v>
      </c>
      <c r="C41" s="11" t="str">
        <f>VLOOKUP(D41,BD!$A$2:$D$199,3,FALSE)</f>
        <v>20348511182</v>
      </c>
      <c r="D41" s="23" t="s">
        <v>429</v>
      </c>
      <c r="E41" s="10" t="str">
        <f t="shared" si="126"/>
        <v>[CUIT 30-71608649-2]</v>
      </c>
      <c r="F41" s="14" t="str">
        <f>VLOOKUP(D41,BD!$A$2:$D$199,4,FALSE)</f>
        <v>Torkato2022</v>
      </c>
      <c r="G41" s="3" t="s">
        <v>21</v>
      </c>
      <c r="H41" s="9" t="str">
        <f t="shared" si="127"/>
        <v>03-2023</v>
      </c>
      <c r="I41" s="14" t="str">
        <f>VLOOKUP(D41,BD!$A$2:$E$199,5,FALSE)</f>
        <v>\\192.168.0.3\wns\Asesoramiento Contable\WNS\TORIKOS S.A.S.\Contabilidad\2023\Compras</v>
      </c>
      <c r="J41" s="7" t="str">
        <f t="shared" si="128"/>
        <v>2 - 032023 - 30716086492.zip</v>
      </c>
      <c r="K41" s="7" t="str">
        <f t="shared" si="129"/>
        <v>2 - 032023 - 30716086492</v>
      </c>
      <c r="L41" s="7" t="str">
        <f t="shared" si="130"/>
        <v>2 - compras - 032023 - 30716086492 - TORIKOS S.A.S.</v>
      </c>
      <c r="M41" s="7" t="str">
        <f t="shared" si="131"/>
        <v>2 - ventas - 032023 - 30716086492 - TORIKOS S.A.S.</v>
      </c>
      <c r="N41" s="7" t="str">
        <f t="shared" si="132"/>
        <v>2 - libro iva digital - 032023 - 30716086492 - 20348511182</v>
      </c>
      <c r="O41" s="8">
        <f t="shared" si="133"/>
        <v>1</v>
      </c>
      <c r="P41" s="8">
        <f>IF(EXACT(D41,D86),0,1)</f>
        <v>1</v>
      </c>
      <c r="Q41" s="8">
        <f t="shared" si="134"/>
        <v>41</v>
      </c>
    </row>
    <row r="42" spans="1:17" ht="15.6" hidden="1" customHeight="1" x14ac:dyDescent="0.3">
      <c r="A42" s="8" t="str">
        <f t="shared" si="125"/>
        <v>1</v>
      </c>
      <c r="B42" s="8" t="str">
        <f>VLOOKUP(D42,BD!$A$2:$B$999,2,FALSE)</f>
        <v>PNC SRL</v>
      </c>
      <c r="C42" s="11" t="str">
        <f>VLOOKUP(D42,BD!$A$2:$D$199,3,FALSE)</f>
        <v>20361593880</v>
      </c>
      <c r="D42" s="23" t="s">
        <v>430</v>
      </c>
      <c r="E42" s="10" t="str">
        <f t="shared" si="126"/>
        <v>[CUIT 30-71707206-1]</v>
      </c>
      <c r="F42" s="14" t="str">
        <f>VLOOKUP(D42,BD!$A$2:$D$199,4,FALSE)</f>
        <v>Pncsrl2022</v>
      </c>
      <c r="G42" s="3" t="s">
        <v>21</v>
      </c>
      <c r="H42" s="9" t="str">
        <f t="shared" si="127"/>
        <v>03-2023</v>
      </c>
      <c r="I42" s="14" t="str">
        <f>VLOOKUP(D42,BD!$A$2:$E$199,5,FALSE)</f>
        <v>\\192.168.0.3\wns\Asesoramiento Contable\WNS\PNC SRL\Contabilidad\2023\Compras</v>
      </c>
      <c r="J42" s="7" t="str">
        <f t="shared" si="128"/>
        <v>1 - 032023 - 30717072061.zip</v>
      </c>
      <c r="K42" s="7" t="str">
        <f t="shared" si="129"/>
        <v>1 - 032023 - 30717072061</v>
      </c>
      <c r="L42" s="7" t="str">
        <f t="shared" si="130"/>
        <v>1 - compras - 032023 - 30717072061 - PNC SRL</v>
      </c>
      <c r="M42" s="7" t="str">
        <f t="shared" si="131"/>
        <v>1 - ventas - 032023 - 30717072061 - PNC SRL</v>
      </c>
      <c r="N42" s="7" t="str">
        <f t="shared" si="132"/>
        <v>1 - libro iva digital - 032023 - 30717072061 - 20361593880</v>
      </c>
      <c r="O42" s="8">
        <f t="shared" si="133"/>
        <v>1</v>
      </c>
      <c r="P42" s="8">
        <f>IF(EXACT(D42,D87),0,1)</f>
        <v>1</v>
      </c>
      <c r="Q42" s="8">
        <f t="shared" si="134"/>
        <v>42</v>
      </c>
    </row>
    <row r="43" spans="1:17" ht="15.6" hidden="1" customHeight="1" x14ac:dyDescent="0.3">
      <c r="A43" s="8" t="str">
        <f t="shared" ref="A43:A53" si="135">RIGHT(D43,1)</f>
        <v>9</v>
      </c>
      <c r="B43" s="8" t="str">
        <f>VLOOKUP(D43,BD!$A$2:$B$999,2,FALSE)</f>
        <v>DAFT AUDIO SRL</v>
      </c>
      <c r="C43" s="11" t="str">
        <f>VLOOKUP(D43,BD!$A$2:$D$199,3,FALSE)</f>
        <v>20361531532</v>
      </c>
      <c r="D43" s="23" t="s">
        <v>431</v>
      </c>
      <c r="E43" s="10" t="str">
        <f t="shared" ref="E43:E53" si="136">CONCATENATE("[CUIT ",D43,"]")</f>
        <v>[CUIT 33-71512465-9]</v>
      </c>
      <c r="F43" s="14" t="str">
        <f>VLOOKUP(D43,BD!$A$2:$D$199,4,FALSE)</f>
        <v>MartinNN2022</v>
      </c>
      <c r="G43" s="3" t="s">
        <v>21</v>
      </c>
      <c r="H43" s="9" t="str">
        <f t="shared" ref="H43:H53" si="137">TEXT(G43,"mm-yyyy")</f>
        <v>03-2023</v>
      </c>
      <c r="I43" s="14" t="str">
        <f>VLOOKUP(D43,BD!$A$2:$E$199,5,FALSE)</f>
        <v>\\192.168.0.3\wns\Asesoramiento Contable\WNS\DAFT AUDIO SRL\Contabilidad\2023\Compras</v>
      </c>
      <c r="J43" s="7" t="str">
        <f t="shared" ref="J43:J53" si="138">CONCATENATE(TEXT(A43,"0")," - ",TEXT(G43,"MMYYYY")," - ",SUBSTITUTE(D43,"-",""),".zip")</f>
        <v>9 - 032023 - 33715124659.zip</v>
      </c>
      <c r="K43" s="7" t="str">
        <f t="shared" ref="K43:K53" si="139">CONCATENATE(TEXT(A43,"0")," - ",TEXT(H43,"MMYYYY")," - ",SUBSTITUTE(D43,"-",""))</f>
        <v>9 - 032023 - 33715124659</v>
      </c>
      <c r="L43" s="7" t="str">
        <f t="shared" ref="L43:L53" si="140">CONCATENATE(TEXT(A43,"0")," - ","compras - ",TEXT(H43,"MMYYYY")," - ",SUBSTITUTE(D43,"-","")," - ",B43)</f>
        <v>9 - compras - 032023 - 33715124659 - DAFT AUDIO SRL</v>
      </c>
      <c r="M43" s="7" t="str">
        <f t="shared" ref="M43:M53" si="141">CONCATENATE(TEXT(A43,"0")," - ","ventas - ",TEXT(H43,"MMYYYY")," - ",SUBSTITUTE(D43,"-","")," - ",B43)</f>
        <v>9 - ventas - 032023 - 33715124659 - DAFT AUDIO SRL</v>
      </c>
      <c r="N43" s="7" t="str">
        <f t="shared" ref="N43:N53" si="142">CONCATENATE(TEXT(A43,"0")," - ","libro iva digital - ",TEXT(H43,"mmyyyy")," - ",SUBSTITUTE(D43,"-","")," - ",C43)</f>
        <v>9 - libro iva digital - 032023 - 33715124659 - 20361531532</v>
      </c>
      <c r="O43" s="8">
        <f t="shared" ref="O43:O53" si="143">IF(EXACT(D43,D42),0,1)</f>
        <v>1</v>
      </c>
      <c r="P43" s="8">
        <f>IF(EXACT(D43,D88),0,1)</f>
        <v>1</v>
      </c>
      <c r="Q43" s="8">
        <f t="shared" ref="Q43:Q53" si="144">ROW(A43)</f>
        <v>43</v>
      </c>
    </row>
    <row r="44" spans="1:17" ht="15.6" hidden="1" customHeight="1" x14ac:dyDescent="0.3">
      <c r="A44" s="8" t="str">
        <f t="shared" si="135"/>
        <v>9</v>
      </c>
      <c r="B44" s="8" t="str">
        <f>VLOOKUP(D44,BD!$A$2:$B$999,2,FALSE)</f>
        <v>HILADOS ADAR</v>
      </c>
      <c r="C44" s="11" t="str">
        <f>VLOOKUP(D44,BD!$A$2:$D$199,3,FALSE)</f>
        <v>20301837306</v>
      </c>
      <c r="D44" s="23" t="s">
        <v>432</v>
      </c>
      <c r="E44" s="10" t="str">
        <f t="shared" si="136"/>
        <v>[CUIT 30-71173814-9]</v>
      </c>
      <c r="F44" s="14" t="str">
        <f>VLOOKUP(D44,BD!$A$2:$D$199,4,FALSE)</f>
        <v>Estudio2023</v>
      </c>
      <c r="G44" s="3" t="s">
        <v>21</v>
      </c>
      <c r="H44" s="9" t="str">
        <f t="shared" si="137"/>
        <v>03-2023</v>
      </c>
      <c r="I44" s="14" t="str">
        <f>VLOOKUP(D44,BD!$A$2:$E$199,5,FALSE)</f>
        <v>\\192.168.0.3\wns\Asesoramiento Contable\WNS\HILADOS ADAR\Contabilidad\2023\Compras</v>
      </c>
      <c r="J44" s="7" t="str">
        <f t="shared" si="138"/>
        <v>9 - 032023 - 30711738149.zip</v>
      </c>
      <c r="K44" s="7" t="str">
        <f t="shared" si="139"/>
        <v>9 - 032023 - 30711738149</v>
      </c>
      <c r="L44" s="7" t="str">
        <f t="shared" si="140"/>
        <v>9 - compras - 032023 - 30711738149 - HILADOS ADAR</v>
      </c>
      <c r="M44" s="7" t="str">
        <f t="shared" si="141"/>
        <v>9 - ventas - 032023 - 30711738149 - HILADOS ADAR</v>
      </c>
      <c r="N44" s="7" t="str">
        <f t="shared" si="142"/>
        <v>9 - libro iva digital - 032023 - 30711738149 - 20301837306</v>
      </c>
      <c r="O44" s="8">
        <f t="shared" si="143"/>
        <v>1</v>
      </c>
      <c r="P44" s="8">
        <f>IF(EXACT(D44,D89),0,1)</f>
        <v>1</v>
      </c>
      <c r="Q44" s="8">
        <f t="shared" si="144"/>
        <v>44</v>
      </c>
    </row>
    <row r="45" spans="1:17" ht="15.6" hidden="1" customHeight="1" x14ac:dyDescent="0.3">
      <c r="A45" s="8" t="str">
        <f t="shared" si="135"/>
        <v>2</v>
      </c>
      <c r="B45" s="8" t="str">
        <f>VLOOKUP(D45,BD!$A$2:$B$999,2,FALSE)</f>
        <v>BHI TRADE IN S.A.</v>
      </c>
      <c r="C45" s="11" t="str">
        <f>VLOOKUP(D45,BD!$A$2:$D$199,3,FALSE)</f>
        <v>20297534557</v>
      </c>
      <c r="D45" s="23" t="s">
        <v>433</v>
      </c>
      <c r="E45" s="10" t="str">
        <f t="shared" si="136"/>
        <v>[CUIT 30-71123797-2]</v>
      </c>
      <c r="F45" s="14" t="str">
        <f>VLOOKUP(D45,BD!$A$2:$D$199,4,FALSE)</f>
        <v>Pedrito2022</v>
      </c>
      <c r="G45" s="3" t="s">
        <v>21</v>
      </c>
      <c r="H45" s="9" t="str">
        <f t="shared" si="137"/>
        <v>03-2023</v>
      </c>
      <c r="I45" s="14" t="str">
        <f>VLOOKUP(D45,BD!$A$2:$E$199,5,FALSE)</f>
        <v>\\192.168.0.3\wns\Asesoramiento Contable\WNS\BHI TRADE IN S.A.\Contabilidad\2023\Compras</v>
      </c>
      <c r="J45" s="7" t="str">
        <f t="shared" si="138"/>
        <v>2 - 032023 - 30711237972.zip</v>
      </c>
      <c r="K45" s="7" t="str">
        <f t="shared" si="139"/>
        <v>2 - 032023 - 30711237972</v>
      </c>
      <c r="L45" s="7" t="str">
        <f t="shared" si="140"/>
        <v>2 - compras - 032023 - 30711237972 - BHI TRADE IN S.A.</v>
      </c>
      <c r="M45" s="7" t="str">
        <f t="shared" si="141"/>
        <v>2 - ventas - 032023 - 30711237972 - BHI TRADE IN S.A.</v>
      </c>
      <c r="N45" s="7" t="str">
        <f t="shared" si="142"/>
        <v>2 - libro iva digital - 032023 - 30711237972 - 20297534557</v>
      </c>
      <c r="O45" s="8">
        <f t="shared" si="143"/>
        <v>1</v>
      </c>
      <c r="P45" s="8">
        <f>IF(EXACT(D45,D90),0,1)</f>
        <v>1</v>
      </c>
      <c r="Q45" s="8">
        <f t="shared" si="144"/>
        <v>45</v>
      </c>
    </row>
    <row r="46" spans="1:17" ht="15.6" hidden="1" customHeight="1" x14ac:dyDescent="0.3">
      <c r="A46" s="8" t="str">
        <f t="shared" si="135"/>
        <v>3</v>
      </c>
      <c r="B46" s="8" t="str">
        <f>VLOOKUP(D46,BD!$A$2:$B$999,2,FALSE)</f>
        <v>BM IMPORTACIONES SRL</v>
      </c>
      <c r="C46" s="11" t="str">
        <f>VLOOKUP(D46,BD!$A$2:$D$199,3,FALSE)</f>
        <v>20302203092</v>
      </c>
      <c r="D46" s="23" t="s">
        <v>434</v>
      </c>
      <c r="E46" s="10" t="str">
        <f t="shared" si="136"/>
        <v>[CUIT 30-71523124-3]</v>
      </c>
      <c r="F46" s="14" t="str">
        <f>VLOOKUP(D46,BD!$A$2:$D$199,4,FALSE)</f>
        <v>AriO202002</v>
      </c>
      <c r="G46" s="3" t="s">
        <v>21</v>
      </c>
      <c r="H46" s="9" t="str">
        <f t="shared" si="137"/>
        <v>03-2023</v>
      </c>
      <c r="I46" s="14" t="str">
        <f>VLOOKUP(D46,BD!$A$2:$E$199,5,FALSE)</f>
        <v>\\192.168.0.3\wns\Asesoramiento Contable\WNS\BM IMPORTACIONES SRL\Contabilidad\2023\Compras</v>
      </c>
      <c r="J46" s="7" t="str">
        <f t="shared" si="138"/>
        <v>3 - 032023 - 30715231243.zip</v>
      </c>
      <c r="K46" s="7" t="str">
        <f t="shared" si="139"/>
        <v>3 - 032023 - 30715231243</v>
      </c>
      <c r="L46" s="7" t="str">
        <f t="shared" si="140"/>
        <v>3 - compras - 032023 - 30715231243 - BM IMPORTACIONES SRL</v>
      </c>
      <c r="M46" s="7" t="str">
        <f t="shared" si="141"/>
        <v>3 - ventas - 032023 - 30715231243 - BM IMPORTACIONES SRL</v>
      </c>
      <c r="N46" s="7" t="str">
        <f t="shared" si="142"/>
        <v>3 - libro iva digital - 032023 - 30715231243 - 20302203092</v>
      </c>
      <c r="O46" s="8">
        <f t="shared" si="143"/>
        <v>1</v>
      </c>
      <c r="P46" s="8">
        <f>IF(EXACT(D46,D91),0,1)</f>
        <v>1</v>
      </c>
      <c r="Q46" s="8">
        <f t="shared" si="144"/>
        <v>46</v>
      </c>
    </row>
    <row r="47" spans="1:17" ht="15.6" hidden="1" customHeight="1" x14ac:dyDescent="0.3">
      <c r="A47" s="8" t="str">
        <f t="shared" si="135"/>
        <v>6</v>
      </c>
      <c r="B47" s="8" t="str">
        <f>VLOOKUP(D47,BD!$A$2:$B$999,2,FALSE)</f>
        <v>CENTRO DE INVESTIGACION Y PREVENCION CARDIOVASCULAR SA</v>
      </c>
      <c r="C47" s="11" t="str">
        <f>VLOOKUP(D47,BD!$A$2:$D$199,3,FALSE)</f>
        <v>20162466675</v>
      </c>
      <c r="D47" s="23" t="s">
        <v>435</v>
      </c>
      <c r="E47" s="10" t="str">
        <f t="shared" si="136"/>
        <v>[CUIT 30-71003253-6]</v>
      </c>
      <c r="F47" s="14" t="str">
        <f>VLOOKUP(D47,BD!$A$2:$D$199,4,FALSE)</f>
        <v>Cjzaidman2023</v>
      </c>
      <c r="G47" s="3" t="s">
        <v>21</v>
      </c>
      <c r="H47" s="9" t="str">
        <f t="shared" si="137"/>
        <v>03-2023</v>
      </c>
      <c r="I47" s="14" t="str">
        <f>VLOOKUP(D47,BD!$A$2:$E$199,5,FALSE)</f>
        <v>\\192.168.0.3\wns\Asesoramiento Contable\WNS\CENTRO DE INVESTIGACION Y PREVENCION CARDIOVASCULAR SA\Contabilidad\2023\Compras</v>
      </c>
      <c r="J47" s="7" t="str">
        <f t="shared" si="138"/>
        <v>6 - 032023 - 30710032536.zip</v>
      </c>
      <c r="K47" s="7" t="str">
        <f t="shared" si="139"/>
        <v>6 - 032023 - 30710032536</v>
      </c>
      <c r="L47" s="7" t="str">
        <f t="shared" si="140"/>
        <v>6 - compras - 032023 - 30710032536 - CENTRO DE INVESTIGACION Y PREVENCION CARDIOVASCULAR SA</v>
      </c>
      <c r="M47" s="7" t="str">
        <f t="shared" si="141"/>
        <v>6 - ventas - 032023 - 30710032536 - CENTRO DE INVESTIGACION Y PREVENCION CARDIOVASCULAR SA</v>
      </c>
      <c r="N47" s="7" t="str">
        <f t="shared" si="142"/>
        <v>6 - libro iva digital - 032023 - 30710032536 - 20162466675</v>
      </c>
      <c r="O47" s="8">
        <f t="shared" si="143"/>
        <v>1</v>
      </c>
      <c r="P47" s="8">
        <f>IF(EXACT(D47,D92),0,1)</f>
        <v>1</v>
      </c>
      <c r="Q47" s="8">
        <f t="shared" si="144"/>
        <v>47</v>
      </c>
    </row>
    <row r="48" spans="1:17" ht="15.6" hidden="1" customHeight="1" x14ac:dyDescent="0.3">
      <c r="A48" s="8" t="str">
        <f t="shared" si="135"/>
        <v>0</v>
      </c>
      <c r="B48" s="8" t="str">
        <f>VLOOKUP(D48,BD!$A$2:$B$999,2,FALSE)</f>
        <v>SILICONBAIRES SRL</v>
      </c>
      <c r="C48" s="11" t="str">
        <f>VLOOKUP(D48,BD!$A$2:$D$199,3,FALSE)</f>
        <v>20272835919</v>
      </c>
      <c r="D48" s="23" t="s">
        <v>436</v>
      </c>
      <c r="E48" s="10" t="str">
        <f t="shared" si="136"/>
        <v>[CUIT 30-71507810-0]</v>
      </c>
      <c r="F48" s="14" t="str">
        <f>VLOOKUP(D48,BD!$A$2:$D$199,4,FALSE)</f>
        <v>37915Silicon</v>
      </c>
      <c r="G48" s="3" t="s">
        <v>21</v>
      </c>
      <c r="H48" s="9" t="str">
        <f t="shared" si="137"/>
        <v>03-2023</v>
      </c>
      <c r="I48" s="14" t="str">
        <f>VLOOKUP(D48,BD!$A$2:$E$199,5,FALSE)</f>
        <v>\\192.168.0.3\wns\Asesoramiento Contable\WNS\SILICONBAIRES SRL\Contabilidad\2023\Compras</v>
      </c>
      <c r="J48" s="7" t="str">
        <f t="shared" si="138"/>
        <v>0 - 032023 - 30715078100.zip</v>
      </c>
      <c r="K48" s="7" t="str">
        <f t="shared" si="139"/>
        <v>0 - 032023 - 30715078100</v>
      </c>
      <c r="L48" s="7" t="str">
        <f t="shared" si="140"/>
        <v>0 - compras - 032023 - 30715078100 - SILICONBAIRES SRL</v>
      </c>
      <c r="M48" s="7" t="str">
        <f t="shared" si="141"/>
        <v>0 - ventas - 032023 - 30715078100 - SILICONBAIRES SRL</v>
      </c>
      <c r="N48" s="7" t="str">
        <f t="shared" si="142"/>
        <v>0 - libro iva digital - 032023 - 30715078100 - 20272835919</v>
      </c>
      <c r="O48" s="8">
        <f t="shared" si="143"/>
        <v>1</v>
      </c>
      <c r="P48" s="8">
        <f>IF(EXACT(D48,D93),0,1)</f>
        <v>1</v>
      </c>
      <c r="Q48" s="8">
        <f t="shared" si="144"/>
        <v>48</v>
      </c>
    </row>
    <row r="49" spans="1:17" ht="15.6" hidden="1" customHeight="1" x14ac:dyDescent="0.3">
      <c r="A49" s="8" t="str">
        <f t="shared" si="135"/>
        <v>6</v>
      </c>
      <c r="B49" s="8" t="str">
        <f>VLOOKUP(D49,BD!$A$2:$B$999,2,FALSE)</f>
        <v>SHIVITI S.A.S.</v>
      </c>
      <c r="C49" s="11" t="str">
        <f>VLOOKUP(D49,BD!$A$2:$D$199,3,FALSE)</f>
        <v>20409359125</v>
      </c>
      <c r="D49" s="23" t="s">
        <v>437</v>
      </c>
      <c r="E49" s="10" t="str">
        <f t="shared" si="136"/>
        <v>[CUIT 30-71608695-6]</v>
      </c>
      <c r="F49" s="14" t="str">
        <f>VLOOKUP(D49,BD!$A$2:$D$199,4,FALSE)</f>
        <v>Bensofi2022</v>
      </c>
      <c r="G49" s="3" t="s">
        <v>21</v>
      </c>
      <c r="H49" s="9" t="str">
        <f t="shared" si="137"/>
        <v>03-2023</v>
      </c>
      <c r="I49" s="14" t="str">
        <f>VLOOKUP(D49,BD!$A$2:$E$199,5,FALSE)</f>
        <v>\\192.168.0.3\wns\Asesoramiento Contable\WNS\SHIVITI S.A.S.\Contabilidad\2023\Compras</v>
      </c>
      <c r="J49" s="7" t="str">
        <f t="shared" si="138"/>
        <v>6 - 032023 - 30716086956.zip</v>
      </c>
      <c r="K49" s="7" t="str">
        <f t="shared" si="139"/>
        <v>6 - 032023 - 30716086956</v>
      </c>
      <c r="L49" s="7" t="str">
        <f t="shared" si="140"/>
        <v>6 - compras - 032023 - 30716086956 - SHIVITI S.A.S.</v>
      </c>
      <c r="M49" s="7" t="str">
        <f t="shared" si="141"/>
        <v>6 - ventas - 032023 - 30716086956 - SHIVITI S.A.S.</v>
      </c>
      <c r="N49" s="7" t="str">
        <f t="shared" si="142"/>
        <v>6 - libro iva digital - 032023 - 30716086956 - 20409359125</v>
      </c>
      <c r="O49" s="8">
        <f t="shared" si="143"/>
        <v>1</v>
      </c>
      <c r="P49" s="8">
        <f>IF(EXACT(D49,D94),0,1)</f>
        <v>1</v>
      </c>
      <c r="Q49" s="8">
        <f t="shared" si="144"/>
        <v>49</v>
      </c>
    </row>
    <row r="50" spans="1:17" ht="15.6" hidden="1" customHeight="1" x14ac:dyDescent="0.3">
      <c r="A50" s="8" t="str">
        <f t="shared" si="135"/>
        <v>1</v>
      </c>
      <c r="B50" s="8" t="str">
        <f>VLOOKUP(D50,BD!$A$2:$B$999,2,FALSE)</f>
        <v>TELAMANIA S.R.L.</v>
      </c>
      <c r="C50" s="11" t="str">
        <f>VLOOKUP(D50,BD!$A$2:$D$199,3,FALSE)</f>
        <v>27295010768</v>
      </c>
      <c r="D50" s="23" t="s">
        <v>438</v>
      </c>
      <c r="E50" s="10" t="str">
        <f t="shared" si="136"/>
        <v>[CUIT 30-71679472-1]</v>
      </c>
      <c r="F50" s="14" t="str">
        <f>VLOOKUP(D50,BD!$A$2:$D$199,4,FALSE)</f>
        <v>Azcuenaga53+</v>
      </c>
      <c r="G50" s="3" t="s">
        <v>21</v>
      </c>
      <c r="H50" s="9" t="str">
        <f t="shared" si="137"/>
        <v>03-2023</v>
      </c>
      <c r="I50" s="14" t="str">
        <f>VLOOKUP(D50,BD!$A$2:$E$199,5,FALSE)</f>
        <v>\\192.168.0.3\wns\Asesoramiento Contable\WNS\TELAMANIA S.R.L.\Contabilidad\2023\Compras</v>
      </c>
      <c r="J50" s="7" t="str">
        <f t="shared" si="138"/>
        <v>1 - 032023 - 30716794721.zip</v>
      </c>
      <c r="K50" s="7" t="str">
        <f t="shared" si="139"/>
        <v>1 - 032023 - 30716794721</v>
      </c>
      <c r="L50" s="7" t="str">
        <f t="shared" si="140"/>
        <v>1 - compras - 032023 - 30716794721 - TELAMANIA S.R.L.</v>
      </c>
      <c r="M50" s="7" t="str">
        <f t="shared" si="141"/>
        <v>1 - ventas - 032023 - 30716794721 - TELAMANIA S.R.L.</v>
      </c>
      <c r="N50" s="7" t="str">
        <f t="shared" si="142"/>
        <v>1 - libro iva digital - 032023 - 30716794721 - 27295010768</v>
      </c>
      <c r="O50" s="8">
        <f t="shared" si="143"/>
        <v>1</v>
      </c>
      <c r="P50" s="8">
        <f>IF(EXACT(D50,D95),0,1)</f>
        <v>1</v>
      </c>
      <c r="Q50" s="8">
        <f t="shared" si="144"/>
        <v>50</v>
      </c>
    </row>
    <row r="51" spans="1:17" ht="15.6" hidden="1" customHeight="1" x14ac:dyDescent="0.3">
      <c r="A51" s="8" t="str">
        <f t="shared" si="135"/>
        <v>6</v>
      </c>
      <c r="B51" s="8" t="str">
        <f>VLOOKUP(D51,BD!$A$2:$B$999,2,FALSE)</f>
        <v>MANDUCA SANITARIOS S R L</v>
      </c>
      <c r="C51" s="11" t="str">
        <f>VLOOKUP(D51,BD!$A$2:$D$199,3,FALSE)</f>
        <v>20102057385</v>
      </c>
      <c r="D51" s="23" t="s">
        <v>439</v>
      </c>
      <c r="E51" s="10" t="str">
        <f t="shared" si="136"/>
        <v>[CUIT 30-65609446-6]</v>
      </c>
      <c r="F51" s="14" t="str">
        <f>VLOOKUP(D51,BD!$A$2:$D$199,4,FALSE)</f>
        <v>ManducaS23</v>
      </c>
      <c r="G51" s="3" t="s">
        <v>21</v>
      </c>
      <c r="H51" s="9" t="str">
        <f t="shared" si="137"/>
        <v>03-2023</v>
      </c>
      <c r="I51" s="14" t="str">
        <f>VLOOKUP(D51,BD!$A$2:$E$199,5,FALSE)</f>
        <v>\\192.168.0.3\wns\Asesoramiento Contable\WNS\MANDUCA SANITARIOS S R L\Contabilidad\2023\Compras</v>
      </c>
      <c r="J51" s="7" t="str">
        <f t="shared" si="138"/>
        <v>6 - 032023 - 30656094466.zip</v>
      </c>
      <c r="K51" s="7" t="str">
        <f t="shared" si="139"/>
        <v>6 - 032023 - 30656094466</v>
      </c>
      <c r="L51" s="7" t="str">
        <f t="shared" si="140"/>
        <v>6 - compras - 032023 - 30656094466 - MANDUCA SANITARIOS S R L</v>
      </c>
      <c r="M51" s="7" t="str">
        <f t="shared" si="141"/>
        <v>6 - ventas - 032023 - 30656094466 - MANDUCA SANITARIOS S R L</v>
      </c>
      <c r="N51" s="7" t="str">
        <f t="shared" si="142"/>
        <v>6 - libro iva digital - 032023 - 30656094466 - 20102057385</v>
      </c>
      <c r="O51" s="8">
        <f t="shared" si="143"/>
        <v>1</v>
      </c>
      <c r="P51" s="8">
        <f>IF(EXACT(D51,D96),0,1)</f>
        <v>1</v>
      </c>
      <c r="Q51" s="8">
        <f t="shared" si="144"/>
        <v>51</v>
      </c>
    </row>
    <row r="52" spans="1:17" ht="15.6" hidden="1" customHeight="1" x14ac:dyDescent="0.3">
      <c r="A52" s="8" t="str">
        <f t="shared" si="135"/>
        <v>0</v>
      </c>
      <c r="B52" s="8" t="str">
        <f>VLOOKUP(D52,BD!$A$2:$B$999,2,FALSE)</f>
        <v>VICGER SERVICIOS SRL</v>
      </c>
      <c r="C52" s="11" t="str">
        <f>VLOOKUP(D52,BD!$A$2:$D$199,3,FALSE)</f>
        <v>20043838033</v>
      </c>
      <c r="D52" s="23" t="s">
        <v>440</v>
      </c>
      <c r="E52" s="10" t="str">
        <f t="shared" si="136"/>
        <v>[CUIT 30-71199618-0]</v>
      </c>
      <c r="F52" s="14" t="str">
        <f>VLOOKUP(D52,BD!$A$2:$D$199,4,FALSE)</f>
        <v>Pumita2023</v>
      </c>
      <c r="G52" s="3" t="s">
        <v>21</v>
      </c>
      <c r="H52" s="9" t="str">
        <f t="shared" si="137"/>
        <v>03-2023</v>
      </c>
      <c r="I52" s="14" t="str">
        <f>VLOOKUP(D52,BD!$A$2:$E$199,5,FALSE)</f>
        <v>\\192.168.0.3\wns\Asesoramiento Contable\WNS\VICGER SERVICIOS SRL\Contabilidad\2023\Compras</v>
      </c>
      <c r="J52" s="7" t="str">
        <f t="shared" si="138"/>
        <v>0 - 032023 - 30711996180.zip</v>
      </c>
      <c r="K52" s="7" t="str">
        <f t="shared" si="139"/>
        <v>0 - 032023 - 30711996180</v>
      </c>
      <c r="L52" s="7" t="str">
        <f t="shared" si="140"/>
        <v>0 - compras - 032023 - 30711996180 - VICGER SERVICIOS SRL</v>
      </c>
      <c r="M52" s="7" t="str">
        <f t="shared" si="141"/>
        <v>0 - ventas - 032023 - 30711996180 - VICGER SERVICIOS SRL</v>
      </c>
      <c r="N52" s="7" t="str">
        <f t="shared" si="142"/>
        <v>0 - libro iva digital - 032023 - 30711996180 - 20043838033</v>
      </c>
      <c r="O52" s="8">
        <f t="shared" si="143"/>
        <v>1</v>
      </c>
      <c r="P52" s="8">
        <f>IF(EXACT(D52,D97),0,1)</f>
        <v>1</v>
      </c>
      <c r="Q52" s="8">
        <f t="shared" si="144"/>
        <v>52</v>
      </c>
    </row>
    <row r="53" spans="1:17" ht="15.6" hidden="1" customHeight="1" x14ac:dyDescent="0.3">
      <c r="A53" s="8" t="str">
        <f t="shared" si="135"/>
        <v>4</v>
      </c>
      <c r="B53" s="8" t="str">
        <f>VLOOKUP(D53,BD!$A$2:$B$999,2,FALSE)</f>
        <v>DISTRICORREA</v>
      </c>
      <c r="C53" s="11" t="str">
        <f>VLOOKUP(D53,BD!$A$2:$D$199,3,FALSE)</f>
        <v>20287522089</v>
      </c>
      <c r="D53" s="23" t="s">
        <v>441</v>
      </c>
      <c r="E53" s="10" t="str">
        <f t="shared" si="136"/>
        <v>[CUIT 30-71779299-4]</v>
      </c>
      <c r="F53" s="14" t="str">
        <f>VLOOKUP(D53,BD!$A$2:$D$199,4,FALSE)</f>
        <v>JDSaposnik2023</v>
      </c>
      <c r="G53" s="3" t="s">
        <v>21</v>
      </c>
      <c r="H53" s="9" t="str">
        <f t="shared" si="137"/>
        <v>03-2023</v>
      </c>
      <c r="I53" s="14" t="str">
        <f>VLOOKUP(D53,BD!$A$2:$E$199,5,FALSE)</f>
        <v>\\192.168.0.3\wns\Asesoramiento Contable\WNS\DISTRICORREA\Contabilidad\2023\Compras</v>
      </c>
      <c r="J53" s="7" t="str">
        <f t="shared" si="138"/>
        <v>4 - 032023 - 30717792994.zip</v>
      </c>
      <c r="K53" s="7" t="str">
        <f t="shared" si="139"/>
        <v>4 - 032023 - 30717792994</v>
      </c>
      <c r="L53" s="7" t="str">
        <f t="shared" si="140"/>
        <v>4 - compras - 032023 - 30717792994 - DISTRICORREA</v>
      </c>
      <c r="M53" s="7" t="str">
        <f t="shared" si="141"/>
        <v>4 - ventas - 032023 - 30717792994 - DISTRICORREA</v>
      </c>
      <c r="N53" s="7" t="str">
        <f t="shared" si="142"/>
        <v>4 - libro iva digital - 032023 - 30717792994 - 20287522089</v>
      </c>
      <c r="O53" s="8">
        <f t="shared" si="143"/>
        <v>1</v>
      </c>
      <c r="P53" s="8">
        <f>IF(EXACT(D53,D98),0,1)</f>
        <v>1</v>
      </c>
      <c r="Q53" s="8">
        <f t="shared" si="144"/>
        <v>53</v>
      </c>
    </row>
    <row r="54" spans="1:17" ht="15" hidden="1" customHeight="1" x14ac:dyDescent="0.3">
      <c r="A54" s="8" t="str">
        <f t="shared" si="53"/>
        <v>4</v>
      </c>
      <c r="B54" s="8" t="str">
        <f>VLOOKUP(D54,BD!$A$2:$B$999,2,FALSE)</f>
        <v>ITSOS S.R.L</v>
      </c>
      <c r="C54" s="11" t="str">
        <f>VLOOKUP(D54,BD!$A$2:$D$199,3,FALSE)</f>
        <v>27282299572</v>
      </c>
      <c r="D54" s="23" t="s">
        <v>395</v>
      </c>
      <c r="E54" s="10" t="str">
        <f t="shared" si="54"/>
        <v>[CUIT 30-71199406-4]</v>
      </c>
      <c r="F54" s="14" t="str">
        <f>VLOOKUP(D54,BD!$A$2:$D$199,4,FALSE)</f>
        <v>Jdemiguel2022</v>
      </c>
      <c r="G54" s="3" t="s">
        <v>21</v>
      </c>
      <c r="H54" s="9" t="str">
        <f t="shared" si="55"/>
        <v>03-2023</v>
      </c>
      <c r="I54" s="14" t="str">
        <f>VLOOKUP(D54,BD!$A$2:$E$199,5,FALSE)</f>
        <v>\\192.168.0.3\wns\Asesoramiento Contable\WNS\ITSOS S.R.L\Contabilidad\2023\Compras</v>
      </c>
      <c r="J54" s="7" t="str">
        <f t="shared" si="56"/>
        <v>4 - 032023 - 30711994064.zip</v>
      </c>
      <c r="K54" s="7" t="str">
        <f t="shared" si="57"/>
        <v>4 - 032023 - 30711994064</v>
      </c>
      <c r="L54" s="7" t="str">
        <f t="shared" si="58"/>
        <v>4 - compras - 032023 - 30711994064 - ITSOS S.R.L</v>
      </c>
      <c r="M54" s="7" t="str">
        <f t="shared" si="59"/>
        <v>4 - ventas - 032023 - 30711994064 - ITSOS S.R.L</v>
      </c>
      <c r="N54" s="7" t="str">
        <f t="shared" si="60"/>
        <v>4 - libro iva digital - 032023 - 30711994064 - 27282299572</v>
      </c>
      <c r="O54" s="8">
        <f t="shared" ref="O54" si="145">IF(EXACT(D54,D53),0,1)</f>
        <v>1</v>
      </c>
      <c r="P54" s="8">
        <f>IF(EXACT(D54,D99),0,1)</f>
        <v>1</v>
      </c>
      <c r="Q54" s="8">
        <f t="shared" ref="Q54" si="146">ROW(A54)</f>
        <v>54</v>
      </c>
    </row>
    <row r="55" spans="1:17" x14ac:dyDescent="0.3">
      <c r="A55" s="8" t="str">
        <f t="shared" ref="A55:A60" si="147">RIGHT(D55,1)</f>
        <v>1</v>
      </c>
      <c r="B55" s="8" t="str">
        <f>VLOOKUP(D55,BD!$A$2:$B$999,2,FALSE)</f>
        <v>KLH Corp S.R.L</v>
      </c>
      <c r="C55" s="11" t="str">
        <f>VLOOKUP(D55,BD!$A$2:$D$199,3,FALSE)</f>
        <v>20351487500</v>
      </c>
      <c r="D55" s="1" t="s">
        <v>607</v>
      </c>
      <c r="E55" s="10" t="str">
        <f t="shared" ref="E55:E60" si="148">CONCATENATE("[CUIT ",D55,"]")</f>
        <v>[CUIT 30-71542094-1]</v>
      </c>
      <c r="F55" s="14" t="str">
        <f>VLOOKUP(D55,BD!$A$2:$D$199,4,FALSE)</f>
        <v>Cabildo2023</v>
      </c>
      <c r="G55" s="3" t="s">
        <v>16</v>
      </c>
      <c r="H55" s="9" t="str">
        <f t="shared" ref="H55:H60" si="149">TEXT(G55,"mm-yyyy")</f>
        <v>02-2023</v>
      </c>
      <c r="I55" s="14" t="str">
        <f>VLOOKUP(D55,BD!$A$2:$E$199,5,FALSE)</f>
        <v>\\192.168.0.3\wns\Asesoramiento Contable\WNS\KLH Corp S.R.L\Contabilidad\2024\Compras</v>
      </c>
      <c r="J55" s="7" t="str">
        <f t="shared" ref="J55:J60" si="150">CONCATENATE(TEXT(A55,"0")," - ",TEXT(G55,"MMYYYY")," - ",SUBSTITUTE(D55,"-",""),".zip")</f>
        <v>1 - 022023 - 30715420941.zip</v>
      </c>
      <c r="K55" s="7" t="str">
        <f t="shared" ref="K55:K60" si="151">CONCATENATE(TEXT(A55,"0")," - ",TEXT(H55,"MMYYYY")," - ",SUBSTITUTE(D55,"-",""))</f>
        <v>1 - 022023 - 30715420941</v>
      </c>
      <c r="L55" s="7" t="str">
        <f t="shared" ref="L55:L60" si="152">CONCATENATE(TEXT(A55,"0")," - ","compras - ",TEXT(H55,"MMYYYY")," - ",SUBSTITUTE(D55,"-","")," - ",B55)</f>
        <v>1 - compras - 022023 - 30715420941 - KLH Corp S.R.L</v>
      </c>
      <c r="M55" s="7" t="str">
        <f t="shared" ref="M55:M60" si="153">CONCATENATE(TEXT(A55,"0")," - ","ventas - ",TEXT(H55,"MMYYYY")," - ",SUBSTITUTE(D55,"-","")," - ",B55)</f>
        <v>1 - ventas - 022023 - 30715420941 - KLH Corp S.R.L</v>
      </c>
      <c r="N55" s="7" t="str">
        <f t="shared" ref="N55:N60" si="154">CONCATENATE(TEXT(A55,"0")," - ","libro iva digital - ",TEXT(H55,"mmyyyy")," - ",SUBSTITUTE(D55,"-","")," - ",C55)</f>
        <v>1 - libro iva digital - 022023 - 30715420941 - 20351487500</v>
      </c>
      <c r="O55" s="8">
        <f t="shared" si="8"/>
        <v>1</v>
      </c>
      <c r="P55" s="8">
        <f t="shared" si="9"/>
        <v>0</v>
      </c>
      <c r="Q55" s="8">
        <f t="shared" si="10"/>
        <v>55</v>
      </c>
    </row>
    <row r="56" spans="1:17" ht="14.4" customHeight="1" x14ac:dyDescent="0.3">
      <c r="A56" s="8" t="str">
        <f t="shared" si="147"/>
        <v>1</v>
      </c>
      <c r="B56" s="8" t="str">
        <f>VLOOKUP(D56,BD!$A$2:$B$999,2,FALSE)</f>
        <v>KLH Corp S.R.L</v>
      </c>
      <c r="C56" s="11" t="str">
        <f>VLOOKUP(D56,BD!$A$2:$D$199,3,FALSE)</f>
        <v>20351487500</v>
      </c>
      <c r="D56" s="1" t="s">
        <v>607</v>
      </c>
      <c r="E56" s="10" t="str">
        <f t="shared" si="148"/>
        <v>[CUIT 30-71542094-1]</v>
      </c>
      <c r="F56" s="14" t="str">
        <f>VLOOKUP(D56,BD!$A$2:$D$199,4,FALSE)</f>
        <v>Cabildo2023</v>
      </c>
      <c r="G56" s="3" t="s">
        <v>21</v>
      </c>
      <c r="H56" s="9" t="str">
        <f t="shared" si="149"/>
        <v>03-2023</v>
      </c>
      <c r="I56" s="14" t="str">
        <f>VLOOKUP(D56,BD!$A$2:$E$199,5,FALSE)</f>
        <v>\\192.168.0.3\wns\Asesoramiento Contable\WNS\KLH Corp S.R.L\Contabilidad\2024\Compras</v>
      </c>
      <c r="J56" s="7" t="str">
        <f t="shared" si="150"/>
        <v>1 - 032023 - 30715420941.zip</v>
      </c>
      <c r="K56" s="7" t="str">
        <f t="shared" si="151"/>
        <v>1 - 032023 - 30715420941</v>
      </c>
      <c r="L56" s="7" t="str">
        <f t="shared" si="152"/>
        <v>1 - compras - 032023 - 30715420941 - KLH Corp S.R.L</v>
      </c>
      <c r="M56" s="7" t="str">
        <f t="shared" si="153"/>
        <v>1 - ventas - 032023 - 30715420941 - KLH Corp S.R.L</v>
      </c>
      <c r="N56" s="7" t="str">
        <f t="shared" si="154"/>
        <v>1 - libro iva digital - 032023 - 30715420941 - 20351487500</v>
      </c>
      <c r="O56" s="8">
        <f t="shared" ref="O56:O119" si="155">IF(EXACT(D56,D55),0,1)</f>
        <v>0</v>
      </c>
      <c r="P56" s="8">
        <f t="shared" ref="P56:P119" si="156">IF(EXACT(D56,D57),0,1)</f>
        <v>0</v>
      </c>
      <c r="Q56" s="8">
        <f t="shared" ref="Q56:Q119" si="157">ROW(A56)</f>
        <v>56</v>
      </c>
    </row>
    <row r="57" spans="1:17" ht="14.4" customHeight="1" x14ac:dyDescent="0.3">
      <c r="A57" s="8" t="str">
        <f t="shared" si="147"/>
        <v>1</v>
      </c>
      <c r="B57" s="8" t="str">
        <f>VLOOKUP(D57,BD!$A$2:$B$999,2,FALSE)</f>
        <v>KLH Corp S.R.L</v>
      </c>
      <c r="C57" s="11" t="str">
        <f>VLOOKUP(D57,BD!$A$2:$D$199,3,FALSE)</f>
        <v>20351487500</v>
      </c>
      <c r="D57" s="1" t="s">
        <v>607</v>
      </c>
      <c r="E57" s="10" t="str">
        <f t="shared" si="148"/>
        <v>[CUIT 30-71542094-1]</v>
      </c>
      <c r="F57" s="14" t="str">
        <f>VLOOKUP(D57,BD!$A$2:$D$199,4,FALSE)</f>
        <v>Cabildo2023</v>
      </c>
      <c r="G57" s="3" t="s">
        <v>14</v>
      </c>
      <c r="H57" s="9" t="str">
        <f t="shared" si="149"/>
        <v>04-2023</v>
      </c>
      <c r="I57" s="14" t="str">
        <f>VLOOKUP(D57,BD!$A$2:$E$199,5,FALSE)</f>
        <v>\\192.168.0.3\wns\Asesoramiento Contable\WNS\KLH Corp S.R.L\Contabilidad\2024\Compras</v>
      </c>
      <c r="J57" s="7" t="str">
        <f t="shared" si="150"/>
        <v>1 - 042023 - 30715420941.zip</v>
      </c>
      <c r="K57" s="7" t="str">
        <f t="shared" si="151"/>
        <v>1 - 042023 - 30715420941</v>
      </c>
      <c r="L57" s="7" t="str">
        <f t="shared" si="152"/>
        <v>1 - compras - 042023 - 30715420941 - KLH Corp S.R.L</v>
      </c>
      <c r="M57" s="7" t="str">
        <f t="shared" si="153"/>
        <v>1 - ventas - 042023 - 30715420941 - KLH Corp S.R.L</v>
      </c>
      <c r="N57" s="7" t="str">
        <f t="shared" si="154"/>
        <v>1 - libro iva digital - 042023 - 30715420941 - 20351487500</v>
      </c>
      <c r="O57" s="8">
        <f t="shared" si="155"/>
        <v>0</v>
      </c>
      <c r="P57" s="8">
        <f t="shared" si="156"/>
        <v>0</v>
      </c>
      <c r="Q57" s="8">
        <f t="shared" si="157"/>
        <v>57</v>
      </c>
    </row>
    <row r="58" spans="1:17" ht="14.4" customHeight="1" x14ac:dyDescent="0.3">
      <c r="A58" s="8" t="str">
        <f t="shared" si="147"/>
        <v>1</v>
      </c>
      <c r="B58" s="8" t="str">
        <f>VLOOKUP(D58,BD!$A$2:$B$999,2,FALSE)</f>
        <v>KLH Corp S.R.L</v>
      </c>
      <c r="C58" s="11" t="str">
        <f>VLOOKUP(D58,BD!$A$2:$D$199,3,FALSE)</f>
        <v>20351487500</v>
      </c>
      <c r="D58" s="1" t="s">
        <v>607</v>
      </c>
      <c r="E58" s="10" t="str">
        <f t="shared" si="148"/>
        <v>[CUIT 30-71542094-1]</v>
      </c>
      <c r="F58" s="14" t="str">
        <f>VLOOKUP(D58,BD!$A$2:$D$199,4,FALSE)</f>
        <v>Cabildo2023</v>
      </c>
      <c r="G58" s="3" t="s">
        <v>15</v>
      </c>
      <c r="H58" s="9" t="str">
        <f t="shared" si="149"/>
        <v>05-2023</v>
      </c>
      <c r="I58" s="14" t="str">
        <f>VLOOKUP(D58,BD!$A$2:$E$199,5,FALSE)</f>
        <v>\\192.168.0.3\wns\Asesoramiento Contable\WNS\KLH Corp S.R.L\Contabilidad\2024\Compras</v>
      </c>
      <c r="J58" s="7" t="str">
        <f t="shared" si="150"/>
        <v>1 - 052023 - 30715420941.zip</v>
      </c>
      <c r="K58" s="7" t="str">
        <f t="shared" si="151"/>
        <v>1 - 052023 - 30715420941</v>
      </c>
      <c r="L58" s="7" t="str">
        <f t="shared" si="152"/>
        <v>1 - compras - 052023 - 30715420941 - KLH Corp S.R.L</v>
      </c>
      <c r="M58" s="7" t="str">
        <f t="shared" si="153"/>
        <v>1 - ventas - 052023 - 30715420941 - KLH Corp S.R.L</v>
      </c>
      <c r="N58" s="7" t="str">
        <f t="shared" si="154"/>
        <v>1 - libro iva digital - 052023 - 30715420941 - 20351487500</v>
      </c>
      <c r="O58" s="8">
        <f t="shared" si="155"/>
        <v>0</v>
      </c>
      <c r="P58" s="8">
        <f t="shared" si="156"/>
        <v>0</v>
      </c>
      <c r="Q58" s="8">
        <f t="shared" si="157"/>
        <v>58</v>
      </c>
    </row>
    <row r="59" spans="1:17" ht="14.4" customHeight="1" x14ac:dyDescent="0.3">
      <c r="A59" s="8" t="str">
        <f t="shared" si="147"/>
        <v>1</v>
      </c>
      <c r="B59" s="8" t="str">
        <f>VLOOKUP(D59,BD!$A$2:$B$999,2,FALSE)</f>
        <v>KLH Corp S.R.L</v>
      </c>
      <c r="C59" s="11" t="str">
        <f>VLOOKUP(D59,BD!$A$2:$D$199,3,FALSE)</f>
        <v>20351487500</v>
      </c>
      <c r="D59" s="1" t="s">
        <v>607</v>
      </c>
      <c r="E59" s="10" t="str">
        <f t="shared" si="148"/>
        <v>[CUIT 30-71542094-1]</v>
      </c>
      <c r="F59" s="14" t="str">
        <f>VLOOKUP(D59,BD!$A$2:$D$199,4,FALSE)</f>
        <v>Cabildo2023</v>
      </c>
      <c r="G59" s="3" t="s">
        <v>22</v>
      </c>
      <c r="H59" s="9" t="str">
        <f t="shared" si="149"/>
        <v>06-2023</v>
      </c>
      <c r="I59" s="14" t="str">
        <f>VLOOKUP(D59,BD!$A$2:$E$199,5,FALSE)</f>
        <v>\\192.168.0.3\wns\Asesoramiento Contable\WNS\KLH Corp S.R.L\Contabilidad\2024\Compras</v>
      </c>
      <c r="J59" s="7" t="str">
        <f t="shared" si="150"/>
        <v>1 - 062023 - 30715420941.zip</v>
      </c>
      <c r="K59" s="7" t="str">
        <f t="shared" si="151"/>
        <v>1 - 062023 - 30715420941</v>
      </c>
      <c r="L59" s="7" t="str">
        <f t="shared" si="152"/>
        <v>1 - compras - 062023 - 30715420941 - KLH Corp S.R.L</v>
      </c>
      <c r="M59" s="7" t="str">
        <f t="shared" si="153"/>
        <v>1 - ventas - 062023 - 30715420941 - KLH Corp S.R.L</v>
      </c>
      <c r="N59" s="7" t="str">
        <f t="shared" si="154"/>
        <v>1 - libro iva digital - 062023 - 30715420941 - 20351487500</v>
      </c>
      <c r="O59" s="8">
        <f t="shared" si="155"/>
        <v>0</v>
      </c>
      <c r="P59" s="8">
        <f t="shared" si="156"/>
        <v>0</v>
      </c>
      <c r="Q59" s="8">
        <f t="shared" si="157"/>
        <v>59</v>
      </c>
    </row>
    <row r="60" spans="1:17" ht="14.4" customHeight="1" x14ac:dyDescent="0.3">
      <c r="A60" s="8" t="str">
        <f t="shared" si="147"/>
        <v>1</v>
      </c>
      <c r="B60" s="8" t="str">
        <f>VLOOKUP(D60,BD!$A$2:$B$999,2,FALSE)</f>
        <v>KLH Corp S.R.L</v>
      </c>
      <c r="C60" s="11" t="str">
        <f>VLOOKUP(D60,BD!$A$2:$D$199,3,FALSE)</f>
        <v>20351487500</v>
      </c>
      <c r="D60" s="1" t="s">
        <v>607</v>
      </c>
      <c r="E60" s="10" t="str">
        <f t="shared" si="148"/>
        <v>[CUIT 30-71542094-1]</v>
      </c>
      <c r="F60" s="14" t="str">
        <f>VLOOKUP(D60,BD!$A$2:$D$199,4,FALSE)</f>
        <v>Cabildo2023</v>
      </c>
      <c r="G60" s="3" t="s">
        <v>195</v>
      </c>
      <c r="H60" s="9" t="str">
        <f t="shared" si="149"/>
        <v>07-2023</v>
      </c>
      <c r="I60" s="14" t="str">
        <f>VLOOKUP(D60,BD!$A$2:$E$199,5,FALSE)</f>
        <v>\\192.168.0.3\wns\Asesoramiento Contable\WNS\KLH Corp S.R.L\Contabilidad\2024\Compras</v>
      </c>
      <c r="J60" s="7" t="str">
        <f t="shared" si="150"/>
        <v>1 - 072023 - 30715420941.zip</v>
      </c>
      <c r="K60" s="7" t="str">
        <f t="shared" si="151"/>
        <v>1 - 072023 - 30715420941</v>
      </c>
      <c r="L60" s="7" t="str">
        <f t="shared" si="152"/>
        <v>1 - compras - 072023 - 30715420941 - KLH Corp S.R.L</v>
      </c>
      <c r="M60" s="7" t="str">
        <f t="shared" si="153"/>
        <v>1 - ventas - 072023 - 30715420941 - KLH Corp S.R.L</v>
      </c>
      <c r="N60" s="7" t="str">
        <f t="shared" si="154"/>
        <v>1 - libro iva digital - 072023 - 30715420941 - 20351487500</v>
      </c>
      <c r="O60" s="8">
        <f t="shared" si="155"/>
        <v>0</v>
      </c>
      <c r="P60" s="8">
        <f t="shared" si="156"/>
        <v>1</v>
      </c>
      <c r="Q60" s="8">
        <f t="shared" si="157"/>
        <v>60</v>
      </c>
    </row>
    <row r="61" spans="1:17" ht="14.4" customHeight="1" x14ac:dyDescent="0.3">
      <c r="A61" s="8" t="str">
        <f t="shared" ref="A61:A66" si="158">RIGHT(D61,1)</f>
        <v>0</v>
      </c>
      <c r="B61" s="8" t="str">
        <f>VLOOKUP(D61,BD!$A$2:$B$999,2,FALSE)</f>
        <v>DAFISE LOGISTICA S.A.</v>
      </c>
      <c r="C61" s="11" t="str">
        <f>VLOOKUP(D61,BD!$A$2:$D$199,3,FALSE)</f>
        <v>23365947929</v>
      </c>
      <c r="D61" s="1" t="s">
        <v>608</v>
      </c>
      <c r="E61" s="10" t="str">
        <f t="shared" ref="E61:E66" si="159">CONCATENATE("[CUIT ",D61,"]")</f>
        <v>[CUIT 30-71482035-0]</v>
      </c>
      <c r="F61" s="14" t="str">
        <f>VLOOKUP(D61,BD!$A$2:$D$199,4,FALSE)</f>
        <v>Fedesaf2023</v>
      </c>
      <c r="G61" s="3" t="s">
        <v>16</v>
      </c>
      <c r="H61" s="9" t="str">
        <f t="shared" ref="H61:H66" si="160">TEXT(G61,"mm-yyyy")</f>
        <v>02-2023</v>
      </c>
      <c r="I61" s="14" t="str">
        <f>VLOOKUP(D61,BD!$A$2:$E$199,5,FALSE)</f>
        <v>\\192.168.0.3\wns\Asesoramiento Contable\WNS\DAFISE LOGISTICA S.A.\Contabilidad\2024\Compras</v>
      </c>
      <c r="J61" s="7" t="str">
        <f t="shared" ref="J61:J66" si="161">CONCATENATE(TEXT(A61,"0")," - ",TEXT(G61,"MMYYYY")," - ",SUBSTITUTE(D61,"-",""),".zip")</f>
        <v>0 - 022023 - 30714820350.zip</v>
      </c>
      <c r="K61" s="7" t="str">
        <f t="shared" ref="K61:K66" si="162">CONCATENATE(TEXT(A61,"0")," - ",TEXT(H61,"MMYYYY")," - ",SUBSTITUTE(D61,"-",""))</f>
        <v>0 - 022023 - 30714820350</v>
      </c>
      <c r="L61" s="7" t="str">
        <f t="shared" ref="L61:L66" si="163">CONCATENATE(TEXT(A61,"0")," - ","compras - ",TEXT(H61,"MMYYYY")," - ",SUBSTITUTE(D61,"-","")," - ",B61)</f>
        <v>0 - compras - 022023 - 30714820350 - DAFISE LOGISTICA S.A.</v>
      </c>
      <c r="M61" s="7" t="str">
        <f t="shared" ref="M61:M66" si="164">CONCATENATE(TEXT(A61,"0")," - ","ventas - ",TEXT(H61,"MMYYYY")," - ",SUBSTITUTE(D61,"-","")," - ",B61)</f>
        <v>0 - ventas - 022023 - 30714820350 - DAFISE LOGISTICA S.A.</v>
      </c>
      <c r="N61" s="7" t="str">
        <f t="shared" ref="N61:N66" si="165">CONCATENATE(TEXT(A61,"0")," - ","libro iva digital - ",TEXT(H61,"mmyyyy")," - ",SUBSTITUTE(D61,"-","")," - ",C61)</f>
        <v>0 - libro iva digital - 022023 - 30714820350 - 23365947929</v>
      </c>
      <c r="O61" s="8">
        <f t="shared" si="155"/>
        <v>1</v>
      </c>
      <c r="P61" s="8">
        <f t="shared" si="156"/>
        <v>0</v>
      </c>
      <c r="Q61" s="8">
        <f t="shared" si="157"/>
        <v>61</v>
      </c>
    </row>
    <row r="62" spans="1:17" ht="14.4" customHeight="1" x14ac:dyDescent="0.3">
      <c r="A62" s="8" t="str">
        <f t="shared" si="158"/>
        <v>0</v>
      </c>
      <c r="B62" s="8" t="str">
        <f>VLOOKUP(D62,BD!$A$2:$B$999,2,FALSE)</f>
        <v>DAFISE LOGISTICA S.A.</v>
      </c>
      <c r="C62" s="11" t="str">
        <f>VLOOKUP(D62,BD!$A$2:$D$199,3,FALSE)</f>
        <v>23365947929</v>
      </c>
      <c r="D62" s="1" t="s">
        <v>608</v>
      </c>
      <c r="E62" s="10" t="str">
        <f t="shared" si="159"/>
        <v>[CUIT 30-71482035-0]</v>
      </c>
      <c r="F62" s="14" t="str">
        <f>VLOOKUP(D62,BD!$A$2:$D$199,4,FALSE)</f>
        <v>Fedesaf2023</v>
      </c>
      <c r="G62" s="3" t="s">
        <v>21</v>
      </c>
      <c r="H62" s="9" t="str">
        <f t="shared" si="160"/>
        <v>03-2023</v>
      </c>
      <c r="I62" s="14" t="str">
        <f>VLOOKUP(D62,BD!$A$2:$E$199,5,FALSE)</f>
        <v>\\192.168.0.3\wns\Asesoramiento Contable\WNS\DAFISE LOGISTICA S.A.\Contabilidad\2024\Compras</v>
      </c>
      <c r="J62" s="7" t="str">
        <f t="shared" si="161"/>
        <v>0 - 032023 - 30714820350.zip</v>
      </c>
      <c r="K62" s="7" t="str">
        <f t="shared" si="162"/>
        <v>0 - 032023 - 30714820350</v>
      </c>
      <c r="L62" s="7" t="str">
        <f t="shared" si="163"/>
        <v>0 - compras - 032023 - 30714820350 - DAFISE LOGISTICA S.A.</v>
      </c>
      <c r="M62" s="7" t="str">
        <f t="shared" si="164"/>
        <v>0 - ventas - 032023 - 30714820350 - DAFISE LOGISTICA S.A.</v>
      </c>
      <c r="N62" s="7" t="str">
        <f t="shared" si="165"/>
        <v>0 - libro iva digital - 032023 - 30714820350 - 23365947929</v>
      </c>
      <c r="O62" s="8">
        <f t="shared" si="155"/>
        <v>0</v>
      </c>
      <c r="P62" s="8">
        <f t="shared" si="156"/>
        <v>0</v>
      </c>
      <c r="Q62" s="8">
        <f t="shared" si="157"/>
        <v>62</v>
      </c>
    </row>
    <row r="63" spans="1:17" ht="14.4" customHeight="1" x14ac:dyDescent="0.3">
      <c r="A63" s="8" t="str">
        <f t="shared" si="158"/>
        <v>0</v>
      </c>
      <c r="B63" s="8" t="str">
        <f>VLOOKUP(D63,BD!$A$2:$B$999,2,FALSE)</f>
        <v>DAFISE LOGISTICA S.A.</v>
      </c>
      <c r="C63" s="11" t="str">
        <f>VLOOKUP(D63,BD!$A$2:$D$199,3,FALSE)</f>
        <v>23365947929</v>
      </c>
      <c r="D63" s="1" t="s">
        <v>608</v>
      </c>
      <c r="E63" s="10" t="str">
        <f t="shared" si="159"/>
        <v>[CUIT 30-71482035-0]</v>
      </c>
      <c r="F63" s="14" t="str">
        <f>VLOOKUP(D63,BD!$A$2:$D$199,4,FALSE)</f>
        <v>Fedesaf2023</v>
      </c>
      <c r="G63" s="3" t="s">
        <v>14</v>
      </c>
      <c r="H63" s="9" t="str">
        <f t="shared" si="160"/>
        <v>04-2023</v>
      </c>
      <c r="I63" s="14" t="str">
        <f>VLOOKUP(D63,BD!$A$2:$E$199,5,FALSE)</f>
        <v>\\192.168.0.3\wns\Asesoramiento Contable\WNS\DAFISE LOGISTICA S.A.\Contabilidad\2024\Compras</v>
      </c>
      <c r="J63" s="7" t="str">
        <f t="shared" si="161"/>
        <v>0 - 042023 - 30714820350.zip</v>
      </c>
      <c r="K63" s="7" t="str">
        <f t="shared" si="162"/>
        <v>0 - 042023 - 30714820350</v>
      </c>
      <c r="L63" s="7" t="str">
        <f t="shared" si="163"/>
        <v>0 - compras - 042023 - 30714820350 - DAFISE LOGISTICA S.A.</v>
      </c>
      <c r="M63" s="7" t="str">
        <f t="shared" si="164"/>
        <v>0 - ventas - 042023 - 30714820350 - DAFISE LOGISTICA S.A.</v>
      </c>
      <c r="N63" s="7" t="str">
        <f t="shared" si="165"/>
        <v>0 - libro iva digital - 042023 - 30714820350 - 23365947929</v>
      </c>
      <c r="O63" s="8">
        <f t="shared" si="155"/>
        <v>0</v>
      </c>
      <c r="P63" s="8">
        <f t="shared" si="156"/>
        <v>0</v>
      </c>
      <c r="Q63" s="8">
        <f t="shared" si="157"/>
        <v>63</v>
      </c>
    </row>
    <row r="64" spans="1:17" ht="14.4" customHeight="1" x14ac:dyDescent="0.3">
      <c r="A64" s="8" t="str">
        <f t="shared" si="158"/>
        <v>0</v>
      </c>
      <c r="B64" s="8" t="str">
        <f>VLOOKUP(D64,BD!$A$2:$B$999,2,FALSE)</f>
        <v>DAFISE LOGISTICA S.A.</v>
      </c>
      <c r="C64" s="11" t="str">
        <f>VLOOKUP(D64,BD!$A$2:$D$199,3,FALSE)</f>
        <v>23365947929</v>
      </c>
      <c r="D64" s="1" t="s">
        <v>608</v>
      </c>
      <c r="E64" s="10" t="str">
        <f t="shared" si="159"/>
        <v>[CUIT 30-71482035-0]</v>
      </c>
      <c r="F64" s="14" t="str">
        <f>VLOOKUP(D64,BD!$A$2:$D$199,4,FALSE)</f>
        <v>Fedesaf2023</v>
      </c>
      <c r="G64" s="3" t="s">
        <v>15</v>
      </c>
      <c r="H64" s="9" t="str">
        <f t="shared" si="160"/>
        <v>05-2023</v>
      </c>
      <c r="I64" s="14" t="str">
        <f>VLOOKUP(D64,BD!$A$2:$E$199,5,FALSE)</f>
        <v>\\192.168.0.3\wns\Asesoramiento Contable\WNS\DAFISE LOGISTICA S.A.\Contabilidad\2024\Compras</v>
      </c>
      <c r="J64" s="7" t="str">
        <f t="shared" si="161"/>
        <v>0 - 052023 - 30714820350.zip</v>
      </c>
      <c r="K64" s="7" t="str">
        <f t="shared" si="162"/>
        <v>0 - 052023 - 30714820350</v>
      </c>
      <c r="L64" s="7" t="str">
        <f t="shared" si="163"/>
        <v>0 - compras - 052023 - 30714820350 - DAFISE LOGISTICA S.A.</v>
      </c>
      <c r="M64" s="7" t="str">
        <f t="shared" si="164"/>
        <v>0 - ventas - 052023 - 30714820350 - DAFISE LOGISTICA S.A.</v>
      </c>
      <c r="N64" s="7" t="str">
        <f t="shared" si="165"/>
        <v>0 - libro iva digital - 052023 - 30714820350 - 23365947929</v>
      </c>
      <c r="O64" s="8">
        <f t="shared" si="155"/>
        <v>0</v>
      </c>
      <c r="P64" s="8">
        <f t="shared" si="156"/>
        <v>0</v>
      </c>
      <c r="Q64" s="8">
        <f t="shared" si="157"/>
        <v>64</v>
      </c>
    </row>
    <row r="65" spans="1:17" ht="14.4" customHeight="1" x14ac:dyDescent="0.3">
      <c r="A65" s="8" t="str">
        <f t="shared" si="158"/>
        <v>0</v>
      </c>
      <c r="B65" s="8" t="str">
        <f>VLOOKUP(D65,BD!$A$2:$B$999,2,FALSE)</f>
        <v>DAFISE LOGISTICA S.A.</v>
      </c>
      <c r="C65" s="11" t="str">
        <f>VLOOKUP(D65,BD!$A$2:$D$199,3,FALSE)</f>
        <v>23365947929</v>
      </c>
      <c r="D65" s="1" t="s">
        <v>608</v>
      </c>
      <c r="E65" s="10" t="str">
        <f t="shared" si="159"/>
        <v>[CUIT 30-71482035-0]</v>
      </c>
      <c r="F65" s="14" t="str">
        <f>VLOOKUP(D65,BD!$A$2:$D$199,4,FALSE)</f>
        <v>Fedesaf2023</v>
      </c>
      <c r="G65" s="3" t="s">
        <v>22</v>
      </c>
      <c r="H65" s="9" t="str">
        <f t="shared" si="160"/>
        <v>06-2023</v>
      </c>
      <c r="I65" s="14" t="str">
        <f>VLOOKUP(D65,BD!$A$2:$E$199,5,FALSE)</f>
        <v>\\192.168.0.3\wns\Asesoramiento Contable\WNS\DAFISE LOGISTICA S.A.\Contabilidad\2024\Compras</v>
      </c>
      <c r="J65" s="7" t="str">
        <f t="shared" si="161"/>
        <v>0 - 062023 - 30714820350.zip</v>
      </c>
      <c r="K65" s="7" t="str">
        <f t="shared" si="162"/>
        <v>0 - 062023 - 30714820350</v>
      </c>
      <c r="L65" s="7" t="str">
        <f t="shared" si="163"/>
        <v>0 - compras - 062023 - 30714820350 - DAFISE LOGISTICA S.A.</v>
      </c>
      <c r="M65" s="7" t="str">
        <f t="shared" si="164"/>
        <v>0 - ventas - 062023 - 30714820350 - DAFISE LOGISTICA S.A.</v>
      </c>
      <c r="N65" s="7" t="str">
        <f t="shared" si="165"/>
        <v>0 - libro iva digital - 062023 - 30714820350 - 23365947929</v>
      </c>
      <c r="O65" s="8">
        <f t="shared" si="155"/>
        <v>0</v>
      </c>
      <c r="P65" s="8">
        <f t="shared" si="156"/>
        <v>0</v>
      </c>
      <c r="Q65" s="8">
        <f t="shared" si="157"/>
        <v>65</v>
      </c>
    </row>
    <row r="66" spans="1:17" ht="14.4" customHeight="1" x14ac:dyDescent="0.3">
      <c r="A66" s="8" t="str">
        <f t="shared" si="158"/>
        <v>0</v>
      </c>
      <c r="B66" s="8" t="str">
        <f>VLOOKUP(D66,BD!$A$2:$B$999,2,FALSE)</f>
        <v>DAFISE LOGISTICA S.A.</v>
      </c>
      <c r="C66" s="11" t="str">
        <f>VLOOKUP(D66,BD!$A$2:$D$199,3,FALSE)</f>
        <v>23365947929</v>
      </c>
      <c r="D66" s="1" t="s">
        <v>608</v>
      </c>
      <c r="E66" s="10" t="str">
        <f t="shared" si="159"/>
        <v>[CUIT 30-71482035-0]</v>
      </c>
      <c r="F66" s="14" t="str">
        <f>VLOOKUP(D66,BD!$A$2:$D$199,4,FALSE)</f>
        <v>Fedesaf2023</v>
      </c>
      <c r="G66" s="3" t="s">
        <v>195</v>
      </c>
      <c r="H66" s="9" t="str">
        <f t="shared" si="160"/>
        <v>07-2023</v>
      </c>
      <c r="I66" s="14" t="str">
        <f>VLOOKUP(D66,BD!$A$2:$E$199,5,FALSE)</f>
        <v>\\192.168.0.3\wns\Asesoramiento Contable\WNS\DAFISE LOGISTICA S.A.\Contabilidad\2024\Compras</v>
      </c>
      <c r="J66" s="7" t="str">
        <f t="shared" si="161"/>
        <v>0 - 072023 - 30714820350.zip</v>
      </c>
      <c r="K66" s="7" t="str">
        <f t="shared" si="162"/>
        <v>0 - 072023 - 30714820350</v>
      </c>
      <c r="L66" s="7" t="str">
        <f t="shared" si="163"/>
        <v>0 - compras - 072023 - 30714820350 - DAFISE LOGISTICA S.A.</v>
      </c>
      <c r="M66" s="7" t="str">
        <f t="shared" si="164"/>
        <v>0 - ventas - 072023 - 30714820350 - DAFISE LOGISTICA S.A.</v>
      </c>
      <c r="N66" s="7" t="str">
        <f t="shared" si="165"/>
        <v>0 - libro iva digital - 072023 - 30714820350 - 23365947929</v>
      </c>
      <c r="O66" s="8">
        <f t="shared" si="155"/>
        <v>0</v>
      </c>
      <c r="P66" s="8">
        <f t="shared" si="156"/>
        <v>1</v>
      </c>
      <c r="Q66" s="8">
        <f t="shared" si="157"/>
        <v>66</v>
      </c>
    </row>
    <row r="67" spans="1:17" ht="14.4" customHeight="1" x14ac:dyDescent="0.3">
      <c r="A67" s="8" t="str">
        <f t="shared" ref="A67:A72" si="166">RIGHT(D67,1)</f>
        <v>2</v>
      </c>
      <c r="B67" s="8" t="str">
        <f>VLOOKUP(D67,BD!$A$2:$B$999,2,FALSE)</f>
        <v>AMBRES CORP S.R.L.</v>
      </c>
      <c r="C67" s="11" t="str">
        <f>VLOOKUP(D67,BD!$A$2:$D$199,3,FALSE)</f>
        <v>20254303357</v>
      </c>
      <c r="D67" s="1" t="s">
        <v>609</v>
      </c>
      <c r="E67" s="10" t="str">
        <f t="shared" ref="E67:E72" si="167">CONCATENATE("[CUIT ",D67,"]")</f>
        <v>[CUIT 30-71005152-2]</v>
      </c>
      <c r="F67" s="14" t="str">
        <f>VLOOKUP(D67,BD!$A$2:$D$199,4,FALSE)</f>
        <v>DaDoRo2021</v>
      </c>
      <c r="G67" s="3" t="s">
        <v>16</v>
      </c>
      <c r="H67" s="9" t="str">
        <f t="shared" ref="H67:H72" si="168">TEXT(G67,"mm-yyyy")</f>
        <v>02-2023</v>
      </c>
      <c r="I67" s="14" t="str">
        <f>VLOOKUP(D67,BD!$A$2:$E$199,5,FALSE)</f>
        <v>\\192.168.0.3\wns\Asesoramiento Contable\WNS\AMBRES CORP S.R.L.\Contabilidad\2024\Compras</v>
      </c>
      <c r="J67" s="7" t="str">
        <f t="shared" ref="J67:J72" si="169">CONCATENATE(TEXT(A67,"0")," - ",TEXT(G67,"MMYYYY")," - ",SUBSTITUTE(D67,"-",""),".zip")</f>
        <v>2 - 022023 - 30710051522.zip</v>
      </c>
      <c r="K67" s="7" t="str">
        <f t="shared" ref="K67:K72" si="170">CONCATENATE(TEXT(A67,"0")," - ",TEXT(H67,"MMYYYY")," - ",SUBSTITUTE(D67,"-",""))</f>
        <v>2 - 022023 - 30710051522</v>
      </c>
      <c r="L67" s="7" t="str">
        <f t="shared" ref="L67:L72" si="171">CONCATENATE(TEXT(A67,"0")," - ","compras - ",TEXT(H67,"MMYYYY")," - ",SUBSTITUTE(D67,"-","")," - ",B67)</f>
        <v>2 - compras - 022023 - 30710051522 - AMBRES CORP S.R.L.</v>
      </c>
      <c r="M67" s="7" t="str">
        <f t="shared" ref="M67:M72" si="172">CONCATENATE(TEXT(A67,"0")," - ","ventas - ",TEXT(H67,"MMYYYY")," - ",SUBSTITUTE(D67,"-","")," - ",B67)</f>
        <v>2 - ventas - 022023 - 30710051522 - AMBRES CORP S.R.L.</v>
      </c>
      <c r="N67" s="7" t="str">
        <f t="shared" ref="N67:N72" si="173">CONCATENATE(TEXT(A67,"0")," - ","libro iva digital - ",TEXT(H67,"mmyyyy")," - ",SUBSTITUTE(D67,"-","")," - ",C67)</f>
        <v>2 - libro iva digital - 022023 - 30710051522 - 20254303357</v>
      </c>
      <c r="O67" s="8">
        <f t="shared" si="155"/>
        <v>1</v>
      </c>
      <c r="P67" s="8">
        <f t="shared" si="156"/>
        <v>0</v>
      </c>
      <c r="Q67" s="8">
        <f t="shared" si="157"/>
        <v>67</v>
      </c>
    </row>
    <row r="68" spans="1:17" ht="14.4" customHeight="1" x14ac:dyDescent="0.3">
      <c r="A68" s="8" t="str">
        <f t="shared" si="166"/>
        <v>2</v>
      </c>
      <c r="B68" s="8" t="str">
        <f>VLOOKUP(D68,BD!$A$2:$B$999,2,FALSE)</f>
        <v>AMBRES CORP S.R.L.</v>
      </c>
      <c r="C68" s="11" t="str">
        <f>VLOOKUP(D68,BD!$A$2:$D$199,3,FALSE)</f>
        <v>20254303357</v>
      </c>
      <c r="D68" s="1" t="s">
        <v>609</v>
      </c>
      <c r="E68" s="10" t="str">
        <f t="shared" si="167"/>
        <v>[CUIT 30-71005152-2]</v>
      </c>
      <c r="F68" s="14" t="str">
        <f>VLOOKUP(D68,BD!$A$2:$D$199,4,FALSE)</f>
        <v>DaDoRo2021</v>
      </c>
      <c r="G68" s="3" t="s">
        <v>21</v>
      </c>
      <c r="H68" s="9" t="str">
        <f t="shared" si="168"/>
        <v>03-2023</v>
      </c>
      <c r="I68" s="14" t="str">
        <f>VLOOKUP(D68,BD!$A$2:$E$199,5,FALSE)</f>
        <v>\\192.168.0.3\wns\Asesoramiento Contable\WNS\AMBRES CORP S.R.L.\Contabilidad\2024\Compras</v>
      </c>
      <c r="J68" s="7" t="str">
        <f t="shared" si="169"/>
        <v>2 - 032023 - 30710051522.zip</v>
      </c>
      <c r="K68" s="7" t="str">
        <f t="shared" si="170"/>
        <v>2 - 032023 - 30710051522</v>
      </c>
      <c r="L68" s="7" t="str">
        <f t="shared" si="171"/>
        <v>2 - compras - 032023 - 30710051522 - AMBRES CORP S.R.L.</v>
      </c>
      <c r="M68" s="7" t="str">
        <f t="shared" si="172"/>
        <v>2 - ventas - 032023 - 30710051522 - AMBRES CORP S.R.L.</v>
      </c>
      <c r="N68" s="7" t="str">
        <f t="shared" si="173"/>
        <v>2 - libro iva digital - 032023 - 30710051522 - 20254303357</v>
      </c>
      <c r="O68" s="8">
        <f t="shared" si="155"/>
        <v>0</v>
      </c>
      <c r="P68" s="8">
        <f t="shared" si="156"/>
        <v>0</v>
      </c>
      <c r="Q68" s="8">
        <f t="shared" si="157"/>
        <v>68</v>
      </c>
    </row>
    <row r="69" spans="1:17" ht="14.4" customHeight="1" x14ac:dyDescent="0.3">
      <c r="A69" s="8" t="str">
        <f t="shared" si="166"/>
        <v>2</v>
      </c>
      <c r="B69" s="8" t="str">
        <f>VLOOKUP(D69,BD!$A$2:$B$999,2,FALSE)</f>
        <v>AMBRES CORP S.R.L.</v>
      </c>
      <c r="C69" s="11" t="str">
        <f>VLOOKUP(D69,BD!$A$2:$D$199,3,FALSE)</f>
        <v>20254303357</v>
      </c>
      <c r="D69" s="1" t="s">
        <v>609</v>
      </c>
      <c r="E69" s="10" t="str">
        <f t="shared" si="167"/>
        <v>[CUIT 30-71005152-2]</v>
      </c>
      <c r="F69" s="14" t="str">
        <f>VLOOKUP(D69,BD!$A$2:$D$199,4,FALSE)</f>
        <v>DaDoRo2021</v>
      </c>
      <c r="G69" s="3" t="s">
        <v>14</v>
      </c>
      <c r="H69" s="9" t="str">
        <f t="shared" si="168"/>
        <v>04-2023</v>
      </c>
      <c r="I69" s="14" t="str">
        <f>VLOOKUP(D69,BD!$A$2:$E$199,5,FALSE)</f>
        <v>\\192.168.0.3\wns\Asesoramiento Contable\WNS\AMBRES CORP S.R.L.\Contabilidad\2024\Compras</v>
      </c>
      <c r="J69" s="7" t="str">
        <f t="shared" si="169"/>
        <v>2 - 042023 - 30710051522.zip</v>
      </c>
      <c r="K69" s="7" t="str">
        <f t="shared" si="170"/>
        <v>2 - 042023 - 30710051522</v>
      </c>
      <c r="L69" s="7" t="str">
        <f t="shared" si="171"/>
        <v>2 - compras - 042023 - 30710051522 - AMBRES CORP S.R.L.</v>
      </c>
      <c r="M69" s="7" t="str">
        <f t="shared" si="172"/>
        <v>2 - ventas - 042023 - 30710051522 - AMBRES CORP S.R.L.</v>
      </c>
      <c r="N69" s="7" t="str">
        <f t="shared" si="173"/>
        <v>2 - libro iva digital - 042023 - 30710051522 - 20254303357</v>
      </c>
      <c r="O69" s="8">
        <f t="shared" si="155"/>
        <v>0</v>
      </c>
      <c r="P69" s="8">
        <f t="shared" si="156"/>
        <v>0</v>
      </c>
      <c r="Q69" s="8">
        <f t="shared" si="157"/>
        <v>69</v>
      </c>
    </row>
    <row r="70" spans="1:17" ht="14.4" customHeight="1" x14ac:dyDescent="0.3">
      <c r="A70" s="8" t="str">
        <f t="shared" si="166"/>
        <v>2</v>
      </c>
      <c r="B70" s="8" t="str">
        <f>VLOOKUP(D70,BD!$A$2:$B$999,2,FALSE)</f>
        <v>AMBRES CORP S.R.L.</v>
      </c>
      <c r="C70" s="11" t="str">
        <f>VLOOKUP(D70,BD!$A$2:$D$199,3,FALSE)</f>
        <v>20254303357</v>
      </c>
      <c r="D70" s="1" t="s">
        <v>609</v>
      </c>
      <c r="E70" s="10" t="str">
        <f t="shared" si="167"/>
        <v>[CUIT 30-71005152-2]</v>
      </c>
      <c r="F70" s="14" t="str">
        <f>VLOOKUP(D70,BD!$A$2:$D$199,4,FALSE)</f>
        <v>DaDoRo2021</v>
      </c>
      <c r="G70" s="3" t="s">
        <v>15</v>
      </c>
      <c r="H70" s="9" t="str">
        <f t="shared" si="168"/>
        <v>05-2023</v>
      </c>
      <c r="I70" s="14" t="str">
        <f>VLOOKUP(D70,BD!$A$2:$E$199,5,FALSE)</f>
        <v>\\192.168.0.3\wns\Asesoramiento Contable\WNS\AMBRES CORP S.R.L.\Contabilidad\2024\Compras</v>
      </c>
      <c r="J70" s="7" t="str">
        <f t="shared" si="169"/>
        <v>2 - 052023 - 30710051522.zip</v>
      </c>
      <c r="K70" s="7" t="str">
        <f t="shared" si="170"/>
        <v>2 - 052023 - 30710051522</v>
      </c>
      <c r="L70" s="7" t="str">
        <f t="shared" si="171"/>
        <v>2 - compras - 052023 - 30710051522 - AMBRES CORP S.R.L.</v>
      </c>
      <c r="M70" s="7" t="str">
        <f t="shared" si="172"/>
        <v>2 - ventas - 052023 - 30710051522 - AMBRES CORP S.R.L.</v>
      </c>
      <c r="N70" s="7" t="str">
        <f t="shared" si="173"/>
        <v>2 - libro iva digital - 052023 - 30710051522 - 20254303357</v>
      </c>
      <c r="O70" s="8">
        <f t="shared" si="155"/>
        <v>0</v>
      </c>
      <c r="P70" s="8">
        <f t="shared" si="156"/>
        <v>0</v>
      </c>
      <c r="Q70" s="8">
        <f t="shared" si="157"/>
        <v>70</v>
      </c>
    </row>
    <row r="71" spans="1:17" ht="14.4" customHeight="1" x14ac:dyDescent="0.3">
      <c r="A71" s="8" t="str">
        <f t="shared" si="166"/>
        <v>2</v>
      </c>
      <c r="B71" s="8" t="str">
        <f>VLOOKUP(D71,BD!$A$2:$B$999,2,FALSE)</f>
        <v>AMBRES CORP S.R.L.</v>
      </c>
      <c r="C71" s="11" t="str">
        <f>VLOOKUP(D71,BD!$A$2:$D$199,3,FALSE)</f>
        <v>20254303357</v>
      </c>
      <c r="D71" s="1" t="s">
        <v>609</v>
      </c>
      <c r="E71" s="10" t="str">
        <f t="shared" si="167"/>
        <v>[CUIT 30-71005152-2]</v>
      </c>
      <c r="F71" s="14" t="str">
        <f>VLOOKUP(D71,BD!$A$2:$D$199,4,FALSE)</f>
        <v>DaDoRo2021</v>
      </c>
      <c r="G71" s="3" t="s">
        <v>22</v>
      </c>
      <c r="H71" s="9" t="str">
        <f t="shared" si="168"/>
        <v>06-2023</v>
      </c>
      <c r="I71" s="14" t="str">
        <f>VLOOKUP(D71,BD!$A$2:$E$199,5,FALSE)</f>
        <v>\\192.168.0.3\wns\Asesoramiento Contable\WNS\AMBRES CORP S.R.L.\Contabilidad\2024\Compras</v>
      </c>
      <c r="J71" s="7" t="str">
        <f t="shared" si="169"/>
        <v>2 - 062023 - 30710051522.zip</v>
      </c>
      <c r="K71" s="7" t="str">
        <f t="shared" si="170"/>
        <v>2 - 062023 - 30710051522</v>
      </c>
      <c r="L71" s="7" t="str">
        <f t="shared" si="171"/>
        <v>2 - compras - 062023 - 30710051522 - AMBRES CORP S.R.L.</v>
      </c>
      <c r="M71" s="7" t="str">
        <f t="shared" si="172"/>
        <v>2 - ventas - 062023 - 30710051522 - AMBRES CORP S.R.L.</v>
      </c>
      <c r="N71" s="7" t="str">
        <f t="shared" si="173"/>
        <v>2 - libro iva digital - 062023 - 30710051522 - 20254303357</v>
      </c>
      <c r="O71" s="8">
        <f t="shared" si="155"/>
        <v>0</v>
      </c>
      <c r="P71" s="8">
        <f t="shared" si="156"/>
        <v>0</v>
      </c>
      <c r="Q71" s="8">
        <f t="shared" si="157"/>
        <v>71</v>
      </c>
    </row>
    <row r="72" spans="1:17" ht="14.4" customHeight="1" x14ac:dyDescent="0.3">
      <c r="A72" s="8" t="str">
        <f t="shared" si="166"/>
        <v>2</v>
      </c>
      <c r="B72" s="8" t="str">
        <f>VLOOKUP(D72,BD!$A$2:$B$999,2,FALSE)</f>
        <v>AMBRES CORP S.R.L.</v>
      </c>
      <c r="C72" s="11" t="str">
        <f>VLOOKUP(D72,BD!$A$2:$D$199,3,FALSE)</f>
        <v>20254303357</v>
      </c>
      <c r="D72" s="1" t="s">
        <v>609</v>
      </c>
      <c r="E72" s="10" t="str">
        <f t="shared" si="167"/>
        <v>[CUIT 30-71005152-2]</v>
      </c>
      <c r="F72" s="14" t="str">
        <f>VLOOKUP(D72,BD!$A$2:$D$199,4,FALSE)</f>
        <v>DaDoRo2021</v>
      </c>
      <c r="G72" s="3" t="s">
        <v>195</v>
      </c>
      <c r="H72" s="9" t="str">
        <f t="shared" si="168"/>
        <v>07-2023</v>
      </c>
      <c r="I72" s="14" t="str">
        <f>VLOOKUP(D72,BD!$A$2:$E$199,5,FALSE)</f>
        <v>\\192.168.0.3\wns\Asesoramiento Contable\WNS\AMBRES CORP S.R.L.\Contabilidad\2024\Compras</v>
      </c>
      <c r="J72" s="7" t="str">
        <f t="shared" si="169"/>
        <v>2 - 072023 - 30710051522.zip</v>
      </c>
      <c r="K72" s="7" t="str">
        <f t="shared" si="170"/>
        <v>2 - 072023 - 30710051522</v>
      </c>
      <c r="L72" s="7" t="str">
        <f t="shared" si="171"/>
        <v>2 - compras - 072023 - 30710051522 - AMBRES CORP S.R.L.</v>
      </c>
      <c r="M72" s="7" t="str">
        <f t="shared" si="172"/>
        <v>2 - ventas - 072023 - 30710051522 - AMBRES CORP S.R.L.</v>
      </c>
      <c r="N72" s="7" t="str">
        <f t="shared" si="173"/>
        <v>2 - libro iva digital - 072023 - 30710051522 - 20254303357</v>
      </c>
      <c r="O72" s="8">
        <f t="shared" si="155"/>
        <v>0</v>
      </c>
      <c r="P72" s="8">
        <f t="shared" si="156"/>
        <v>1</v>
      </c>
      <c r="Q72" s="8">
        <f t="shared" si="157"/>
        <v>72</v>
      </c>
    </row>
    <row r="73" spans="1:17" ht="14.4" customHeight="1" x14ac:dyDescent="0.3">
      <c r="A73" s="8" t="str">
        <f t="shared" ref="A73" si="174">RIGHT(D73,1)</f>
        <v>7</v>
      </c>
      <c r="B73" s="8" t="str">
        <f>VLOOKUP(D73,BD!$A$2:$B$999,2,FALSE)</f>
        <v>MEDIALUNAS CALENTITAS S.R.L.</v>
      </c>
      <c r="C73" s="11" t="str">
        <f>VLOOKUP(D73,BD!$A$2:$D$199,3,FALSE)</f>
        <v>20184854660</v>
      </c>
      <c r="D73" s="1" t="s">
        <v>610</v>
      </c>
      <c r="E73" s="10" t="str">
        <f t="shared" ref="E73" si="175">CONCATENATE("[CUIT ",D73,"]")</f>
        <v>[CUIT 30-71592117-7]</v>
      </c>
      <c r="F73" s="14" t="str">
        <f>VLOOKUP(D73,BD!$A$2:$D$199,4,FALSE)</f>
        <v>Afip202247</v>
      </c>
      <c r="G73" s="3" t="s">
        <v>195</v>
      </c>
      <c r="H73" s="9" t="str">
        <f t="shared" ref="H73" si="176">TEXT(G73,"mm-yyyy")</f>
        <v>07-2023</v>
      </c>
      <c r="I73" s="14" t="str">
        <f>VLOOKUP(D73,BD!$A$2:$E$199,5,FALSE)</f>
        <v>\\192.168.0.3\wns\Asesoramiento Contable\WNS\MEDIALUNAS CALENTITAS S.R.L.\Contabilidad\2024\Compras</v>
      </c>
      <c r="J73" s="7" t="str">
        <f t="shared" ref="J73" si="177">CONCATENATE(TEXT(A73,"0")," - ",TEXT(G73,"MMYYYY")," - ",SUBSTITUTE(D73,"-",""),".zip")</f>
        <v>7 - 072023 - 30715921177.zip</v>
      </c>
      <c r="K73" s="7" t="str">
        <f t="shared" ref="K73" si="178">CONCATENATE(TEXT(A73,"0")," - ",TEXT(H73,"MMYYYY")," - ",SUBSTITUTE(D73,"-",""))</f>
        <v>7 - 072023 - 30715921177</v>
      </c>
      <c r="L73" s="7" t="str">
        <f t="shared" ref="L73" si="179">CONCATENATE(TEXT(A73,"0")," - ","compras - ",TEXT(H73,"MMYYYY")," - ",SUBSTITUTE(D73,"-","")," - ",B73)</f>
        <v>7 - compras - 072023 - 30715921177 - MEDIALUNAS CALENTITAS S.R.L.</v>
      </c>
      <c r="M73" s="7" t="str">
        <f t="shared" ref="M73" si="180">CONCATENATE(TEXT(A73,"0")," - ","ventas - ",TEXT(H73,"MMYYYY")," - ",SUBSTITUTE(D73,"-","")," - ",B73)</f>
        <v>7 - ventas - 072023 - 30715921177 - MEDIALUNAS CALENTITAS S.R.L.</v>
      </c>
      <c r="N73" s="7" t="str">
        <f t="shared" ref="N73" si="181">CONCATENATE(TEXT(A73,"0")," - ","libro iva digital - ",TEXT(H73,"mmyyyy")," - ",SUBSTITUTE(D73,"-","")," - ",C73)</f>
        <v>7 - libro iva digital - 072023 - 30715921177 - 20184854660</v>
      </c>
      <c r="O73" s="8">
        <f t="shared" si="155"/>
        <v>1</v>
      </c>
      <c r="P73" s="8">
        <f t="shared" si="156"/>
        <v>1</v>
      </c>
      <c r="Q73" s="8">
        <f t="shared" si="157"/>
        <v>73</v>
      </c>
    </row>
    <row r="74" spans="1:17" ht="14.4" customHeight="1" x14ac:dyDescent="0.3">
      <c r="A74" s="8" t="str">
        <f t="shared" ref="A74:A79" si="182">RIGHT(D74,1)</f>
        <v>5</v>
      </c>
      <c r="B74" s="8" t="str">
        <f>VLOOKUP(D74,BD!$A$2:$B$999,2,FALSE)</f>
        <v>PROPERTEX S.A</v>
      </c>
      <c r="C74" s="11" t="str">
        <f>VLOOKUP(D74,BD!$A$2:$D$199,3,FALSE)</f>
        <v>23101768279</v>
      </c>
      <c r="D74" s="1" t="s">
        <v>611</v>
      </c>
      <c r="E74" s="10" t="str">
        <f t="shared" ref="E74:E79" si="183">CONCATENATE("[CUIT ",D74,"]")</f>
        <v>[CUIT 30-71713696-5]</v>
      </c>
      <c r="F74" s="14" t="str">
        <f>VLOOKUP(D74,BD!$A$2:$D$199,4,FALSE)</f>
        <v>Eliassuli2023</v>
      </c>
      <c r="G74" s="3" t="s">
        <v>16</v>
      </c>
      <c r="H74" s="9" t="str">
        <f t="shared" ref="H74:H79" si="184">TEXT(G74,"mm-yyyy")</f>
        <v>02-2023</v>
      </c>
      <c r="I74" s="14" t="str">
        <f>VLOOKUP(D74,BD!$A$2:$E$199,5,FALSE)</f>
        <v>\\192.168.0.3\wns\Asesoramiento Contable\WNS\PROPERTEX S.A\Contabilidad\2024\Compras</v>
      </c>
      <c r="J74" s="7" t="str">
        <f t="shared" ref="J74:J79" si="185">CONCATENATE(TEXT(A74,"0")," - ",TEXT(G74,"MMYYYY")," - ",SUBSTITUTE(D74,"-",""),".zip")</f>
        <v>5 - 022023 - 30717136965.zip</v>
      </c>
      <c r="K74" s="7" t="str">
        <f t="shared" ref="K74:K79" si="186">CONCATENATE(TEXT(A74,"0")," - ",TEXT(H74,"MMYYYY")," - ",SUBSTITUTE(D74,"-",""))</f>
        <v>5 - 022023 - 30717136965</v>
      </c>
      <c r="L74" s="7" t="str">
        <f t="shared" ref="L74:L79" si="187">CONCATENATE(TEXT(A74,"0")," - ","compras - ",TEXT(H74,"MMYYYY")," - ",SUBSTITUTE(D74,"-","")," - ",B74)</f>
        <v>5 - compras - 022023 - 30717136965 - PROPERTEX S.A</v>
      </c>
      <c r="M74" s="7" t="str">
        <f t="shared" ref="M74:M79" si="188">CONCATENATE(TEXT(A74,"0")," - ","ventas - ",TEXT(H74,"MMYYYY")," - ",SUBSTITUTE(D74,"-","")," - ",B74)</f>
        <v>5 - ventas - 022023 - 30717136965 - PROPERTEX S.A</v>
      </c>
      <c r="N74" s="7" t="str">
        <f t="shared" ref="N74:N79" si="189">CONCATENATE(TEXT(A74,"0")," - ","libro iva digital - ",TEXT(H74,"mmyyyy")," - ",SUBSTITUTE(D74,"-","")," - ",C74)</f>
        <v>5 - libro iva digital - 022023 - 30717136965 - 23101768279</v>
      </c>
      <c r="O74" s="8">
        <f t="shared" si="155"/>
        <v>1</v>
      </c>
      <c r="P74" s="8">
        <f t="shared" si="156"/>
        <v>0</v>
      </c>
      <c r="Q74" s="8">
        <f t="shared" si="157"/>
        <v>74</v>
      </c>
    </row>
    <row r="75" spans="1:17" ht="14.4" customHeight="1" x14ac:dyDescent="0.3">
      <c r="A75" s="8" t="str">
        <f t="shared" si="182"/>
        <v>5</v>
      </c>
      <c r="B75" s="8" t="str">
        <f>VLOOKUP(D75,BD!$A$2:$B$999,2,FALSE)</f>
        <v>PROPERTEX S.A</v>
      </c>
      <c r="C75" s="11" t="str">
        <f>VLOOKUP(D75,BD!$A$2:$D$199,3,FALSE)</f>
        <v>23101768279</v>
      </c>
      <c r="D75" s="1" t="s">
        <v>611</v>
      </c>
      <c r="E75" s="10" t="str">
        <f t="shared" si="183"/>
        <v>[CUIT 30-71713696-5]</v>
      </c>
      <c r="F75" s="14" t="str">
        <f>VLOOKUP(D75,BD!$A$2:$D$199,4,FALSE)</f>
        <v>Eliassuli2023</v>
      </c>
      <c r="G75" s="3" t="s">
        <v>21</v>
      </c>
      <c r="H75" s="9" t="str">
        <f t="shared" si="184"/>
        <v>03-2023</v>
      </c>
      <c r="I75" s="14" t="str">
        <f>VLOOKUP(D75,BD!$A$2:$E$199,5,FALSE)</f>
        <v>\\192.168.0.3\wns\Asesoramiento Contable\WNS\PROPERTEX S.A\Contabilidad\2024\Compras</v>
      </c>
      <c r="J75" s="7" t="str">
        <f t="shared" si="185"/>
        <v>5 - 032023 - 30717136965.zip</v>
      </c>
      <c r="K75" s="7" t="str">
        <f t="shared" si="186"/>
        <v>5 - 032023 - 30717136965</v>
      </c>
      <c r="L75" s="7" t="str">
        <f t="shared" si="187"/>
        <v>5 - compras - 032023 - 30717136965 - PROPERTEX S.A</v>
      </c>
      <c r="M75" s="7" t="str">
        <f t="shared" si="188"/>
        <v>5 - ventas - 032023 - 30717136965 - PROPERTEX S.A</v>
      </c>
      <c r="N75" s="7" t="str">
        <f t="shared" si="189"/>
        <v>5 - libro iva digital - 032023 - 30717136965 - 23101768279</v>
      </c>
      <c r="O75" s="8">
        <f t="shared" si="155"/>
        <v>0</v>
      </c>
      <c r="P75" s="8">
        <f t="shared" si="156"/>
        <v>0</v>
      </c>
      <c r="Q75" s="8">
        <f t="shared" si="157"/>
        <v>75</v>
      </c>
    </row>
    <row r="76" spans="1:17" ht="14.4" customHeight="1" x14ac:dyDescent="0.3">
      <c r="A76" s="8" t="str">
        <f t="shared" si="182"/>
        <v>5</v>
      </c>
      <c r="B76" s="8" t="str">
        <f>VLOOKUP(D76,BD!$A$2:$B$999,2,FALSE)</f>
        <v>PROPERTEX S.A</v>
      </c>
      <c r="C76" s="11" t="str">
        <f>VLOOKUP(D76,BD!$A$2:$D$199,3,FALSE)</f>
        <v>23101768279</v>
      </c>
      <c r="D76" s="1" t="s">
        <v>611</v>
      </c>
      <c r="E76" s="10" t="str">
        <f t="shared" si="183"/>
        <v>[CUIT 30-71713696-5]</v>
      </c>
      <c r="F76" s="14" t="str">
        <f>VLOOKUP(D76,BD!$A$2:$D$199,4,FALSE)</f>
        <v>Eliassuli2023</v>
      </c>
      <c r="G76" s="3" t="s">
        <v>14</v>
      </c>
      <c r="H76" s="9" t="str">
        <f t="shared" si="184"/>
        <v>04-2023</v>
      </c>
      <c r="I76" s="14" t="str">
        <f>VLOOKUP(D76,BD!$A$2:$E$199,5,FALSE)</f>
        <v>\\192.168.0.3\wns\Asesoramiento Contable\WNS\PROPERTEX S.A\Contabilidad\2024\Compras</v>
      </c>
      <c r="J76" s="7" t="str">
        <f t="shared" si="185"/>
        <v>5 - 042023 - 30717136965.zip</v>
      </c>
      <c r="K76" s="7" t="str">
        <f t="shared" si="186"/>
        <v>5 - 042023 - 30717136965</v>
      </c>
      <c r="L76" s="7" t="str">
        <f t="shared" si="187"/>
        <v>5 - compras - 042023 - 30717136965 - PROPERTEX S.A</v>
      </c>
      <c r="M76" s="7" t="str">
        <f t="shared" si="188"/>
        <v>5 - ventas - 042023 - 30717136965 - PROPERTEX S.A</v>
      </c>
      <c r="N76" s="7" t="str">
        <f t="shared" si="189"/>
        <v>5 - libro iva digital - 042023 - 30717136965 - 23101768279</v>
      </c>
      <c r="O76" s="8">
        <f t="shared" si="155"/>
        <v>0</v>
      </c>
      <c r="P76" s="8">
        <f t="shared" si="156"/>
        <v>0</v>
      </c>
      <c r="Q76" s="8">
        <f t="shared" si="157"/>
        <v>76</v>
      </c>
    </row>
    <row r="77" spans="1:17" ht="14.4" customHeight="1" x14ac:dyDescent="0.3">
      <c r="A77" s="8" t="str">
        <f t="shared" si="182"/>
        <v>5</v>
      </c>
      <c r="B77" s="8" t="str">
        <f>VLOOKUP(D77,BD!$A$2:$B$999,2,FALSE)</f>
        <v>PROPERTEX S.A</v>
      </c>
      <c r="C77" s="11" t="str">
        <f>VLOOKUP(D77,BD!$A$2:$D$199,3,FALSE)</f>
        <v>23101768279</v>
      </c>
      <c r="D77" s="1" t="s">
        <v>611</v>
      </c>
      <c r="E77" s="10" t="str">
        <f t="shared" si="183"/>
        <v>[CUIT 30-71713696-5]</v>
      </c>
      <c r="F77" s="14" t="str">
        <f>VLOOKUP(D77,BD!$A$2:$D$199,4,FALSE)</f>
        <v>Eliassuli2023</v>
      </c>
      <c r="G77" s="3" t="s">
        <v>15</v>
      </c>
      <c r="H77" s="9" t="str">
        <f t="shared" si="184"/>
        <v>05-2023</v>
      </c>
      <c r="I77" s="14" t="str">
        <f>VLOOKUP(D77,BD!$A$2:$E$199,5,FALSE)</f>
        <v>\\192.168.0.3\wns\Asesoramiento Contable\WNS\PROPERTEX S.A\Contabilidad\2024\Compras</v>
      </c>
      <c r="J77" s="7" t="str">
        <f t="shared" si="185"/>
        <v>5 - 052023 - 30717136965.zip</v>
      </c>
      <c r="K77" s="7" t="str">
        <f t="shared" si="186"/>
        <v>5 - 052023 - 30717136965</v>
      </c>
      <c r="L77" s="7" t="str">
        <f t="shared" si="187"/>
        <v>5 - compras - 052023 - 30717136965 - PROPERTEX S.A</v>
      </c>
      <c r="M77" s="7" t="str">
        <f t="shared" si="188"/>
        <v>5 - ventas - 052023 - 30717136965 - PROPERTEX S.A</v>
      </c>
      <c r="N77" s="7" t="str">
        <f t="shared" si="189"/>
        <v>5 - libro iva digital - 052023 - 30717136965 - 23101768279</v>
      </c>
      <c r="O77" s="8">
        <f t="shared" si="155"/>
        <v>0</v>
      </c>
      <c r="P77" s="8">
        <f t="shared" si="156"/>
        <v>0</v>
      </c>
      <c r="Q77" s="8">
        <f t="shared" si="157"/>
        <v>77</v>
      </c>
    </row>
    <row r="78" spans="1:17" ht="14.4" customHeight="1" x14ac:dyDescent="0.3">
      <c r="A78" s="8" t="str">
        <f t="shared" si="182"/>
        <v>5</v>
      </c>
      <c r="B78" s="8" t="str">
        <f>VLOOKUP(D78,BD!$A$2:$B$999,2,FALSE)</f>
        <v>PROPERTEX S.A</v>
      </c>
      <c r="C78" s="11" t="str">
        <f>VLOOKUP(D78,BD!$A$2:$D$199,3,FALSE)</f>
        <v>23101768279</v>
      </c>
      <c r="D78" s="1" t="s">
        <v>611</v>
      </c>
      <c r="E78" s="10" t="str">
        <f t="shared" si="183"/>
        <v>[CUIT 30-71713696-5]</v>
      </c>
      <c r="F78" s="14" t="str">
        <f>VLOOKUP(D78,BD!$A$2:$D$199,4,FALSE)</f>
        <v>Eliassuli2023</v>
      </c>
      <c r="G78" s="3" t="s">
        <v>22</v>
      </c>
      <c r="H78" s="9" t="str">
        <f t="shared" si="184"/>
        <v>06-2023</v>
      </c>
      <c r="I78" s="14" t="str">
        <f>VLOOKUP(D78,BD!$A$2:$E$199,5,FALSE)</f>
        <v>\\192.168.0.3\wns\Asesoramiento Contable\WNS\PROPERTEX S.A\Contabilidad\2024\Compras</v>
      </c>
      <c r="J78" s="7" t="str">
        <f t="shared" si="185"/>
        <v>5 - 062023 - 30717136965.zip</v>
      </c>
      <c r="K78" s="7" t="str">
        <f t="shared" si="186"/>
        <v>5 - 062023 - 30717136965</v>
      </c>
      <c r="L78" s="7" t="str">
        <f t="shared" si="187"/>
        <v>5 - compras - 062023 - 30717136965 - PROPERTEX S.A</v>
      </c>
      <c r="M78" s="7" t="str">
        <f t="shared" si="188"/>
        <v>5 - ventas - 062023 - 30717136965 - PROPERTEX S.A</v>
      </c>
      <c r="N78" s="7" t="str">
        <f t="shared" si="189"/>
        <v>5 - libro iva digital - 062023 - 30717136965 - 23101768279</v>
      </c>
      <c r="O78" s="8">
        <f t="shared" si="155"/>
        <v>0</v>
      </c>
      <c r="P78" s="8">
        <f t="shared" si="156"/>
        <v>0</v>
      </c>
      <c r="Q78" s="8">
        <f t="shared" si="157"/>
        <v>78</v>
      </c>
    </row>
    <row r="79" spans="1:17" ht="14.4" customHeight="1" x14ac:dyDescent="0.3">
      <c r="A79" s="8" t="str">
        <f t="shared" si="182"/>
        <v>5</v>
      </c>
      <c r="B79" s="8" t="str">
        <f>VLOOKUP(D79,BD!$A$2:$B$999,2,FALSE)</f>
        <v>PROPERTEX S.A</v>
      </c>
      <c r="C79" s="11" t="str">
        <f>VLOOKUP(D79,BD!$A$2:$D$199,3,FALSE)</f>
        <v>23101768279</v>
      </c>
      <c r="D79" s="1" t="s">
        <v>611</v>
      </c>
      <c r="E79" s="10" t="str">
        <f t="shared" si="183"/>
        <v>[CUIT 30-71713696-5]</v>
      </c>
      <c r="F79" s="14" t="str">
        <f>VLOOKUP(D79,BD!$A$2:$D$199,4,FALSE)</f>
        <v>Eliassuli2023</v>
      </c>
      <c r="G79" s="3" t="s">
        <v>195</v>
      </c>
      <c r="H79" s="9" t="str">
        <f t="shared" si="184"/>
        <v>07-2023</v>
      </c>
      <c r="I79" s="14" t="str">
        <f>VLOOKUP(D79,BD!$A$2:$E$199,5,FALSE)</f>
        <v>\\192.168.0.3\wns\Asesoramiento Contable\WNS\PROPERTEX S.A\Contabilidad\2024\Compras</v>
      </c>
      <c r="J79" s="7" t="str">
        <f t="shared" si="185"/>
        <v>5 - 072023 - 30717136965.zip</v>
      </c>
      <c r="K79" s="7" t="str">
        <f t="shared" si="186"/>
        <v>5 - 072023 - 30717136965</v>
      </c>
      <c r="L79" s="7" t="str">
        <f t="shared" si="187"/>
        <v>5 - compras - 072023 - 30717136965 - PROPERTEX S.A</v>
      </c>
      <c r="M79" s="7" t="str">
        <f t="shared" si="188"/>
        <v>5 - ventas - 072023 - 30717136965 - PROPERTEX S.A</v>
      </c>
      <c r="N79" s="7" t="str">
        <f t="shared" si="189"/>
        <v>5 - libro iva digital - 072023 - 30717136965 - 23101768279</v>
      </c>
      <c r="O79" s="8">
        <f t="shared" si="155"/>
        <v>0</v>
      </c>
      <c r="P79" s="8">
        <f t="shared" si="156"/>
        <v>1</v>
      </c>
      <c r="Q79" s="8">
        <f t="shared" si="157"/>
        <v>79</v>
      </c>
    </row>
    <row r="80" spans="1:17" ht="14.4" customHeight="1" x14ac:dyDescent="0.3">
      <c r="A80" s="8" t="str">
        <f t="shared" ref="A80:A85" si="190">RIGHT(D80,1)</f>
        <v>6</v>
      </c>
      <c r="B80" s="8" t="str">
        <f>VLOOKUP(D80,BD!$A$2:$B$999,2,FALSE)</f>
        <v>MUNDO PLASTIC SRL</v>
      </c>
      <c r="C80" s="11" t="str">
        <f>VLOOKUP(D80,BD!$A$2:$D$199,3,FALSE)</f>
        <v>20287522089</v>
      </c>
      <c r="D80" s="1" t="s">
        <v>612</v>
      </c>
      <c r="E80" s="10" t="str">
        <f t="shared" ref="E80:E85" si="191">CONCATENATE("[CUIT ",D80,"]")</f>
        <v>[CUIT 30-71530323-6]</v>
      </c>
      <c r="F80" s="14" t="str">
        <f>VLOOKUP(D80,BD!$A$2:$D$199,4,FALSE)</f>
        <v>JDSaposnik2023</v>
      </c>
      <c r="G80" s="3" t="s">
        <v>16</v>
      </c>
      <c r="H80" s="9" t="str">
        <f t="shared" ref="H80:H85" si="192">TEXT(G80,"mm-yyyy")</f>
        <v>02-2023</v>
      </c>
      <c r="I80" s="14" t="str">
        <f>VLOOKUP(D80,BD!$A$2:$E$199,5,FALSE)</f>
        <v>\\192.168.0.3\wns\Asesoramiento Contable\WNS\MUNDO PLASTIC SRL\Contabilidad\2024\Compras</v>
      </c>
      <c r="J80" s="7" t="str">
        <f t="shared" ref="J80:J85" si="193">CONCATENATE(TEXT(A80,"0")," - ",TEXT(G80,"MMYYYY")," - ",SUBSTITUTE(D80,"-",""),".zip")</f>
        <v>6 - 022023 - 30715303236.zip</v>
      </c>
      <c r="K80" s="7" t="str">
        <f t="shared" ref="K80:K85" si="194">CONCATENATE(TEXT(A80,"0")," - ",TEXT(H80,"MMYYYY")," - ",SUBSTITUTE(D80,"-",""))</f>
        <v>6 - 022023 - 30715303236</v>
      </c>
      <c r="L80" s="7" t="str">
        <f t="shared" ref="L80:L85" si="195">CONCATENATE(TEXT(A80,"0")," - ","compras - ",TEXT(H80,"MMYYYY")," - ",SUBSTITUTE(D80,"-","")," - ",B80)</f>
        <v>6 - compras - 022023 - 30715303236 - MUNDO PLASTIC SRL</v>
      </c>
      <c r="M80" s="7" t="str">
        <f t="shared" ref="M80:M85" si="196">CONCATENATE(TEXT(A80,"0")," - ","ventas - ",TEXT(H80,"MMYYYY")," - ",SUBSTITUTE(D80,"-","")," - ",B80)</f>
        <v>6 - ventas - 022023 - 30715303236 - MUNDO PLASTIC SRL</v>
      </c>
      <c r="N80" s="7" t="str">
        <f t="shared" ref="N80:N85" si="197">CONCATENATE(TEXT(A80,"0")," - ","libro iva digital - ",TEXT(H80,"mmyyyy")," - ",SUBSTITUTE(D80,"-","")," - ",C80)</f>
        <v>6 - libro iva digital - 022023 - 30715303236 - 20287522089</v>
      </c>
      <c r="O80" s="8">
        <f t="shared" si="155"/>
        <v>1</v>
      </c>
      <c r="P80" s="8">
        <f t="shared" si="156"/>
        <v>0</v>
      </c>
      <c r="Q80" s="8">
        <f t="shared" si="157"/>
        <v>80</v>
      </c>
    </row>
    <row r="81" spans="1:17" ht="14.4" customHeight="1" x14ac:dyDescent="0.3">
      <c r="A81" s="8" t="str">
        <f t="shared" si="190"/>
        <v>6</v>
      </c>
      <c r="B81" s="8" t="str">
        <f>VLOOKUP(D81,BD!$A$2:$B$999,2,FALSE)</f>
        <v>MUNDO PLASTIC SRL</v>
      </c>
      <c r="C81" s="11" t="str">
        <f>VLOOKUP(D81,BD!$A$2:$D$199,3,FALSE)</f>
        <v>20287522089</v>
      </c>
      <c r="D81" s="1" t="s">
        <v>612</v>
      </c>
      <c r="E81" s="10" t="str">
        <f t="shared" si="191"/>
        <v>[CUIT 30-71530323-6]</v>
      </c>
      <c r="F81" s="14" t="str">
        <f>VLOOKUP(D81,BD!$A$2:$D$199,4,FALSE)</f>
        <v>JDSaposnik2023</v>
      </c>
      <c r="G81" s="3" t="s">
        <v>21</v>
      </c>
      <c r="H81" s="9" t="str">
        <f t="shared" si="192"/>
        <v>03-2023</v>
      </c>
      <c r="I81" s="14" t="str">
        <f>VLOOKUP(D81,BD!$A$2:$E$199,5,FALSE)</f>
        <v>\\192.168.0.3\wns\Asesoramiento Contable\WNS\MUNDO PLASTIC SRL\Contabilidad\2024\Compras</v>
      </c>
      <c r="J81" s="7" t="str">
        <f t="shared" si="193"/>
        <v>6 - 032023 - 30715303236.zip</v>
      </c>
      <c r="K81" s="7" t="str">
        <f t="shared" si="194"/>
        <v>6 - 032023 - 30715303236</v>
      </c>
      <c r="L81" s="7" t="str">
        <f t="shared" si="195"/>
        <v>6 - compras - 032023 - 30715303236 - MUNDO PLASTIC SRL</v>
      </c>
      <c r="M81" s="7" t="str">
        <f t="shared" si="196"/>
        <v>6 - ventas - 032023 - 30715303236 - MUNDO PLASTIC SRL</v>
      </c>
      <c r="N81" s="7" t="str">
        <f t="shared" si="197"/>
        <v>6 - libro iva digital - 032023 - 30715303236 - 20287522089</v>
      </c>
      <c r="O81" s="8">
        <f t="shared" si="155"/>
        <v>0</v>
      </c>
      <c r="P81" s="8">
        <f t="shared" si="156"/>
        <v>0</v>
      </c>
      <c r="Q81" s="8">
        <f t="shared" si="157"/>
        <v>81</v>
      </c>
    </row>
    <row r="82" spans="1:17" ht="14.4" customHeight="1" x14ac:dyDescent="0.3">
      <c r="A82" s="8" t="str">
        <f t="shared" si="190"/>
        <v>6</v>
      </c>
      <c r="B82" s="8" t="str">
        <f>VLOOKUP(D82,BD!$A$2:$B$999,2,FALSE)</f>
        <v>MUNDO PLASTIC SRL</v>
      </c>
      <c r="C82" s="11" t="str">
        <f>VLOOKUP(D82,BD!$A$2:$D$199,3,FALSE)</f>
        <v>20287522089</v>
      </c>
      <c r="D82" s="1" t="s">
        <v>612</v>
      </c>
      <c r="E82" s="10" t="str">
        <f t="shared" si="191"/>
        <v>[CUIT 30-71530323-6]</v>
      </c>
      <c r="F82" s="14" t="str">
        <f>VLOOKUP(D82,BD!$A$2:$D$199,4,FALSE)</f>
        <v>JDSaposnik2023</v>
      </c>
      <c r="G82" s="3" t="s">
        <v>14</v>
      </c>
      <c r="H82" s="9" t="str">
        <f t="shared" si="192"/>
        <v>04-2023</v>
      </c>
      <c r="I82" s="14" t="str">
        <f>VLOOKUP(D82,BD!$A$2:$E$199,5,FALSE)</f>
        <v>\\192.168.0.3\wns\Asesoramiento Contable\WNS\MUNDO PLASTIC SRL\Contabilidad\2024\Compras</v>
      </c>
      <c r="J82" s="7" t="str">
        <f t="shared" si="193"/>
        <v>6 - 042023 - 30715303236.zip</v>
      </c>
      <c r="K82" s="7" t="str">
        <f t="shared" si="194"/>
        <v>6 - 042023 - 30715303236</v>
      </c>
      <c r="L82" s="7" t="str">
        <f t="shared" si="195"/>
        <v>6 - compras - 042023 - 30715303236 - MUNDO PLASTIC SRL</v>
      </c>
      <c r="M82" s="7" t="str">
        <f t="shared" si="196"/>
        <v>6 - ventas - 042023 - 30715303236 - MUNDO PLASTIC SRL</v>
      </c>
      <c r="N82" s="7" t="str">
        <f t="shared" si="197"/>
        <v>6 - libro iva digital - 042023 - 30715303236 - 20287522089</v>
      </c>
      <c r="O82" s="8">
        <f t="shared" si="155"/>
        <v>0</v>
      </c>
      <c r="P82" s="8">
        <f t="shared" si="156"/>
        <v>0</v>
      </c>
      <c r="Q82" s="8">
        <f t="shared" si="157"/>
        <v>82</v>
      </c>
    </row>
    <row r="83" spans="1:17" ht="14.4" customHeight="1" x14ac:dyDescent="0.3">
      <c r="A83" s="8" t="str">
        <f t="shared" si="190"/>
        <v>6</v>
      </c>
      <c r="B83" s="8" t="str">
        <f>VLOOKUP(D83,BD!$A$2:$B$999,2,FALSE)</f>
        <v>MUNDO PLASTIC SRL</v>
      </c>
      <c r="C83" s="11" t="str">
        <f>VLOOKUP(D83,BD!$A$2:$D$199,3,FALSE)</f>
        <v>20287522089</v>
      </c>
      <c r="D83" s="1" t="s">
        <v>612</v>
      </c>
      <c r="E83" s="10" t="str">
        <f t="shared" si="191"/>
        <v>[CUIT 30-71530323-6]</v>
      </c>
      <c r="F83" s="14" t="str">
        <f>VLOOKUP(D83,BD!$A$2:$D$199,4,FALSE)</f>
        <v>JDSaposnik2023</v>
      </c>
      <c r="G83" s="3" t="s">
        <v>15</v>
      </c>
      <c r="H83" s="9" t="str">
        <f t="shared" si="192"/>
        <v>05-2023</v>
      </c>
      <c r="I83" s="14" t="str">
        <f>VLOOKUP(D83,BD!$A$2:$E$199,5,FALSE)</f>
        <v>\\192.168.0.3\wns\Asesoramiento Contable\WNS\MUNDO PLASTIC SRL\Contabilidad\2024\Compras</v>
      </c>
      <c r="J83" s="7" t="str">
        <f t="shared" si="193"/>
        <v>6 - 052023 - 30715303236.zip</v>
      </c>
      <c r="K83" s="7" t="str">
        <f t="shared" si="194"/>
        <v>6 - 052023 - 30715303236</v>
      </c>
      <c r="L83" s="7" t="str">
        <f t="shared" si="195"/>
        <v>6 - compras - 052023 - 30715303236 - MUNDO PLASTIC SRL</v>
      </c>
      <c r="M83" s="7" t="str">
        <f t="shared" si="196"/>
        <v>6 - ventas - 052023 - 30715303236 - MUNDO PLASTIC SRL</v>
      </c>
      <c r="N83" s="7" t="str">
        <f t="shared" si="197"/>
        <v>6 - libro iva digital - 052023 - 30715303236 - 20287522089</v>
      </c>
      <c r="O83" s="8">
        <f t="shared" si="155"/>
        <v>0</v>
      </c>
      <c r="P83" s="8">
        <f t="shared" si="156"/>
        <v>0</v>
      </c>
      <c r="Q83" s="8">
        <f t="shared" si="157"/>
        <v>83</v>
      </c>
    </row>
    <row r="84" spans="1:17" ht="14.4" customHeight="1" x14ac:dyDescent="0.3">
      <c r="A84" s="8" t="str">
        <f t="shared" si="190"/>
        <v>6</v>
      </c>
      <c r="B84" s="8" t="str">
        <f>VLOOKUP(D84,BD!$A$2:$B$999,2,FALSE)</f>
        <v>MUNDO PLASTIC SRL</v>
      </c>
      <c r="C84" s="11" t="str">
        <f>VLOOKUP(D84,BD!$A$2:$D$199,3,FALSE)</f>
        <v>20287522089</v>
      </c>
      <c r="D84" s="1" t="s">
        <v>612</v>
      </c>
      <c r="E84" s="10" t="str">
        <f t="shared" si="191"/>
        <v>[CUIT 30-71530323-6]</v>
      </c>
      <c r="F84" s="14" t="str">
        <f>VLOOKUP(D84,BD!$A$2:$D$199,4,FALSE)</f>
        <v>JDSaposnik2023</v>
      </c>
      <c r="G84" s="3" t="s">
        <v>22</v>
      </c>
      <c r="H84" s="9" t="str">
        <f t="shared" si="192"/>
        <v>06-2023</v>
      </c>
      <c r="I84" s="14" t="str">
        <f>VLOOKUP(D84,BD!$A$2:$E$199,5,FALSE)</f>
        <v>\\192.168.0.3\wns\Asesoramiento Contable\WNS\MUNDO PLASTIC SRL\Contabilidad\2024\Compras</v>
      </c>
      <c r="J84" s="7" t="str">
        <f t="shared" si="193"/>
        <v>6 - 062023 - 30715303236.zip</v>
      </c>
      <c r="K84" s="7" t="str">
        <f t="shared" si="194"/>
        <v>6 - 062023 - 30715303236</v>
      </c>
      <c r="L84" s="7" t="str">
        <f t="shared" si="195"/>
        <v>6 - compras - 062023 - 30715303236 - MUNDO PLASTIC SRL</v>
      </c>
      <c r="M84" s="7" t="str">
        <f t="shared" si="196"/>
        <v>6 - ventas - 062023 - 30715303236 - MUNDO PLASTIC SRL</v>
      </c>
      <c r="N84" s="7" t="str">
        <f t="shared" si="197"/>
        <v>6 - libro iva digital - 062023 - 30715303236 - 20287522089</v>
      </c>
      <c r="O84" s="8">
        <f t="shared" si="155"/>
        <v>0</v>
      </c>
      <c r="P84" s="8">
        <f t="shared" si="156"/>
        <v>0</v>
      </c>
      <c r="Q84" s="8">
        <f t="shared" si="157"/>
        <v>84</v>
      </c>
    </row>
    <row r="85" spans="1:17" ht="14.4" customHeight="1" x14ac:dyDescent="0.3">
      <c r="A85" s="8" t="str">
        <f t="shared" si="190"/>
        <v>6</v>
      </c>
      <c r="B85" s="8" t="str">
        <f>VLOOKUP(D85,BD!$A$2:$B$999,2,FALSE)</f>
        <v>MUNDO PLASTIC SRL</v>
      </c>
      <c r="C85" s="11" t="str">
        <f>VLOOKUP(D85,BD!$A$2:$D$199,3,FALSE)</f>
        <v>20287522089</v>
      </c>
      <c r="D85" s="1" t="s">
        <v>612</v>
      </c>
      <c r="E85" s="10" t="str">
        <f t="shared" si="191"/>
        <v>[CUIT 30-71530323-6]</v>
      </c>
      <c r="F85" s="14" t="str">
        <f>VLOOKUP(D85,BD!$A$2:$D$199,4,FALSE)</f>
        <v>JDSaposnik2023</v>
      </c>
      <c r="G85" s="3" t="s">
        <v>195</v>
      </c>
      <c r="H85" s="9" t="str">
        <f t="shared" si="192"/>
        <v>07-2023</v>
      </c>
      <c r="I85" s="14" t="str">
        <f>VLOOKUP(D85,BD!$A$2:$E$199,5,FALSE)</f>
        <v>\\192.168.0.3\wns\Asesoramiento Contable\WNS\MUNDO PLASTIC SRL\Contabilidad\2024\Compras</v>
      </c>
      <c r="J85" s="7" t="str">
        <f t="shared" si="193"/>
        <v>6 - 072023 - 30715303236.zip</v>
      </c>
      <c r="K85" s="7" t="str">
        <f t="shared" si="194"/>
        <v>6 - 072023 - 30715303236</v>
      </c>
      <c r="L85" s="7" t="str">
        <f t="shared" si="195"/>
        <v>6 - compras - 072023 - 30715303236 - MUNDO PLASTIC SRL</v>
      </c>
      <c r="M85" s="7" t="str">
        <f t="shared" si="196"/>
        <v>6 - ventas - 072023 - 30715303236 - MUNDO PLASTIC SRL</v>
      </c>
      <c r="N85" s="7" t="str">
        <f t="shared" si="197"/>
        <v>6 - libro iva digital - 072023 - 30715303236 - 20287522089</v>
      </c>
      <c r="O85" s="8">
        <f t="shared" si="155"/>
        <v>0</v>
      </c>
      <c r="P85" s="8">
        <f t="shared" si="156"/>
        <v>1</v>
      </c>
      <c r="Q85" s="8">
        <f t="shared" si="157"/>
        <v>85</v>
      </c>
    </row>
    <row r="86" spans="1:17" ht="14.4" customHeight="1" x14ac:dyDescent="0.3">
      <c r="A86" s="8" t="str">
        <f t="shared" ref="A86:A91" si="198">RIGHT(D86,1)</f>
        <v>6</v>
      </c>
      <c r="B86" s="8" t="str">
        <f>VLOOKUP(D86,BD!$A$2:$B$999,2,FALSE)</f>
        <v>EAT &amp; DRINK S.A</v>
      </c>
      <c r="C86" s="11" t="str">
        <f>VLOOKUP(D86,BD!$A$2:$D$199,3,FALSE)</f>
        <v>20146101411</v>
      </c>
      <c r="D86" s="1" t="s">
        <v>613</v>
      </c>
      <c r="E86" s="10" t="str">
        <f t="shared" ref="E86:E91" si="199">CONCATENATE("[CUIT ",D86,"]")</f>
        <v>[CUIT 30-71463254-6]</v>
      </c>
      <c r="F86" s="14" t="str">
        <f>VLOOKUP(D86,BD!$A$2:$D$199,4,FALSE)</f>
        <v>Amuller770BH</v>
      </c>
      <c r="G86" s="3" t="s">
        <v>16</v>
      </c>
      <c r="H86" s="9" t="str">
        <f t="shared" ref="H86:H91" si="200">TEXT(G86,"mm-yyyy")</f>
        <v>02-2023</v>
      </c>
      <c r="I86" s="14" t="str">
        <f>VLOOKUP(D86,BD!$A$2:$E$199,5,FALSE)</f>
        <v>\\192.168.0.3\wns\Asesoramiento Contable\WNS\EAT &amp; DRINK S.A\Contabilidad\2024\Compras</v>
      </c>
      <c r="J86" s="7" t="str">
        <f t="shared" ref="J86:J91" si="201">CONCATENATE(TEXT(A86,"0")," - ",TEXT(G86,"MMYYYY")," - ",SUBSTITUTE(D86,"-",""),".zip")</f>
        <v>6 - 022023 - 30714632546.zip</v>
      </c>
      <c r="K86" s="7" t="str">
        <f t="shared" ref="K86:K91" si="202">CONCATENATE(TEXT(A86,"0")," - ",TEXT(H86,"MMYYYY")," - ",SUBSTITUTE(D86,"-",""))</f>
        <v>6 - 022023 - 30714632546</v>
      </c>
      <c r="L86" s="7" t="str">
        <f t="shared" ref="L86:L91" si="203">CONCATENATE(TEXT(A86,"0")," - ","compras - ",TEXT(H86,"MMYYYY")," - ",SUBSTITUTE(D86,"-","")," - ",B86)</f>
        <v>6 - compras - 022023 - 30714632546 - EAT &amp; DRINK S.A</v>
      </c>
      <c r="M86" s="7" t="str">
        <f t="shared" ref="M86:M91" si="204">CONCATENATE(TEXT(A86,"0")," - ","ventas - ",TEXT(H86,"MMYYYY")," - ",SUBSTITUTE(D86,"-","")," - ",B86)</f>
        <v>6 - ventas - 022023 - 30714632546 - EAT &amp; DRINK S.A</v>
      </c>
      <c r="N86" s="7" t="str">
        <f t="shared" ref="N86:N91" si="205">CONCATENATE(TEXT(A86,"0")," - ","libro iva digital - ",TEXT(H86,"mmyyyy")," - ",SUBSTITUTE(D86,"-","")," - ",C86)</f>
        <v>6 - libro iva digital - 022023 - 30714632546 - 20146101411</v>
      </c>
      <c r="O86" s="8">
        <f t="shared" si="155"/>
        <v>1</v>
      </c>
      <c r="P86" s="8">
        <f t="shared" si="156"/>
        <v>0</v>
      </c>
      <c r="Q86" s="8">
        <f t="shared" si="157"/>
        <v>86</v>
      </c>
    </row>
    <row r="87" spans="1:17" ht="14.4" customHeight="1" x14ac:dyDescent="0.3">
      <c r="A87" s="8" t="str">
        <f t="shared" si="198"/>
        <v>6</v>
      </c>
      <c r="B87" s="8" t="str">
        <f>VLOOKUP(D87,BD!$A$2:$B$999,2,FALSE)</f>
        <v>EAT &amp; DRINK S.A</v>
      </c>
      <c r="C87" s="11" t="str">
        <f>VLOOKUP(D87,BD!$A$2:$D$199,3,FALSE)</f>
        <v>20146101411</v>
      </c>
      <c r="D87" s="1" t="s">
        <v>613</v>
      </c>
      <c r="E87" s="10" t="str">
        <f t="shared" si="199"/>
        <v>[CUIT 30-71463254-6]</v>
      </c>
      <c r="F87" s="14" t="str">
        <f>VLOOKUP(D87,BD!$A$2:$D$199,4,FALSE)</f>
        <v>Amuller770BH</v>
      </c>
      <c r="G87" s="3" t="s">
        <v>21</v>
      </c>
      <c r="H87" s="9" t="str">
        <f t="shared" si="200"/>
        <v>03-2023</v>
      </c>
      <c r="I87" s="14" t="str">
        <f>VLOOKUP(D87,BD!$A$2:$E$199,5,FALSE)</f>
        <v>\\192.168.0.3\wns\Asesoramiento Contable\WNS\EAT &amp; DRINK S.A\Contabilidad\2024\Compras</v>
      </c>
      <c r="J87" s="7" t="str">
        <f t="shared" si="201"/>
        <v>6 - 032023 - 30714632546.zip</v>
      </c>
      <c r="K87" s="7" t="str">
        <f t="shared" si="202"/>
        <v>6 - 032023 - 30714632546</v>
      </c>
      <c r="L87" s="7" t="str">
        <f t="shared" si="203"/>
        <v>6 - compras - 032023 - 30714632546 - EAT &amp; DRINK S.A</v>
      </c>
      <c r="M87" s="7" t="str">
        <f t="shared" si="204"/>
        <v>6 - ventas - 032023 - 30714632546 - EAT &amp; DRINK S.A</v>
      </c>
      <c r="N87" s="7" t="str">
        <f t="shared" si="205"/>
        <v>6 - libro iva digital - 032023 - 30714632546 - 20146101411</v>
      </c>
      <c r="O87" s="8">
        <f t="shared" si="155"/>
        <v>0</v>
      </c>
      <c r="P87" s="8">
        <f t="shared" si="156"/>
        <v>0</v>
      </c>
      <c r="Q87" s="8">
        <f t="shared" si="157"/>
        <v>87</v>
      </c>
    </row>
    <row r="88" spans="1:17" ht="14.4" customHeight="1" x14ac:dyDescent="0.3">
      <c r="A88" s="8" t="str">
        <f t="shared" si="198"/>
        <v>6</v>
      </c>
      <c r="B88" s="8" t="str">
        <f>VLOOKUP(D88,BD!$A$2:$B$999,2,FALSE)</f>
        <v>EAT &amp; DRINK S.A</v>
      </c>
      <c r="C88" s="11" t="str">
        <f>VLOOKUP(D88,BD!$A$2:$D$199,3,FALSE)</f>
        <v>20146101411</v>
      </c>
      <c r="D88" s="1" t="s">
        <v>613</v>
      </c>
      <c r="E88" s="10" t="str">
        <f t="shared" si="199"/>
        <v>[CUIT 30-71463254-6]</v>
      </c>
      <c r="F88" s="14" t="str">
        <f>VLOOKUP(D88,BD!$A$2:$D$199,4,FALSE)</f>
        <v>Amuller770BH</v>
      </c>
      <c r="G88" s="3" t="s">
        <v>14</v>
      </c>
      <c r="H88" s="9" t="str">
        <f t="shared" si="200"/>
        <v>04-2023</v>
      </c>
      <c r="I88" s="14" t="str">
        <f>VLOOKUP(D88,BD!$A$2:$E$199,5,FALSE)</f>
        <v>\\192.168.0.3\wns\Asesoramiento Contable\WNS\EAT &amp; DRINK S.A\Contabilidad\2024\Compras</v>
      </c>
      <c r="J88" s="7" t="str">
        <f t="shared" si="201"/>
        <v>6 - 042023 - 30714632546.zip</v>
      </c>
      <c r="K88" s="7" t="str">
        <f t="shared" si="202"/>
        <v>6 - 042023 - 30714632546</v>
      </c>
      <c r="L88" s="7" t="str">
        <f t="shared" si="203"/>
        <v>6 - compras - 042023 - 30714632546 - EAT &amp; DRINK S.A</v>
      </c>
      <c r="M88" s="7" t="str">
        <f t="shared" si="204"/>
        <v>6 - ventas - 042023 - 30714632546 - EAT &amp; DRINK S.A</v>
      </c>
      <c r="N88" s="7" t="str">
        <f t="shared" si="205"/>
        <v>6 - libro iva digital - 042023 - 30714632546 - 20146101411</v>
      </c>
      <c r="O88" s="8">
        <f t="shared" si="155"/>
        <v>0</v>
      </c>
      <c r="P88" s="8">
        <f t="shared" si="156"/>
        <v>0</v>
      </c>
      <c r="Q88" s="8">
        <f t="shared" si="157"/>
        <v>88</v>
      </c>
    </row>
    <row r="89" spans="1:17" ht="14.4" customHeight="1" x14ac:dyDescent="0.3">
      <c r="A89" s="8" t="str">
        <f t="shared" si="198"/>
        <v>6</v>
      </c>
      <c r="B89" s="8" t="str">
        <f>VLOOKUP(D89,BD!$A$2:$B$999,2,FALSE)</f>
        <v>EAT &amp; DRINK S.A</v>
      </c>
      <c r="C89" s="11" t="str">
        <f>VLOOKUP(D89,BD!$A$2:$D$199,3,FALSE)</f>
        <v>20146101411</v>
      </c>
      <c r="D89" s="1" t="s">
        <v>613</v>
      </c>
      <c r="E89" s="10" t="str">
        <f t="shared" si="199"/>
        <v>[CUIT 30-71463254-6]</v>
      </c>
      <c r="F89" s="14" t="str">
        <f>VLOOKUP(D89,BD!$A$2:$D$199,4,FALSE)</f>
        <v>Amuller770BH</v>
      </c>
      <c r="G89" s="3" t="s">
        <v>15</v>
      </c>
      <c r="H89" s="9" t="str">
        <f t="shared" si="200"/>
        <v>05-2023</v>
      </c>
      <c r="I89" s="14" t="str">
        <f>VLOOKUP(D89,BD!$A$2:$E$199,5,FALSE)</f>
        <v>\\192.168.0.3\wns\Asesoramiento Contable\WNS\EAT &amp; DRINK S.A\Contabilidad\2024\Compras</v>
      </c>
      <c r="J89" s="7" t="str">
        <f t="shared" si="201"/>
        <v>6 - 052023 - 30714632546.zip</v>
      </c>
      <c r="K89" s="7" t="str">
        <f t="shared" si="202"/>
        <v>6 - 052023 - 30714632546</v>
      </c>
      <c r="L89" s="7" t="str">
        <f t="shared" si="203"/>
        <v>6 - compras - 052023 - 30714632546 - EAT &amp; DRINK S.A</v>
      </c>
      <c r="M89" s="7" t="str">
        <f t="shared" si="204"/>
        <v>6 - ventas - 052023 - 30714632546 - EAT &amp; DRINK S.A</v>
      </c>
      <c r="N89" s="7" t="str">
        <f t="shared" si="205"/>
        <v>6 - libro iva digital - 052023 - 30714632546 - 20146101411</v>
      </c>
      <c r="O89" s="8">
        <f t="shared" si="155"/>
        <v>0</v>
      </c>
      <c r="P89" s="8">
        <f t="shared" si="156"/>
        <v>0</v>
      </c>
      <c r="Q89" s="8">
        <f t="shared" si="157"/>
        <v>89</v>
      </c>
    </row>
    <row r="90" spans="1:17" ht="14.4" customHeight="1" x14ac:dyDescent="0.3">
      <c r="A90" s="8" t="str">
        <f t="shared" si="198"/>
        <v>6</v>
      </c>
      <c r="B90" s="8" t="str">
        <f>VLOOKUP(D90,BD!$A$2:$B$999,2,FALSE)</f>
        <v>EAT &amp; DRINK S.A</v>
      </c>
      <c r="C90" s="11" t="str">
        <f>VLOOKUP(D90,BD!$A$2:$D$199,3,FALSE)</f>
        <v>20146101411</v>
      </c>
      <c r="D90" s="1" t="s">
        <v>613</v>
      </c>
      <c r="E90" s="10" t="str">
        <f t="shared" si="199"/>
        <v>[CUIT 30-71463254-6]</v>
      </c>
      <c r="F90" s="14" t="str">
        <f>VLOOKUP(D90,BD!$A$2:$D$199,4,FALSE)</f>
        <v>Amuller770BH</v>
      </c>
      <c r="G90" s="3" t="s">
        <v>22</v>
      </c>
      <c r="H90" s="9" t="str">
        <f t="shared" si="200"/>
        <v>06-2023</v>
      </c>
      <c r="I90" s="14" t="str">
        <f>VLOOKUP(D90,BD!$A$2:$E$199,5,FALSE)</f>
        <v>\\192.168.0.3\wns\Asesoramiento Contable\WNS\EAT &amp; DRINK S.A\Contabilidad\2024\Compras</v>
      </c>
      <c r="J90" s="7" t="str">
        <f t="shared" si="201"/>
        <v>6 - 062023 - 30714632546.zip</v>
      </c>
      <c r="K90" s="7" t="str">
        <f t="shared" si="202"/>
        <v>6 - 062023 - 30714632546</v>
      </c>
      <c r="L90" s="7" t="str">
        <f t="shared" si="203"/>
        <v>6 - compras - 062023 - 30714632546 - EAT &amp; DRINK S.A</v>
      </c>
      <c r="M90" s="7" t="str">
        <f t="shared" si="204"/>
        <v>6 - ventas - 062023 - 30714632546 - EAT &amp; DRINK S.A</v>
      </c>
      <c r="N90" s="7" t="str">
        <f t="shared" si="205"/>
        <v>6 - libro iva digital - 062023 - 30714632546 - 20146101411</v>
      </c>
      <c r="O90" s="8">
        <f t="shared" si="155"/>
        <v>0</v>
      </c>
      <c r="P90" s="8">
        <f t="shared" si="156"/>
        <v>0</v>
      </c>
      <c r="Q90" s="8">
        <f t="shared" si="157"/>
        <v>90</v>
      </c>
    </row>
    <row r="91" spans="1:17" ht="14.4" customHeight="1" x14ac:dyDescent="0.3">
      <c r="A91" s="8" t="str">
        <f t="shared" si="198"/>
        <v>6</v>
      </c>
      <c r="B91" s="8" t="str">
        <f>VLOOKUP(D91,BD!$A$2:$B$999,2,FALSE)</f>
        <v>EAT &amp; DRINK S.A</v>
      </c>
      <c r="C91" s="11" t="str">
        <f>VLOOKUP(D91,BD!$A$2:$D$199,3,FALSE)</f>
        <v>20146101411</v>
      </c>
      <c r="D91" s="1" t="s">
        <v>613</v>
      </c>
      <c r="E91" s="10" t="str">
        <f t="shared" si="199"/>
        <v>[CUIT 30-71463254-6]</v>
      </c>
      <c r="F91" s="14" t="str">
        <f>VLOOKUP(D91,BD!$A$2:$D$199,4,FALSE)</f>
        <v>Amuller770BH</v>
      </c>
      <c r="G91" s="3" t="s">
        <v>195</v>
      </c>
      <c r="H91" s="9" t="str">
        <f t="shared" si="200"/>
        <v>07-2023</v>
      </c>
      <c r="I91" s="14" t="str">
        <f>VLOOKUP(D91,BD!$A$2:$E$199,5,FALSE)</f>
        <v>\\192.168.0.3\wns\Asesoramiento Contable\WNS\EAT &amp; DRINK S.A\Contabilidad\2024\Compras</v>
      </c>
      <c r="J91" s="7" t="str">
        <f t="shared" si="201"/>
        <v>6 - 072023 - 30714632546.zip</v>
      </c>
      <c r="K91" s="7" t="str">
        <f t="shared" si="202"/>
        <v>6 - 072023 - 30714632546</v>
      </c>
      <c r="L91" s="7" t="str">
        <f t="shared" si="203"/>
        <v>6 - compras - 072023 - 30714632546 - EAT &amp; DRINK S.A</v>
      </c>
      <c r="M91" s="7" t="str">
        <f t="shared" si="204"/>
        <v>6 - ventas - 072023 - 30714632546 - EAT &amp; DRINK S.A</v>
      </c>
      <c r="N91" s="7" t="str">
        <f t="shared" si="205"/>
        <v>6 - libro iva digital - 072023 - 30714632546 - 20146101411</v>
      </c>
      <c r="O91" s="8">
        <f t="shared" si="155"/>
        <v>0</v>
      </c>
      <c r="P91" s="8">
        <f t="shared" si="156"/>
        <v>1</v>
      </c>
      <c r="Q91" s="8">
        <f t="shared" si="157"/>
        <v>91</v>
      </c>
    </row>
    <row r="92" spans="1:17" ht="14.4" customHeight="1" x14ac:dyDescent="0.3">
      <c r="A92" s="8" t="str">
        <f t="shared" ref="A92:A96" si="206">RIGHT(D92,1)</f>
        <v>8</v>
      </c>
      <c r="B92" s="8" t="str">
        <f>VLOOKUP(D92,BD!$A$2:$B$999,2,FALSE)</f>
        <v>SN RIVERSIDE S.A</v>
      </c>
      <c r="C92" s="11" t="str">
        <f>VLOOKUP(D92,BD!$A$2:$D$199,3,FALSE)</f>
        <v>20339364495</v>
      </c>
      <c r="D92" s="1" t="s">
        <v>614</v>
      </c>
      <c r="E92" s="10" t="str">
        <f t="shared" ref="E92:E96" si="207">CONCATENATE("[CUIT ",D92,"]")</f>
        <v>[CUIT 30-71597910-8]</v>
      </c>
      <c r="F92" s="14" t="str">
        <f>VLOOKUP(D92,BD!$A$2:$D$199,4,FALSE)</f>
        <v>ericNamioS50</v>
      </c>
      <c r="G92" s="3" t="s">
        <v>21</v>
      </c>
      <c r="H92" s="9" t="str">
        <f t="shared" ref="H92:H96" si="208">TEXT(G92,"mm-yyyy")</f>
        <v>03-2023</v>
      </c>
      <c r="I92" s="14" t="str">
        <f>VLOOKUP(D92,BD!$A$2:$E$199,5,FALSE)</f>
        <v>\\192.168.0.3\wns\Asesoramiento Contable\WNS\SN RIVERSIDE S.A\Contabilidad\2024\Compras</v>
      </c>
      <c r="J92" s="7" t="str">
        <f t="shared" ref="J92:J96" si="209">CONCATENATE(TEXT(A92,"0")," - ",TEXT(G92,"MMYYYY")," - ",SUBSTITUTE(D92,"-",""),".zip")</f>
        <v>8 - 032023 - 30715979108.zip</v>
      </c>
      <c r="K92" s="7" t="str">
        <f t="shared" ref="K92:K96" si="210">CONCATENATE(TEXT(A92,"0")," - ",TEXT(H92,"MMYYYY")," - ",SUBSTITUTE(D92,"-",""))</f>
        <v>8 - 032023 - 30715979108</v>
      </c>
      <c r="L92" s="7" t="str">
        <f t="shared" ref="L92:L96" si="211">CONCATENATE(TEXT(A92,"0")," - ","compras - ",TEXT(H92,"MMYYYY")," - ",SUBSTITUTE(D92,"-","")," - ",B92)</f>
        <v>8 - compras - 032023 - 30715979108 - SN RIVERSIDE S.A</v>
      </c>
      <c r="M92" s="7" t="str">
        <f t="shared" ref="M92:M96" si="212">CONCATENATE(TEXT(A92,"0")," - ","ventas - ",TEXT(H92,"MMYYYY")," - ",SUBSTITUTE(D92,"-","")," - ",B92)</f>
        <v>8 - ventas - 032023 - 30715979108 - SN RIVERSIDE S.A</v>
      </c>
      <c r="N92" s="7" t="str">
        <f t="shared" ref="N92:N96" si="213">CONCATENATE(TEXT(A92,"0")," - ","libro iva digital - ",TEXT(H92,"mmyyyy")," - ",SUBSTITUTE(D92,"-","")," - ",C92)</f>
        <v>8 - libro iva digital - 032023 - 30715979108 - 20339364495</v>
      </c>
      <c r="O92" s="8">
        <f t="shared" si="155"/>
        <v>1</v>
      </c>
      <c r="P92" s="8">
        <f t="shared" si="156"/>
        <v>0</v>
      </c>
      <c r="Q92" s="8">
        <f t="shared" si="157"/>
        <v>92</v>
      </c>
    </row>
    <row r="93" spans="1:17" ht="14.4" customHeight="1" x14ac:dyDescent="0.3">
      <c r="A93" s="8" t="str">
        <f t="shared" si="206"/>
        <v>8</v>
      </c>
      <c r="B93" s="8" t="str">
        <f>VLOOKUP(D93,BD!$A$2:$B$999,2,FALSE)</f>
        <v>SN RIVERSIDE S.A</v>
      </c>
      <c r="C93" s="11" t="str">
        <f>VLOOKUP(D93,BD!$A$2:$D$199,3,FALSE)</f>
        <v>20339364495</v>
      </c>
      <c r="D93" s="1" t="s">
        <v>614</v>
      </c>
      <c r="E93" s="10" t="str">
        <f t="shared" si="207"/>
        <v>[CUIT 30-71597910-8]</v>
      </c>
      <c r="F93" s="14" t="str">
        <f>VLOOKUP(D93,BD!$A$2:$D$199,4,FALSE)</f>
        <v>ericNamioS50</v>
      </c>
      <c r="G93" s="3" t="s">
        <v>14</v>
      </c>
      <c r="H93" s="9" t="str">
        <f t="shared" si="208"/>
        <v>04-2023</v>
      </c>
      <c r="I93" s="14" t="str">
        <f>VLOOKUP(D93,BD!$A$2:$E$199,5,FALSE)</f>
        <v>\\192.168.0.3\wns\Asesoramiento Contable\WNS\SN RIVERSIDE S.A\Contabilidad\2024\Compras</v>
      </c>
      <c r="J93" s="7" t="str">
        <f t="shared" si="209"/>
        <v>8 - 042023 - 30715979108.zip</v>
      </c>
      <c r="K93" s="7" t="str">
        <f t="shared" si="210"/>
        <v>8 - 042023 - 30715979108</v>
      </c>
      <c r="L93" s="7" t="str">
        <f t="shared" si="211"/>
        <v>8 - compras - 042023 - 30715979108 - SN RIVERSIDE S.A</v>
      </c>
      <c r="M93" s="7" t="str">
        <f t="shared" si="212"/>
        <v>8 - ventas - 042023 - 30715979108 - SN RIVERSIDE S.A</v>
      </c>
      <c r="N93" s="7" t="str">
        <f t="shared" si="213"/>
        <v>8 - libro iva digital - 042023 - 30715979108 - 20339364495</v>
      </c>
      <c r="O93" s="8">
        <f t="shared" si="155"/>
        <v>0</v>
      </c>
      <c r="P93" s="8">
        <f t="shared" si="156"/>
        <v>0</v>
      </c>
      <c r="Q93" s="8">
        <f t="shared" si="157"/>
        <v>93</v>
      </c>
    </row>
    <row r="94" spans="1:17" ht="14.4" customHeight="1" x14ac:dyDescent="0.3">
      <c r="A94" s="8" t="str">
        <f t="shared" si="206"/>
        <v>8</v>
      </c>
      <c r="B94" s="8" t="str">
        <f>VLOOKUP(D94,BD!$A$2:$B$999,2,FALSE)</f>
        <v>SN RIVERSIDE S.A</v>
      </c>
      <c r="C94" s="11" t="str">
        <f>VLOOKUP(D94,BD!$A$2:$D$199,3,FALSE)</f>
        <v>20339364495</v>
      </c>
      <c r="D94" s="1" t="s">
        <v>614</v>
      </c>
      <c r="E94" s="10" t="str">
        <f t="shared" si="207"/>
        <v>[CUIT 30-71597910-8]</v>
      </c>
      <c r="F94" s="14" t="str">
        <f>VLOOKUP(D94,BD!$A$2:$D$199,4,FALSE)</f>
        <v>ericNamioS50</v>
      </c>
      <c r="G94" s="3" t="s">
        <v>15</v>
      </c>
      <c r="H94" s="9" t="str">
        <f t="shared" si="208"/>
        <v>05-2023</v>
      </c>
      <c r="I94" s="14" t="str">
        <f>VLOOKUP(D94,BD!$A$2:$E$199,5,FALSE)</f>
        <v>\\192.168.0.3\wns\Asesoramiento Contable\WNS\SN RIVERSIDE S.A\Contabilidad\2024\Compras</v>
      </c>
      <c r="J94" s="7" t="str">
        <f t="shared" si="209"/>
        <v>8 - 052023 - 30715979108.zip</v>
      </c>
      <c r="K94" s="7" t="str">
        <f t="shared" si="210"/>
        <v>8 - 052023 - 30715979108</v>
      </c>
      <c r="L94" s="7" t="str">
        <f t="shared" si="211"/>
        <v>8 - compras - 052023 - 30715979108 - SN RIVERSIDE S.A</v>
      </c>
      <c r="M94" s="7" t="str">
        <f t="shared" si="212"/>
        <v>8 - ventas - 052023 - 30715979108 - SN RIVERSIDE S.A</v>
      </c>
      <c r="N94" s="7" t="str">
        <f t="shared" si="213"/>
        <v>8 - libro iva digital - 052023 - 30715979108 - 20339364495</v>
      </c>
      <c r="O94" s="8">
        <f t="shared" si="155"/>
        <v>0</v>
      </c>
      <c r="P94" s="8">
        <f t="shared" si="156"/>
        <v>0</v>
      </c>
      <c r="Q94" s="8">
        <f t="shared" si="157"/>
        <v>94</v>
      </c>
    </row>
    <row r="95" spans="1:17" ht="14.4" customHeight="1" x14ac:dyDescent="0.3">
      <c r="A95" s="8" t="str">
        <f t="shared" si="206"/>
        <v>8</v>
      </c>
      <c r="B95" s="8" t="str">
        <f>VLOOKUP(D95,BD!$A$2:$B$999,2,FALSE)</f>
        <v>SN RIVERSIDE S.A</v>
      </c>
      <c r="C95" s="11" t="str">
        <f>VLOOKUP(D95,BD!$A$2:$D$199,3,FALSE)</f>
        <v>20339364495</v>
      </c>
      <c r="D95" s="1" t="s">
        <v>614</v>
      </c>
      <c r="E95" s="10" t="str">
        <f t="shared" si="207"/>
        <v>[CUIT 30-71597910-8]</v>
      </c>
      <c r="F95" s="14" t="str">
        <f>VLOOKUP(D95,BD!$A$2:$D$199,4,FALSE)</f>
        <v>ericNamioS50</v>
      </c>
      <c r="G95" s="3" t="s">
        <v>22</v>
      </c>
      <c r="H95" s="9" t="str">
        <f t="shared" si="208"/>
        <v>06-2023</v>
      </c>
      <c r="I95" s="14" t="str">
        <f>VLOOKUP(D95,BD!$A$2:$E$199,5,FALSE)</f>
        <v>\\192.168.0.3\wns\Asesoramiento Contable\WNS\SN RIVERSIDE S.A\Contabilidad\2024\Compras</v>
      </c>
      <c r="J95" s="7" t="str">
        <f t="shared" si="209"/>
        <v>8 - 062023 - 30715979108.zip</v>
      </c>
      <c r="K95" s="7" t="str">
        <f t="shared" si="210"/>
        <v>8 - 062023 - 30715979108</v>
      </c>
      <c r="L95" s="7" t="str">
        <f t="shared" si="211"/>
        <v>8 - compras - 062023 - 30715979108 - SN RIVERSIDE S.A</v>
      </c>
      <c r="M95" s="7" t="str">
        <f t="shared" si="212"/>
        <v>8 - ventas - 062023 - 30715979108 - SN RIVERSIDE S.A</v>
      </c>
      <c r="N95" s="7" t="str">
        <f t="shared" si="213"/>
        <v>8 - libro iva digital - 062023 - 30715979108 - 20339364495</v>
      </c>
      <c r="O95" s="8">
        <f t="shared" si="155"/>
        <v>0</v>
      </c>
      <c r="P95" s="8">
        <f t="shared" si="156"/>
        <v>0</v>
      </c>
      <c r="Q95" s="8">
        <f t="shared" si="157"/>
        <v>95</v>
      </c>
    </row>
    <row r="96" spans="1:17" x14ac:dyDescent="0.3">
      <c r="A96" s="8" t="str">
        <f t="shared" si="206"/>
        <v>8</v>
      </c>
      <c r="B96" s="8" t="str">
        <f>VLOOKUP(D96,BD!$A$2:$B$999,2,FALSE)</f>
        <v>SN RIVERSIDE S.A</v>
      </c>
      <c r="C96" s="11" t="str">
        <f>VLOOKUP(D96,BD!$A$2:$D$199,3,FALSE)</f>
        <v>20339364495</v>
      </c>
      <c r="D96" s="1" t="s">
        <v>614</v>
      </c>
      <c r="E96" s="10" t="str">
        <f t="shared" si="207"/>
        <v>[CUIT 30-71597910-8]</v>
      </c>
      <c r="F96" s="14" t="str">
        <f>VLOOKUP(D96,BD!$A$2:$D$199,4,FALSE)</f>
        <v>ericNamioS50</v>
      </c>
      <c r="G96" s="3" t="s">
        <v>195</v>
      </c>
      <c r="H96" s="9" t="str">
        <f t="shared" si="208"/>
        <v>07-2023</v>
      </c>
      <c r="I96" s="14" t="str">
        <f>VLOOKUP(D96,BD!$A$2:$E$199,5,FALSE)</f>
        <v>\\192.168.0.3\wns\Asesoramiento Contable\WNS\SN RIVERSIDE S.A\Contabilidad\2024\Compras</v>
      </c>
      <c r="J96" s="7" t="str">
        <f t="shared" si="209"/>
        <v>8 - 072023 - 30715979108.zip</v>
      </c>
      <c r="K96" s="7" t="str">
        <f t="shared" si="210"/>
        <v>8 - 072023 - 30715979108</v>
      </c>
      <c r="L96" s="7" t="str">
        <f t="shared" si="211"/>
        <v>8 - compras - 072023 - 30715979108 - SN RIVERSIDE S.A</v>
      </c>
      <c r="M96" s="7" t="str">
        <f t="shared" si="212"/>
        <v>8 - ventas - 072023 - 30715979108 - SN RIVERSIDE S.A</v>
      </c>
      <c r="N96" s="7" t="str">
        <f t="shared" si="213"/>
        <v>8 - libro iva digital - 072023 - 30715979108 - 20339364495</v>
      </c>
      <c r="O96" s="8">
        <f t="shared" si="155"/>
        <v>0</v>
      </c>
      <c r="P96" s="8">
        <f t="shared" si="156"/>
        <v>1</v>
      </c>
      <c r="Q96" s="8">
        <f t="shared" si="157"/>
        <v>96</v>
      </c>
    </row>
    <row r="97" spans="1:17" ht="14.4" customHeight="1" x14ac:dyDescent="0.3">
      <c r="A97" s="8" t="str">
        <f t="shared" ref="A97:A101" si="214">RIGHT(D97,1)</f>
        <v>1</v>
      </c>
      <c r="B97" s="8" t="str">
        <f>VLOOKUP(D97,BD!$A$2:$B$999,2,FALSE)</f>
        <v>CUENCA 1159 S.A</v>
      </c>
      <c r="C97" s="11" t="str">
        <f>VLOOKUP(D97,BD!$A$2:$D$199,3,FALSE)</f>
        <v>20305936406</v>
      </c>
      <c r="D97" s="1" t="s">
        <v>615</v>
      </c>
      <c r="E97" s="10" t="str">
        <f t="shared" ref="E97:E101" si="215">CONCATENATE("[CUIT ",D97,"]")</f>
        <v>[CUIT 30-71758818-1]</v>
      </c>
      <c r="F97" s="14" t="str">
        <f>VLOOKUP(D97,BD!$A$2:$D$199,4,FALSE)</f>
        <v>Elena20201</v>
      </c>
      <c r="G97" s="3" t="s">
        <v>21</v>
      </c>
      <c r="H97" s="9" t="str">
        <f t="shared" ref="H97:H101" si="216">TEXT(G97,"mm-yyyy")</f>
        <v>03-2023</v>
      </c>
      <c r="I97" s="14" t="str">
        <f>VLOOKUP(D97,BD!$A$2:$E$199,5,FALSE)</f>
        <v>\\192.168.0.3\wns\Asesoramiento Contable\WNS\CUENCA 1159 S.A\Contabilidad\2024\Compras</v>
      </c>
      <c r="J97" s="7" t="str">
        <f t="shared" ref="J97:J101" si="217">CONCATENATE(TEXT(A97,"0")," - ",TEXT(G97,"MMYYYY")," - ",SUBSTITUTE(D97,"-",""),".zip")</f>
        <v>1 - 032023 - 30717588181.zip</v>
      </c>
      <c r="K97" s="7" t="str">
        <f t="shared" ref="K97:K101" si="218">CONCATENATE(TEXT(A97,"0")," - ",TEXT(H97,"MMYYYY")," - ",SUBSTITUTE(D97,"-",""))</f>
        <v>1 - 032023 - 30717588181</v>
      </c>
      <c r="L97" s="7" t="str">
        <f t="shared" ref="L97:L101" si="219">CONCATENATE(TEXT(A97,"0")," - ","compras - ",TEXT(H97,"MMYYYY")," - ",SUBSTITUTE(D97,"-","")," - ",B97)</f>
        <v>1 - compras - 032023 - 30717588181 - CUENCA 1159 S.A</v>
      </c>
      <c r="M97" s="7" t="str">
        <f t="shared" ref="M97:M101" si="220">CONCATENATE(TEXT(A97,"0")," - ","ventas - ",TEXT(H97,"MMYYYY")," - ",SUBSTITUTE(D97,"-","")," - ",B97)</f>
        <v>1 - ventas - 032023 - 30717588181 - CUENCA 1159 S.A</v>
      </c>
      <c r="N97" s="7" t="str">
        <f t="shared" ref="N97:N101" si="221">CONCATENATE(TEXT(A97,"0")," - ","libro iva digital - ",TEXT(H97,"mmyyyy")," - ",SUBSTITUTE(D97,"-","")," - ",C97)</f>
        <v>1 - libro iva digital - 032023 - 30717588181 - 20305936406</v>
      </c>
      <c r="O97" s="8">
        <f t="shared" si="155"/>
        <v>1</v>
      </c>
      <c r="P97" s="8">
        <f t="shared" si="156"/>
        <v>0</v>
      </c>
      <c r="Q97" s="8">
        <f t="shared" si="157"/>
        <v>97</v>
      </c>
    </row>
    <row r="98" spans="1:17" ht="14.4" customHeight="1" x14ac:dyDescent="0.3">
      <c r="A98" s="8" t="str">
        <f t="shared" si="214"/>
        <v>1</v>
      </c>
      <c r="B98" s="8" t="str">
        <f>VLOOKUP(D98,BD!$A$2:$B$999,2,FALSE)</f>
        <v>CUENCA 1159 S.A</v>
      </c>
      <c r="C98" s="11" t="str">
        <f>VLOOKUP(D98,BD!$A$2:$D$199,3,FALSE)</f>
        <v>20305936406</v>
      </c>
      <c r="D98" s="1" t="s">
        <v>615</v>
      </c>
      <c r="E98" s="10" t="str">
        <f t="shared" si="215"/>
        <v>[CUIT 30-71758818-1]</v>
      </c>
      <c r="F98" s="14" t="str">
        <f>VLOOKUP(D98,BD!$A$2:$D$199,4,FALSE)</f>
        <v>Elena20201</v>
      </c>
      <c r="G98" s="3" t="s">
        <v>14</v>
      </c>
      <c r="H98" s="9" t="str">
        <f t="shared" si="216"/>
        <v>04-2023</v>
      </c>
      <c r="I98" s="14" t="str">
        <f>VLOOKUP(D98,BD!$A$2:$E$199,5,FALSE)</f>
        <v>\\192.168.0.3\wns\Asesoramiento Contable\WNS\CUENCA 1159 S.A\Contabilidad\2024\Compras</v>
      </c>
      <c r="J98" s="7" t="str">
        <f t="shared" si="217"/>
        <v>1 - 042023 - 30717588181.zip</v>
      </c>
      <c r="K98" s="7" t="str">
        <f t="shared" si="218"/>
        <v>1 - 042023 - 30717588181</v>
      </c>
      <c r="L98" s="7" t="str">
        <f t="shared" si="219"/>
        <v>1 - compras - 042023 - 30717588181 - CUENCA 1159 S.A</v>
      </c>
      <c r="M98" s="7" t="str">
        <f t="shared" si="220"/>
        <v>1 - ventas - 042023 - 30717588181 - CUENCA 1159 S.A</v>
      </c>
      <c r="N98" s="7" t="str">
        <f t="shared" si="221"/>
        <v>1 - libro iva digital - 042023 - 30717588181 - 20305936406</v>
      </c>
      <c r="O98" s="8">
        <f t="shared" si="155"/>
        <v>0</v>
      </c>
      <c r="P98" s="8">
        <f t="shared" si="156"/>
        <v>0</v>
      </c>
      <c r="Q98" s="8">
        <f t="shared" si="157"/>
        <v>98</v>
      </c>
    </row>
    <row r="99" spans="1:17" ht="14.4" customHeight="1" x14ac:dyDescent="0.3">
      <c r="A99" s="8" t="str">
        <f t="shared" si="214"/>
        <v>1</v>
      </c>
      <c r="B99" s="8" t="str">
        <f>VLOOKUP(D99,BD!$A$2:$B$999,2,FALSE)</f>
        <v>CUENCA 1159 S.A</v>
      </c>
      <c r="C99" s="11" t="str">
        <f>VLOOKUP(D99,BD!$A$2:$D$199,3,FALSE)</f>
        <v>20305936406</v>
      </c>
      <c r="D99" s="1" t="s">
        <v>615</v>
      </c>
      <c r="E99" s="10" t="str">
        <f t="shared" si="215"/>
        <v>[CUIT 30-71758818-1]</v>
      </c>
      <c r="F99" s="14" t="str">
        <f>VLOOKUP(D99,BD!$A$2:$D$199,4,FALSE)</f>
        <v>Elena20201</v>
      </c>
      <c r="G99" s="3" t="s">
        <v>15</v>
      </c>
      <c r="H99" s="9" t="str">
        <f t="shared" si="216"/>
        <v>05-2023</v>
      </c>
      <c r="I99" s="14" t="str">
        <f>VLOOKUP(D99,BD!$A$2:$E$199,5,FALSE)</f>
        <v>\\192.168.0.3\wns\Asesoramiento Contable\WNS\CUENCA 1159 S.A\Contabilidad\2024\Compras</v>
      </c>
      <c r="J99" s="7" t="str">
        <f t="shared" si="217"/>
        <v>1 - 052023 - 30717588181.zip</v>
      </c>
      <c r="K99" s="7" t="str">
        <f t="shared" si="218"/>
        <v>1 - 052023 - 30717588181</v>
      </c>
      <c r="L99" s="7" t="str">
        <f t="shared" si="219"/>
        <v>1 - compras - 052023 - 30717588181 - CUENCA 1159 S.A</v>
      </c>
      <c r="M99" s="7" t="str">
        <f t="shared" si="220"/>
        <v>1 - ventas - 052023 - 30717588181 - CUENCA 1159 S.A</v>
      </c>
      <c r="N99" s="7" t="str">
        <f t="shared" si="221"/>
        <v>1 - libro iva digital - 052023 - 30717588181 - 20305936406</v>
      </c>
      <c r="O99" s="8">
        <f t="shared" si="155"/>
        <v>0</v>
      </c>
      <c r="P99" s="8">
        <f t="shared" si="156"/>
        <v>0</v>
      </c>
      <c r="Q99" s="8">
        <f t="shared" si="157"/>
        <v>99</v>
      </c>
    </row>
    <row r="100" spans="1:17" ht="14.4" customHeight="1" x14ac:dyDescent="0.3">
      <c r="A100" s="8" t="str">
        <f t="shared" si="214"/>
        <v>1</v>
      </c>
      <c r="B100" s="8" t="str">
        <f>VLOOKUP(D100,BD!$A$2:$B$999,2,FALSE)</f>
        <v>CUENCA 1159 S.A</v>
      </c>
      <c r="C100" s="11" t="str">
        <f>VLOOKUP(D100,BD!$A$2:$D$199,3,FALSE)</f>
        <v>20305936406</v>
      </c>
      <c r="D100" s="1" t="s">
        <v>615</v>
      </c>
      <c r="E100" s="10" t="str">
        <f t="shared" si="215"/>
        <v>[CUIT 30-71758818-1]</v>
      </c>
      <c r="F100" s="14" t="str">
        <f>VLOOKUP(D100,BD!$A$2:$D$199,4,FALSE)</f>
        <v>Elena20201</v>
      </c>
      <c r="G100" s="3" t="s">
        <v>22</v>
      </c>
      <c r="H100" s="9" t="str">
        <f t="shared" si="216"/>
        <v>06-2023</v>
      </c>
      <c r="I100" s="14" t="str">
        <f>VLOOKUP(D100,BD!$A$2:$E$199,5,FALSE)</f>
        <v>\\192.168.0.3\wns\Asesoramiento Contable\WNS\CUENCA 1159 S.A\Contabilidad\2024\Compras</v>
      </c>
      <c r="J100" s="7" t="str">
        <f t="shared" si="217"/>
        <v>1 - 062023 - 30717588181.zip</v>
      </c>
      <c r="K100" s="7" t="str">
        <f t="shared" si="218"/>
        <v>1 - 062023 - 30717588181</v>
      </c>
      <c r="L100" s="7" t="str">
        <f t="shared" si="219"/>
        <v>1 - compras - 062023 - 30717588181 - CUENCA 1159 S.A</v>
      </c>
      <c r="M100" s="7" t="str">
        <f t="shared" si="220"/>
        <v>1 - ventas - 062023 - 30717588181 - CUENCA 1159 S.A</v>
      </c>
      <c r="N100" s="7" t="str">
        <f t="shared" si="221"/>
        <v>1 - libro iva digital - 062023 - 30717588181 - 20305936406</v>
      </c>
      <c r="O100" s="8">
        <f t="shared" si="155"/>
        <v>0</v>
      </c>
      <c r="P100" s="8">
        <f t="shared" si="156"/>
        <v>0</v>
      </c>
      <c r="Q100" s="8">
        <f t="shared" si="157"/>
        <v>100</v>
      </c>
    </row>
    <row r="101" spans="1:17" ht="14.4" customHeight="1" x14ac:dyDescent="0.3">
      <c r="A101" s="8" t="str">
        <f t="shared" si="214"/>
        <v>1</v>
      </c>
      <c r="B101" s="8" t="str">
        <f>VLOOKUP(D101,BD!$A$2:$B$999,2,FALSE)</f>
        <v>CUENCA 1159 S.A</v>
      </c>
      <c r="C101" s="11" t="str">
        <f>VLOOKUP(D101,BD!$A$2:$D$199,3,FALSE)</f>
        <v>20305936406</v>
      </c>
      <c r="D101" s="1" t="s">
        <v>615</v>
      </c>
      <c r="E101" s="10" t="str">
        <f t="shared" si="215"/>
        <v>[CUIT 30-71758818-1]</v>
      </c>
      <c r="F101" s="14" t="str">
        <f>VLOOKUP(D101,BD!$A$2:$D$199,4,FALSE)</f>
        <v>Elena20201</v>
      </c>
      <c r="G101" s="3" t="s">
        <v>195</v>
      </c>
      <c r="H101" s="9" t="str">
        <f t="shared" si="216"/>
        <v>07-2023</v>
      </c>
      <c r="I101" s="14" t="str">
        <f>VLOOKUP(D101,BD!$A$2:$E$199,5,FALSE)</f>
        <v>\\192.168.0.3\wns\Asesoramiento Contable\WNS\CUENCA 1159 S.A\Contabilidad\2024\Compras</v>
      </c>
      <c r="J101" s="7" t="str">
        <f t="shared" si="217"/>
        <v>1 - 072023 - 30717588181.zip</v>
      </c>
      <c r="K101" s="7" t="str">
        <f t="shared" si="218"/>
        <v>1 - 072023 - 30717588181</v>
      </c>
      <c r="L101" s="7" t="str">
        <f t="shared" si="219"/>
        <v>1 - compras - 072023 - 30717588181 - CUENCA 1159 S.A</v>
      </c>
      <c r="M101" s="7" t="str">
        <f t="shared" si="220"/>
        <v>1 - ventas - 072023 - 30717588181 - CUENCA 1159 S.A</v>
      </c>
      <c r="N101" s="7" t="str">
        <f t="shared" si="221"/>
        <v>1 - libro iva digital - 072023 - 30717588181 - 20305936406</v>
      </c>
      <c r="O101" s="8">
        <f t="shared" si="155"/>
        <v>0</v>
      </c>
      <c r="P101" s="8">
        <f t="shared" si="156"/>
        <v>1</v>
      </c>
      <c r="Q101" s="8">
        <f t="shared" si="157"/>
        <v>101</v>
      </c>
    </row>
    <row r="102" spans="1:17" ht="14.4" customHeight="1" x14ac:dyDescent="0.3">
      <c r="A102" s="8" t="str">
        <f t="shared" ref="A102:A106" si="222">RIGHT(D102,1)</f>
        <v>1</v>
      </c>
      <c r="B102" s="8" t="str">
        <f>VLOOKUP(D102,BD!$A$2:$B$999,2,FALSE)</f>
        <v>25 DE KISLEV</v>
      </c>
      <c r="C102" s="11" t="str">
        <f>VLOOKUP(D102,BD!$A$2:$D$199,3,FALSE)</f>
        <v>20371404458</v>
      </c>
      <c r="D102" s="1" t="s">
        <v>616</v>
      </c>
      <c r="E102" s="10" t="str">
        <f t="shared" ref="E102:E106" si="223">CONCATENATE("[CUIT ",D102,"]")</f>
        <v>[CUIT 30-71794282-1]</v>
      </c>
      <c r="F102" s="14" t="str">
        <f>VLOOKUP(D102,BD!$A$2:$D$199,4,FALSE)</f>
        <v>Marcote2022</v>
      </c>
      <c r="G102" s="3" t="s">
        <v>21</v>
      </c>
      <c r="H102" s="9" t="str">
        <f t="shared" ref="H102:H106" si="224">TEXT(G102,"mm-yyyy")</f>
        <v>03-2023</v>
      </c>
      <c r="I102" s="14" t="str">
        <f>VLOOKUP(D102,BD!$A$2:$E$199,5,FALSE)</f>
        <v>\\192.168.0.3\wns\Asesoramiento Contable\WNS\25 DE KISLEV\Contabilidad\2024\Compras</v>
      </c>
      <c r="J102" s="7" t="str">
        <f t="shared" ref="J102:J106" si="225">CONCATENATE(TEXT(A102,"0")," - ",TEXT(G102,"MMYYYY")," - ",SUBSTITUTE(D102,"-",""),".zip")</f>
        <v>1 - 032023 - 30717942821.zip</v>
      </c>
      <c r="K102" s="7" t="str">
        <f t="shared" ref="K102:K106" si="226">CONCATENATE(TEXT(A102,"0")," - ",TEXT(H102,"MMYYYY")," - ",SUBSTITUTE(D102,"-",""))</f>
        <v>1 - 032023 - 30717942821</v>
      </c>
      <c r="L102" s="7" t="str">
        <f t="shared" ref="L102:L106" si="227">CONCATENATE(TEXT(A102,"0")," - ","compras - ",TEXT(H102,"MMYYYY")," - ",SUBSTITUTE(D102,"-","")," - ",B102)</f>
        <v>1 - compras - 032023 - 30717942821 - 25 DE KISLEV</v>
      </c>
      <c r="M102" s="7" t="str">
        <f t="shared" ref="M102:M106" si="228">CONCATENATE(TEXT(A102,"0")," - ","ventas - ",TEXT(H102,"MMYYYY")," - ",SUBSTITUTE(D102,"-","")," - ",B102)</f>
        <v>1 - ventas - 032023 - 30717942821 - 25 DE KISLEV</v>
      </c>
      <c r="N102" s="7" t="str">
        <f t="shared" ref="N102:N106" si="229">CONCATENATE(TEXT(A102,"0")," - ","libro iva digital - ",TEXT(H102,"mmyyyy")," - ",SUBSTITUTE(D102,"-","")," - ",C102)</f>
        <v>1 - libro iva digital - 032023 - 30717942821 - 20371404458</v>
      </c>
      <c r="O102" s="8">
        <f t="shared" si="155"/>
        <v>1</v>
      </c>
      <c r="P102" s="8">
        <f t="shared" si="156"/>
        <v>0</v>
      </c>
      <c r="Q102" s="8">
        <f t="shared" si="157"/>
        <v>102</v>
      </c>
    </row>
    <row r="103" spans="1:17" ht="14.4" customHeight="1" x14ac:dyDescent="0.3">
      <c r="A103" s="8" t="str">
        <f t="shared" si="222"/>
        <v>1</v>
      </c>
      <c r="B103" s="8" t="str">
        <f>VLOOKUP(D103,BD!$A$2:$B$999,2,FALSE)</f>
        <v>25 DE KISLEV</v>
      </c>
      <c r="C103" s="11" t="str">
        <f>VLOOKUP(D103,BD!$A$2:$D$199,3,FALSE)</f>
        <v>20371404458</v>
      </c>
      <c r="D103" s="1" t="s">
        <v>616</v>
      </c>
      <c r="E103" s="10" t="str">
        <f t="shared" si="223"/>
        <v>[CUIT 30-71794282-1]</v>
      </c>
      <c r="F103" s="14" t="str">
        <f>VLOOKUP(D103,BD!$A$2:$D$199,4,FALSE)</f>
        <v>Marcote2022</v>
      </c>
      <c r="G103" s="3" t="s">
        <v>14</v>
      </c>
      <c r="H103" s="9" t="str">
        <f t="shared" si="224"/>
        <v>04-2023</v>
      </c>
      <c r="I103" s="14" t="str">
        <f>VLOOKUP(D103,BD!$A$2:$E$199,5,FALSE)</f>
        <v>\\192.168.0.3\wns\Asesoramiento Contable\WNS\25 DE KISLEV\Contabilidad\2024\Compras</v>
      </c>
      <c r="J103" s="7" t="str">
        <f t="shared" si="225"/>
        <v>1 - 042023 - 30717942821.zip</v>
      </c>
      <c r="K103" s="7" t="str">
        <f t="shared" si="226"/>
        <v>1 - 042023 - 30717942821</v>
      </c>
      <c r="L103" s="7" t="str">
        <f t="shared" si="227"/>
        <v>1 - compras - 042023 - 30717942821 - 25 DE KISLEV</v>
      </c>
      <c r="M103" s="7" t="str">
        <f t="shared" si="228"/>
        <v>1 - ventas - 042023 - 30717942821 - 25 DE KISLEV</v>
      </c>
      <c r="N103" s="7" t="str">
        <f t="shared" si="229"/>
        <v>1 - libro iva digital - 042023 - 30717942821 - 20371404458</v>
      </c>
      <c r="O103" s="8">
        <f t="shared" si="155"/>
        <v>0</v>
      </c>
      <c r="P103" s="8">
        <f t="shared" si="156"/>
        <v>0</v>
      </c>
      <c r="Q103" s="8">
        <f t="shared" si="157"/>
        <v>103</v>
      </c>
    </row>
    <row r="104" spans="1:17" ht="14.4" customHeight="1" x14ac:dyDescent="0.3">
      <c r="A104" s="8" t="str">
        <f t="shared" si="222"/>
        <v>1</v>
      </c>
      <c r="B104" s="8" t="str">
        <f>VLOOKUP(D104,BD!$A$2:$B$999,2,FALSE)</f>
        <v>25 DE KISLEV</v>
      </c>
      <c r="C104" s="11" t="str">
        <f>VLOOKUP(D104,BD!$A$2:$D$199,3,FALSE)</f>
        <v>20371404458</v>
      </c>
      <c r="D104" s="1" t="s">
        <v>616</v>
      </c>
      <c r="E104" s="10" t="str">
        <f t="shared" si="223"/>
        <v>[CUIT 30-71794282-1]</v>
      </c>
      <c r="F104" s="14" t="str">
        <f>VLOOKUP(D104,BD!$A$2:$D$199,4,FALSE)</f>
        <v>Marcote2022</v>
      </c>
      <c r="G104" s="3" t="s">
        <v>15</v>
      </c>
      <c r="H104" s="9" t="str">
        <f t="shared" si="224"/>
        <v>05-2023</v>
      </c>
      <c r="I104" s="14" t="str">
        <f>VLOOKUP(D104,BD!$A$2:$E$199,5,FALSE)</f>
        <v>\\192.168.0.3\wns\Asesoramiento Contable\WNS\25 DE KISLEV\Contabilidad\2024\Compras</v>
      </c>
      <c r="J104" s="7" t="str">
        <f t="shared" si="225"/>
        <v>1 - 052023 - 30717942821.zip</v>
      </c>
      <c r="K104" s="7" t="str">
        <f t="shared" si="226"/>
        <v>1 - 052023 - 30717942821</v>
      </c>
      <c r="L104" s="7" t="str">
        <f t="shared" si="227"/>
        <v>1 - compras - 052023 - 30717942821 - 25 DE KISLEV</v>
      </c>
      <c r="M104" s="7" t="str">
        <f t="shared" si="228"/>
        <v>1 - ventas - 052023 - 30717942821 - 25 DE KISLEV</v>
      </c>
      <c r="N104" s="7" t="str">
        <f t="shared" si="229"/>
        <v>1 - libro iva digital - 052023 - 30717942821 - 20371404458</v>
      </c>
      <c r="O104" s="8">
        <f t="shared" si="155"/>
        <v>0</v>
      </c>
      <c r="P104" s="8">
        <f t="shared" si="156"/>
        <v>0</v>
      </c>
      <c r="Q104" s="8">
        <f t="shared" si="157"/>
        <v>104</v>
      </c>
    </row>
    <row r="105" spans="1:17" ht="14.4" customHeight="1" x14ac:dyDescent="0.3">
      <c r="A105" s="8" t="str">
        <f t="shared" si="222"/>
        <v>1</v>
      </c>
      <c r="B105" s="8" t="str">
        <f>VLOOKUP(D105,BD!$A$2:$B$999,2,FALSE)</f>
        <v>25 DE KISLEV</v>
      </c>
      <c r="C105" s="11" t="str">
        <f>VLOOKUP(D105,BD!$A$2:$D$199,3,FALSE)</f>
        <v>20371404458</v>
      </c>
      <c r="D105" s="1" t="s">
        <v>616</v>
      </c>
      <c r="E105" s="10" t="str">
        <f t="shared" si="223"/>
        <v>[CUIT 30-71794282-1]</v>
      </c>
      <c r="F105" s="14" t="str">
        <f>VLOOKUP(D105,BD!$A$2:$D$199,4,FALSE)</f>
        <v>Marcote2022</v>
      </c>
      <c r="G105" s="3" t="s">
        <v>22</v>
      </c>
      <c r="H105" s="9" t="str">
        <f t="shared" si="224"/>
        <v>06-2023</v>
      </c>
      <c r="I105" s="14" t="str">
        <f>VLOOKUP(D105,BD!$A$2:$E$199,5,FALSE)</f>
        <v>\\192.168.0.3\wns\Asesoramiento Contable\WNS\25 DE KISLEV\Contabilidad\2024\Compras</v>
      </c>
      <c r="J105" s="7" t="str">
        <f t="shared" si="225"/>
        <v>1 - 062023 - 30717942821.zip</v>
      </c>
      <c r="K105" s="7" t="str">
        <f t="shared" si="226"/>
        <v>1 - 062023 - 30717942821</v>
      </c>
      <c r="L105" s="7" t="str">
        <f t="shared" si="227"/>
        <v>1 - compras - 062023 - 30717942821 - 25 DE KISLEV</v>
      </c>
      <c r="M105" s="7" t="str">
        <f t="shared" si="228"/>
        <v>1 - ventas - 062023 - 30717942821 - 25 DE KISLEV</v>
      </c>
      <c r="N105" s="7" t="str">
        <f t="shared" si="229"/>
        <v>1 - libro iva digital - 062023 - 30717942821 - 20371404458</v>
      </c>
      <c r="O105" s="8">
        <f t="shared" si="155"/>
        <v>0</v>
      </c>
      <c r="P105" s="8">
        <f t="shared" si="156"/>
        <v>0</v>
      </c>
      <c r="Q105" s="8">
        <f t="shared" si="157"/>
        <v>105</v>
      </c>
    </row>
    <row r="106" spans="1:17" ht="14.4" customHeight="1" x14ac:dyDescent="0.3">
      <c r="A106" s="8" t="str">
        <f t="shared" si="222"/>
        <v>1</v>
      </c>
      <c r="B106" s="8" t="str">
        <f>VLOOKUP(D106,BD!$A$2:$B$999,2,FALSE)</f>
        <v>25 DE KISLEV</v>
      </c>
      <c r="C106" s="11" t="str">
        <f>VLOOKUP(D106,BD!$A$2:$D$199,3,FALSE)</f>
        <v>20371404458</v>
      </c>
      <c r="D106" s="1" t="s">
        <v>616</v>
      </c>
      <c r="E106" s="10" t="str">
        <f t="shared" si="223"/>
        <v>[CUIT 30-71794282-1]</v>
      </c>
      <c r="F106" s="14" t="str">
        <f>VLOOKUP(D106,BD!$A$2:$D$199,4,FALSE)</f>
        <v>Marcote2022</v>
      </c>
      <c r="G106" s="3" t="s">
        <v>195</v>
      </c>
      <c r="H106" s="9" t="str">
        <f t="shared" si="224"/>
        <v>07-2023</v>
      </c>
      <c r="I106" s="14" t="str">
        <f>VLOOKUP(D106,BD!$A$2:$E$199,5,FALSE)</f>
        <v>\\192.168.0.3\wns\Asesoramiento Contable\WNS\25 DE KISLEV\Contabilidad\2024\Compras</v>
      </c>
      <c r="J106" s="7" t="str">
        <f t="shared" si="225"/>
        <v>1 - 072023 - 30717942821.zip</v>
      </c>
      <c r="K106" s="7" t="str">
        <f t="shared" si="226"/>
        <v>1 - 072023 - 30717942821</v>
      </c>
      <c r="L106" s="7" t="str">
        <f t="shared" si="227"/>
        <v>1 - compras - 072023 - 30717942821 - 25 DE KISLEV</v>
      </c>
      <c r="M106" s="7" t="str">
        <f t="shared" si="228"/>
        <v>1 - ventas - 072023 - 30717942821 - 25 DE KISLEV</v>
      </c>
      <c r="N106" s="7" t="str">
        <f t="shared" si="229"/>
        <v>1 - libro iva digital - 072023 - 30717942821 - 20371404458</v>
      </c>
      <c r="O106" s="8">
        <f t="shared" si="155"/>
        <v>0</v>
      </c>
      <c r="P106" s="8">
        <f t="shared" si="156"/>
        <v>1</v>
      </c>
      <c r="Q106" s="8">
        <f t="shared" si="157"/>
        <v>106</v>
      </c>
    </row>
    <row r="107" spans="1:17" ht="14.4" customHeight="1" x14ac:dyDescent="0.3">
      <c r="A107" s="8" t="str">
        <f t="shared" ref="A107:A111" si="230">RIGHT(D107,1)</f>
        <v>4</v>
      </c>
      <c r="B107" s="8" t="str">
        <f>VLOOKUP(D107,BD!$A$2:$B$999,2,FALSE)</f>
        <v>TERRES S.A.S</v>
      </c>
      <c r="C107" s="11" t="str">
        <f>VLOOKUP(D107,BD!$A$2:$D$199,3,FALSE)</f>
        <v>20372480913</v>
      </c>
      <c r="D107" s="1" t="s">
        <v>617</v>
      </c>
      <c r="E107" s="10" t="str">
        <f t="shared" ref="E107:E111" si="231">CONCATENATE("[CUIT ",D107,"]")</f>
        <v>[CUIT 30-71730815-4]</v>
      </c>
      <c r="F107" s="14" t="str">
        <f>VLOOKUP(D107,BD!$A$2:$D$199,4,FALSE)</f>
        <v>Libertador5742</v>
      </c>
      <c r="G107" s="3" t="s">
        <v>21</v>
      </c>
      <c r="H107" s="9" t="str">
        <f t="shared" ref="H107:H111" si="232">TEXT(G107,"mm-yyyy")</f>
        <v>03-2023</v>
      </c>
      <c r="I107" s="14" t="str">
        <f>VLOOKUP(D107,BD!$A$2:$E$199,5,FALSE)</f>
        <v>\\192.168.0.3\wns\Asesoramiento Contable\WNS\TERRES S.A.S\Contabilidad\2024\Compras</v>
      </c>
      <c r="J107" s="7" t="str">
        <f t="shared" ref="J107:J111" si="233">CONCATENATE(TEXT(A107,"0")," - ",TEXT(G107,"MMYYYY")," - ",SUBSTITUTE(D107,"-",""),".zip")</f>
        <v>4 - 032023 - 30717308154.zip</v>
      </c>
      <c r="K107" s="7" t="str">
        <f t="shared" ref="K107:K111" si="234">CONCATENATE(TEXT(A107,"0")," - ",TEXT(H107,"MMYYYY")," - ",SUBSTITUTE(D107,"-",""))</f>
        <v>4 - 032023 - 30717308154</v>
      </c>
      <c r="L107" s="7" t="str">
        <f t="shared" ref="L107:L111" si="235">CONCATENATE(TEXT(A107,"0")," - ","compras - ",TEXT(H107,"MMYYYY")," - ",SUBSTITUTE(D107,"-","")," - ",B107)</f>
        <v>4 - compras - 032023 - 30717308154 - TERRES S.A.S</v>
      </c>
      <c r="M107" s="7" t="str">
        <f t="shared" ref="M107:M111" si="236">CONCATENATE(TEXT(A107,"0")," - ","ventas - ",TEXT(H107,"MMYYYY")," - ",SUBSTITUTE(D107,"-","")," - ",B107)</f>
        <v>4 - ventas - 032023 - 30717308154 - TERRES S.A.S</v>
      </c>
      <c r="N107" s="7" t="str">
        <f t="shared" ref="N107:N111" si="237">CONCATENATE(TEXT(A107,"0")," - ","libro iva digital - ",TEXT(H107,"mmyyyy")," - ",SUBSTITUTE(D107,"-","")," - ",C107)</f>
        <v>4 - libro iva digital - 032023 - 30717308154 - 20372480913</v>
      </c>
      <c r="O107" s="8">
        <f t="shared" si="155"/>
        <v>1</v>
      </c>
      <c r="P107" s="8">
        <f t="shared" si="156"/>
        <v>0</v>
      </c>
      <c r="Q107" s="8">
        <f t="shared" si="157"/>
        <v>107</v>
      </c>
    </row>
    <row r="108" spans="1:17" ht="14.4" customHeight="1" x14ac:dyDescent="0.3">
      <c r="A108" s="8" t="str">
        <f t="shared" si="230"/>
        <v>4</v>
      </c>
      <c r="B108" s="8" t="str">
        <f>VLOOKUP(D108,BD!$A$2:$B$999,2,FALSE)</f>
        <v>TERRES S.A.S</v>
      </c>
      <c r="C108" s="11" t="str">
        <f>VLOOKUP(D108,BD!$A$2:$D$199,3,FALSE)</f>
        <v>20372480913</v>
      </c>
      <c r="D108" s="1" t="s">
        <v>617</v>
      </c>
      <c r="E108" s="10" t="str">
        <f t="shared" si="231"/>
        <v>[CUIT 30-71730815-4]</v>
      </c>
      <c r="F108" s="14" t="str">
        <f>VLOOKUP(D108,BD!$A$2:$D$199,4,FALSE)</f>
        <v>Libertador5742</v>
      </c>
      <c r="G108" s="3" t="s">
        <v>14</v>
      </c>
      <c r="H108" s="9" t="str">
        <f t="shared" si="232"/>
        <v>04-2023</v>
      </c>
      <c r="I108" s="14" t="str">
        <f>VLOOKUP(D108,BD!$A$2:$E$199,5,FALSE)</f>
        <v>\\192.168.0.3\wns\Asesoramiento Contable\WNS\TERRES S.A.S\Contabilidad\2024\Compras</v>
      </c>
      <c r="J108" s="7" t="str">
        <f t="shared" si="233"/>
        <v>4 - 042023 - 30717308154.zip</v>
      </c>
      <c r="K108" s="7" t="str">
        <f t="shared" si="234"/>
        <v>4 - 042023 - 30717308154</v>
      </c>
      <c r="L108" s="7" t="str">
        <f t="shared" si="235"/>
        <v>4 - compras - 042023 - 30717308154 - TERRES S.A.S</v>
      </c>
      <c r="M108" s="7" t="str">
        <f t="shared" si="236"/>
        <v>4 - ventas - 042023 - 30717308154 - TERRES S.A.S</v>
      </c>
      <c r="N108" s="7" t="str">
        <f t="shared" si="237"/>
        <v>4 - libro iva digital - 042023 - 30717308154 - 20372480913</v>
      </c>
      <c r="O108" s="8">
        <f t="shared" si="155"/>
        <v>0</v>
      </c>
      <c r="P108" s="8">
        <f t="shared" si="156"/>
        <v>0</v>
      </c>
      <c r="Q108" s="8">
        <f t="shared" si="157"/>
        <v>108</v>
      </c>
    </row>
    <row r="109" spans="1:17" ht="14.4" customHeight="1" x14ac:dyDescent="0.3">
      <c r="A109" s="8" t="str">
        <f t="shared" si="230"/>
        <v>4</v>
      </c>
      <c r="B109" s="8" t="str">
        <f>VLOOKUP(D109,BD!$A$2:$B$999,2,FALSE)</f>
        <v>TERRES S.A.S</v>
      </c>
      <c r="C109" s="11" t="str">
        <f>VLOOKUP(D109,BD!$A$2:$D$199,3,FALSE)</f>
        <v>20372480913</v>
      </c>
      <c r="D109" s="1" t="s">
        <v>617</v>
      </c>
      <c r="E109" s="10" t="str">
        <f t="shared" si="231"/>
        <v>[CUIT 30-71730815-4]</v>
      </c>
      <c r="F109" s="14" t="str">
        <f>VLOOKUP(D109,BD!$A$2:$D$199,4,FALSE)</f>
        <v>Libertador5742</v>
      </c>
      <c r="G109" s="3" t="s">
        <v>15</v>
      </c>
      <c r="H109" s="9" t="str">
        <f t="shared" si="232"/>
        <v>05-2023</v>
      </c>
      <c r="I109" s="14" t="str">
        <f>VLOOKUP(D109,BD!$A$2:$E$199,5,FALSE)</f>
        <v>\\192.168.0.3\wns\Asesoramiento Contable\WNS\TERRES S.A.S\Contabilidad\2024\Compras</v>
      </c>
      <c r="J109" s="7" t="str">
        <f t="shared" si="233"/>
        <v>4 - 052023 - 30717308154.zip</v>
      </c>
      <c r="K109" s="7" t="str">
        <f t="shared" si="234"/>
        <v>4 - 052023 - 30717308154</v>
      </c>
      <c r="L109" s="7" t="str">
        <f t="shared" si="235"/>
        <v>4 - compras - 052023 - 30717308154 - TERRES S.A.S</v>
      </c>
      <c r="M109" s="7" t="str">
        <f t="shared" si="236"/>
        <v>4 - ventas - 052023 - 30717308154 - TERRES S.A.S</v>
      </c>
      <c r="N109" s="7" t="str">
        <f t="shared" si="237"/>
        <v>4 - libro iva digital - 052023 - 30717308154 - 20372480913</v>
      </c>
      <c r="O109" s="8">
        <f t="shared" si="155"/>
        <v>0</v>
      </c>
      <c r="P109" s="8">
        <f t="shared" si="156"/>
        <v>0</v>
      </c>
      <c r="Q109" s="8">
        <f t="shared" si="157"/>
        <v>109</v>
      </c>
    </row>
    <row r="110" spans="1:17" ht="14.4" customHeight="1" x14ac:dyDescent="0.3">
      <c r="A110" s="8" t="str">
        <f t="shared" si="230"/>
        <v>4</v>
      </c>
      <c r="B110" s="8" t="str">
        <f>VLOOKUP(D110,BD!$A$2:$B$999,2,FALSE)</f>
        <v>TERRES S.A.S</v>
      </c>
      <c r="C110" s="11" t="str">
        <f>VLOOKUP(D110,BD!$A$2:$D$199,3,FALSE)</f>
        <v>20372480913</v>
      </c>
      <c r="D110" s="1" t="s">
        <v>617</v>
      </c>
      <c r="E110" s="10" t="str">
        <f t="shared" si="231"/>
        <v>[CUIT 30-71730815-4]</v>
      </c>
      <c r="F110" s="14" t="str">
        <f>VLOOKUP(D110,BD!$A$2:$D$199,4,FALSE)</f>
        <v>Libertador5742</v>
      </c>
      <c r="G110" s="3" t="s">
        <v>22</v>
      </c>
      <c r="H110" s="9" t="str">
        <f t="shared" si="232"/>
        <v>06-2023</v>
      </c>
      <c r="I110" s="14" t="str">
        <f>VLOOKUP(D110,BD!$A$2:$E$199,5,FALSE)</f>
        <v>\\192.168.0.3\wns\Asesoramiento Contable\WNS\TERRES S.A.S\Contabilidad\2024\Compras</v>
      </c>
      <c r="J110" s="7" t="str">
        <f t="shared" si="233"/>
        <v>4 - 062023 - 30717308154.zip</v>
      </c>
      <c r="K110" s="7" t="str">
        <f t="shared" si="234"/>
        <v>4 - 062023 - 30717308154</v>
      </c>
      <c r="L110" s="7" t="str">
        <f t="shared" si="235"/>
        <v>4 - compras - 062023 - 30717308154 - TERRES S.A.S</v>
      </c>
      <c r="M110" s="7" t="str">
        <f t="shared" si="236"/>
        <v>4 - ventas - 062023 - 30717308154 - TERRES S.A.S</v>
      </c>
      <c r="N110" s="7" t="str">
        <f t="shared" si="237"/>
        <v>4 - libro iva digital - 062023 - 30717308154 - 20372480913</v>
      </c>
      <c r="O110" s="8">
        <f t="shared" si="155"/>
        <v>0</v>
      </c>
      <c r="P110" s="8">
        <f t="shared" si="156"/>
        <v>0</v>
      </c>
      <c r="Q110" s="8">
        <f t="shared" si="157"/>
        <v>110</v>
      </c>
    </row>
    <row r="111" spans="1:17" ht="14.4" customHeight="1" x14ac:dyDescent="0.3">
      <c r="A111" s="8" t="str">
        <f t="shared" si="230"/>
        <v>4</v>
      </c>
      <c r="B111" s="8" t="str">
        <f>VLOOKUP(D111,BD!$A$2:$B$999,2,FALSE)</f>
        <v>TERRES S.A.S</v>
      </c>
      <c r="C111" s="11" t="str">
        <f>VLOOKUP(D111,BD!$A$2:$D$199,3,FALSE)</f>
        <v>20372480913</v>
      </c>
      <c r="D111" s="1" t="s">
        <v>617</v>
      </c>
      <c r="E111" s="10" t="str">
        <f t="shared" si="231"/>
        <v>[CUIT 30-71730815-4]</v>
      </c>
      <c r="F111" s="14" t="str">
        <f>VLOOKUP(D111,BD!$A$2:$D$199,4,FALSE)</f>
        <v>Libertador5742</v>
      </c>
      <c r="G111" s="3" t="s">
        <v>195</v>
      </c>
      <c r="H111" s="9" t="str">
        <f t="shared" si="232"/>
        <v>07-2023</v>
      </c>
      <c r="I111" s="14" t="str">
        <f>VLOOKUP(D111,BD!$A$2:$E$199,5,FALSE)</f>
        <v>\\192.168.0.3\wns\Asesoramiento Contable\WNS\TERRES S.A.S\Contabilidad\2024\Compras</v>
      </c>
      <c r="J111" s="7" t="str">
        <f t="shared" si="233"/>
        <v>4 - 072023 - 30717308154.zip</v>
      </c>
      <c r="K111" s="7" t="str">
        <f t="shared" si="234"/>
        <v>4 - 072023 - 30717308154</v>
      </c>
      <c r="L111" s="7" t="str">
        <f t="shared" si="235"/>
        <v>4 - compras - 072023 - 30717308154 - TERRES S.A.S</v>
      </c>
      <c r="M111" s="7" t="str">
        <f t="shared" si="236"/>
        <v>4 - ventas - 072023 - 30717308154 - TERRES S.A.S</v>
      </c>
      <c r="N111" s="7" t="str">
        <f t="shared" si="237"/>
        <v>4 - libro iva digital - 072023 - 30717308154 - 20372480913</v>
      </c>
      <c r="O111" s="8">
        <f t="shared" si="155"/>
        <v>0</v>
      </c>
      <c r="P111" s="8">
        <f t="shared" si="156"/>
        <v>1</v>
      </c>
      <c r="Q111" s="8">
        <f t="shared" si="157"/>
        <v>111</v>
      </c>
    </row>
    <row r="112" spans="1:17" ht="14.4" customHeight="1" x14ac:dyDescent="0.3">
      <c r="A112" s="8" t="str">
        <f t="shared" ref="A112:A116" si="238">RIGHT(D112,1)</f>
        <v>4</v>
      </c>
      <c r="B112" s="8" t="str">
        <f>VLOOKUP(D112,BD!$A$2:$B$999,2,FALSE)</f>
        <v>INDUSTRIA ESTRELLA S.A.</v>
      </c>
      <c r="C112" s="11" t="str">
        <f>VLOOKUP(D112,BD!$A$2:$D$199,3,FALSE)</f>
        <v>20316742220</v>
      </c>
      <c r="D112" s="1" t="s">
        <v>618</v>
      </c>
      <c r="E112" s="10" t="str">
        <f t="shared" ref="E112:E116" si="239">CONCATENATE("[CUIT ",D112,"]")</f>
        <v>[CUIT 30-71784938-4]</v>
      </c>
      <c r="F112" s="14" t="str">
        <f>VLOOKUP(D112,BD!$A$2:$D$199,4,FALSE)</f>
        <v>NinaIlan0306.</v>
      </c>
      <c r="G112" s="3" t="s">
        <v>21</v>
      </c>
      <c r="H112" s="9" t="str">
        <f t="shared" ref="H112:H116" si="240">TEXT(G112,"mm-yyyy")</f>
        <v>03-2023</v>
      </c>
      <c r="I112" s="14" t="str">
        <f>VLOOKUP(D112,BD!$A$2:$E$199,5,FALSE)</f>
        <v>\\192.168.0.3\wns\Asesoramiento Contable\WNS\INDUSTRIA ESTRELLA S.A.\Contabilidad\2024\Compras</v>
      </c>
      <c r="J112" s="7" t="str">
        <f t="shared" ref="J112:J116" si="241">CONCATENATE(TEXT(A112,"0")," - ",TEXT(G112,"MMYYYY")," - ",SUBSTITUTE(D112,"-",""),".zip")</f>
        <v>4 - 032023 - 30717849384.zip</v>
      </c>
      <c r="K112" s="7" t="str">
        <f t="shared" ref="K112:K116" si="242">CONCATENATE(TEXT(A112,"0")," - ",TEXT(H112,"MMYYYY")," - ",SUBSTITUTE(D112,"-",""))</f>
        <v>4 - 032023 - 30717849384</v>
      </c>
      <c r="L112" s="7" t="str">
        <f t="shared" ref="L112:L116" si="243">CONCATENATE(TEXT(A112,"0")," - ","compras - ",TEXT(H112,"MMYYYY")," - ",SUBSTITUTE(D112,"-","")," - ",B112)</f>
        <v>4 - compras - 032023 - 30717849384 - INDUSTRIA ESTRELLA S.A.</v>
      </c>
      <c r="M112" s="7" t="str">
        <f t="shared" ref="M112:M116" si="244">CONCATENATE(TEXT(A112,"0")," - ","ventas - ",TEXT(H112,"MMYYYY")," - ",SUBSTITUTE(D112,"-","")," - ",B112)</f>
        <v>4 - ventas - 032023 - 30717849384 - INDUSTRIA ESTRELLA S.A.</v>
      </c>
      <c r="N112" s="7" t="str">
        <f t="shared" ref="N112:N116" si="245">CONCATENATE(TEXT(A112,"0")," - ","libro iva digital - ",TEXT(H112,"mmyyyy")," - ",SUBSTITUTE(D112,"-","")," - ",C112)</f>
        <v>4 - libro iva digital - 032023 - 30717849384 - 20316742220</v>
      </c>
      <c r="O112" s="8">
        <f t="shared" si="155"/>
        <v>1</v>
      </c>
      <c r="P112" s="8">
        <f t="shared" si="156"/>
        <v>0</v>
      </c>
      <c r="Q112" s="8">
        <f t="shared" si="157"/>
        <v>112</v>
      </c>
    </row>
    <row r="113" spans="1:17" ht="14.4" customHeight="1" x14ac:dyDescent="0.3">
      <c r="A113" s="8" t="str">
        <f t="shared" si="238"/>
        <v>4</v>
      </c>
      <c r="B113" s="8" t="str">
        <f>VLOOKUP(D113,BD!$A$2:$B$999,2,FALSE)</f>
        <v>INDUSTRIA ESTRELLA S.A.</v>
      </c>
      <c r="C113" s="11" t="str">
        <f>VLOOKUP(D113,BD!$A$2:$D$199,3,FALSE)</f>
        <v>20316742220</v>
      </c>
      <c r="D113" s="1" t="s">
        <v>618</v>
      </c>
      <c r="E113" s="10" t="str">
        <f t="shared" si="239"/>
        <v>[CUIT 30-71784938-4]</v>
      </c>
      <c r="F113" s="14" t="str">
        <f>VLOOKUP(D113,BD!$A$2:$D$199,4,FALSE)</f>
        <v>NinaIlan0306.</v>
      </c>
      <c r="G113" s="3" t="s">
        <v>14</v>
      </c>
      <c r="H113" s="9" t="str">
        <f t="shared" si="240"/>
        <v>04-2023</v>
      </c>
      <c r="I113" s="14" t="str">
        <f>VLOOKUP(D113,BD!$A$2:$E$199,5,FALSE)</f>
        <v>\\192.168.0.3\wns\Asesoramiento Contable\WNS\INDUSTRIA ESTRELLA S.A.\Contabilidad\2024\Compras</v>
      </c>
      <c r="J113" s="7" t="str">
        <f t="shared" si="241"/>
        <v>4 - 042023 - 30717849384.zip</v>
      </c>
      <c r="K113" s="7" t="str">
        <f t="shared" si="242"/>
        <v>4 - 042023 - 30717849384</v>
      </c>
      <c r="L113" s="7" t="str">
        <f t="shared" si="243"/>
        <v>4 - compras - 042023 - 30717849384 - INDUSTRIA ESTRELLA S.A.</v>
      </c>
      <c r="M113" s="7" t="str">
        <f t="shared" si="244"/>
        <v>4 - ventas - 042023 - 30717849384 - INDUSTRIA ESTRELLA S.A.</v>
      </c>
      <c r="N113" s="7" t="str">
        <f t="shared" si="245"/>
        <v>4 - libro iva digital - 042023 - 30717849384 - 20316742220</v>
      </c>
      <c r="O113" s="8">
        <f t="shared" si="155"/>
        <v>0</v>
      </c>
      <c r="P113" s="8">
        <f t="shared" si="156"/>
        <v>0</v>
      </c>
      <c r="Q113" s="8">
        <f t="shared" si="157"/>
        <v>113</v>
      </c>
    </row>
    <row r="114" spans="1:17" ht="14.4" customHeight="1" x14ac:dyDescent="0.3">
      <c r="A114" s="8" t="str">
        <f t="shared" si="238"/>
        <v>4</v>
      </c>
      <c r="B114" s="8" t="str">
        <f>VLOOKUP(D114,BD!$A$2:$B$999,2,FALSE)</f>
        <v>INDUSTRIA ESTRELLA S.A.</v>
      </c>
      <c r="C114" s="11" t="str">
        <f>VLOOKUP(D114,BD!$A$2:$D$199,3,FALSE)</f>
        <v>20316742220</v>
      </c>
      <c r="D114" s="1" t="s">
        <v>618</v>
      </c>
      <c r="E114" s="10" t="str">
        <f t="shared" si="239"/>
        <v>[CUIT 30-71784938-4]</v>
      </c>
      <c r="F114" s="14" t="str">
        <f>VLOOKUP(D114,BD!$A$2:$D$199,4,FALSE)</f>
        <v>NinaIlan0306.</v>
      </c>
      <c r="G114" s="3" t="s">
        <v>15</v>
      </c>
      <c r="H114" s="9" t="str">
        <f t="shared" si="240"/>
        <v>05-2023</v>
      </c>
      <c r="I114" s="14" t="str">
        <f>VLOOKUP(D114,BD!$A$2:$E$199,5,FALSE)</f>
        <v>\\192.168.0.3\wns\Asesoramiento Contable\WNS\INDUSTRIA ESTRELLA S.A.\Contabilidad\2024\Compras</v>
      </c>
      <c r="J114" s="7" t="str">
        <f t="shared" si="241"/>
        <v>4 - 052023 - 30717849384.zip</v>
      </c>
      <c r="K114" s="7" t="str">
        <f t="shared" si="242"/>
        <v>4 - 052023 - 30717849384</v>
      </c>
      <c r="L114" s="7" t="str">
        <f t="shared" si="243"/>
        <v>4 - compras - 052023 - 30717849384 - INDUSTRIA ESTRELLA S.A.</v>
      </c>
      <c r="M114" s="7" t="str">
        <f t="shared" si="244"/>
        <v>4 - ventas - 052023 - 30717849384 - INDUSTRIA ESTRELLA S.A.</v>
      </c>
      <c r="N114" s="7" t="str">
        <f t="shared" si="245"/>
        <v>4 - libro iva digital - 052023 - 30717849384 - 20316742220</v>
      </c>
      <c r="O114" s="8">
        <f t="shared" si="155"/>
        <v>0</v>
      </c>
      <c r="P114" s="8">
        <f t="shared" si="156"/>
        <v>0</v>
      </c>
      <c r="Q114" s="8">
        <f t="shared" si="157"/>
        <v>114</v>
      </c>
    </row>
    <row r="115" spans="1:17" ht="14.4" customHeight="1" x14ac:dyDescent="0.3">
      <c r="A115" s="8" t="str">
        <f t="shared" si="238"/>
        <v>4</v>
      </c>
      <c r="B115" s="8" t="str">
        <f>VLOOKUP(D115,BD!$A$2:$B$999,2,FALSE)</f>
        <v>INDUSTRIA ESTRELLA S.A.</v>
      </c>
      <c r="C115" s="11" t="str">
        <f>VLOOKUP(D115,BD!$A$2:$D$199,3,FALSE)</f>
        <v>20316742220</v>
      </c>
      <c r="D115" s="1" t="s">
        <v>618</v>
      </c>
      <c r="E115" s="10" t="str">
        <f t="shared" si="239"/>
        <v>[CUIT 30-71784938-4]</v>
      </c>
      <c r="F115" s="14" t="str">
        <f>VLOOKUP(D115,BD!$A$2:$D$199,4,FALSE)</f>
        <v>NinaIlan0306.</v>
      </c>
      <c r="G115" s="3" t="s">
        <v>22</v>
      </c>
      <c r="H115" s="9" t="str">
        <f t="shared" si="240"/>
        <v>06-2023</v>
      </c>
      <c r="I115" s="14" t="str">
        <f>VLOOKUP(D115,BD!$A$2:$E$199,5,FALSE)</f>
        <v>\\192.168.0.3\wns\Asesoramiento Contable\WNS\INDUSTRIA ESTRELLA S.A.\Contabilidad\2024\Compras</v>
      </c>
      <c r="J115" s="7" t="str">
        <f t="shared" si="241"/>
        <v>4 - 062023 - 30717849384.zip</v>
      </c>
      <c r="K115" s="7" t="str">
        <f t="shared" si="242"/>
        <v>4 - 062023 - 30717849384</v>
      </c>
      <c r="L115" s="7" t="str">
        <f t="shared" si="243"/>
        <v>4 - compras - 062023 - 30717849384 - INDUSTRIA ESTRELLA S.A.</v>
      </c>
      <c r="M115" s="7" t="str">
        <f t="shared" si="244"/>
        <v>4 - ventas - 062023 - 30717849384 - INDUSTRIA ESTRELLA S.A.</v>
      </c>
      <c r="N115" s="7" t="str">
        <f t="shared" si="245"/>
        <v>4 - libro iva digital - 062023 - 30717849384 - 20316742220</v>
      </c>
      <c r="O115" s="8">
        <f t="shared" si="155"/>
        <v>0</v>
      </c>
      <c r="P115" s="8">
        <f t="shared" si="156"/>
        <v>0</v>
      </c>
      <c r="Q115" s="8">
        <f t="shared" si="157"/>
        <v>115</v>
      </c>
    </row>
    <row r="116" spans="1:17" ht="14.4" customHeight="1" x14ac:dyDescent="0.3">
      <c r="A116" s="8" t="str">
        <f t="shared" si="238"/>
        <v>4</v>
      </c>
      <c r="B116" s="8" t="str">
        <f>VLOOKUP(D116,BD!$A$2:$B$999,2,FALSE)</f>
        <v>INDUSTRIA ESTRELLA S.A.</v>
      </c>
      <c r="C116" s="11" t="str">
        <f>VLOOKUP(D116,BD!$A$2:$D$199,3,FALSE)</f>
        <v>20316742220</v>
      </c>
      <c r="D116" s="1" t="s">
        <v>618</v>
      </c>
      <c r="E116" s="10" t="str">
        <f t="shared" si="239"/>
        <v>[CUIT 30-71784938-4]</v>
      </c>
      <c r="F116" s="14" t="str">
        <f>VLOOKUP(D116,BD!$A$2:$D$199,4,FALSE)</f>
        <v>NinaIlan0306.</v>
      </c>
      <c r="G116" s="3" t="s">
        <v>195</v>
      </c>
      <c r="H116" s="9" t="str">
        <f t="shared" si="240"/>
        <v>07-2023</v>
      </c>
      <c r="I116" s="14" t="str">
        <f>VLOOKUP(D116,BD!$A$2:$E$199,5,FALSE)</f>
        <v>\\192.168.0.3\wns\Asesoramiento Contable\WNS\INDUSTRIA ESTRELLA S.A.\Contabilidad\2024\Compras</v>
      </c>
      <c r="J116" s="7" t="str">
        <f t="shared" si="241"/>
        <v>4 - 072023 - 30717849384.zip</v>
      </c>
      <c r="K116" s="7" t="str">
        <f t="shared" si="242"/>
        <v>4 - 072023 - 30717849384</v>
      </c>
      <c r="L116" s="7" t="str">
        <f t="shared" si="243"/>
        <v>4 - compras - 072023 - 30717849384 - INDUSTRIA ESTRELLA S.A.</v>
      </c>
      <c r="M116" s="7" t="str">
        <f t="shared" si="244"/>
        <v>4 - ventas - 072023 - 30717849384 - INDUSTRIA ESTRELLA S.A.</v>
      </c>
      <c r="N116" s="7" t="str">
        <f t="shared" si="245"/>
        <v>4 - libro iva digital - 072023 - 30717849384 - 20316742220</v>
      </c>
      <c r="O116" s="8">
        <f t="shared" si="155"/>
        <v>0</v>
      </c>
      <c r="P116" s="8">
        <f t="shared" si="156"/>
        <v>1</v>
      </c>
      <c r="Q116" s="8">
        <f t="shared" si="157"/>
        <v>116</v>
      </c>
    </row>
    <row r="117" spans="1:17" ht="14.4" customHeight="1" x14ac:dyDescent="0.3">
      <c r="A117" s="8" t="str">
        <f t="shared" ref="A117:A120" si="246">RIGHT(D117,1)</f>
        <v>8</v>
      </c>
      <c r="B117" s="8" t="str">
        <f>VLOOKUP(D117,BD!$A$2:$B$999,2,FALSE)</f>
        <v>S PLUS SHIPPING S.A</v>
      </c>
      <c r="C117" s="11" t="str">
        <f>VLOOKUP(D117,BD!$A$2:$D$199,3,FALSE)</f>
        <v>20316601848</v>
      </c>
      <c r="D117" s="1" t="s">
        <v>619</v>
      </c>
      <c r="E117" s="10" t="str">
        <f t="shared" ref="E117:E120" si="247">CONCATENATE("[CUIT ",D117,"]")</f>
        <v>[CUIT 30-71796746-8]</v>
      </c>
      <c r="F117" s="14" t="str">
        <f>VLOOKUP(D117,BD!$A$2:$D$199,4,FALSE)</f>
        <v>Facu102300.</v>
      </c>
      <c r="G117" s="3" t="s">
        <v>14</v>
      </c>
      <c r="H117" s="9" t="str">
        <f t="shared" ref="H117:H120" si="248">TEXT(G117,"mm-yyyy")</f>
        <v>04-2023</v>
      </c>
      <c r="I117" s="14" t="str">
        <f>VLOOKUP(D117,BD!$A$2:$E$199,5,FALSE)</f>
        <v>\\192.168.0.3\wns\Asesoramiento Contable\WNS\S PLUS SHIPPING S.A\Contabilidad\2024\Compras</v>
      </c>
      <c r="J117" s="7" t="str">
        <f t="shared" ref="J117:J120" si="249">CONCATENATE(TEXT(A117,"0")," - ",TEXT(G117,"MMYYYY")," - ",SUBSTITUTE(D117,"-",""),".zip")</f>
        <v>8 - 042023 - 30717967468.zip</v>
      </c>
      <c r="K117" s="7" t="str">
        <f t="shared" ref="K117:K120" si="250">CONCATENATE(TEXT(A117,"0")," - ",TEXT(H117,"MMYYYY")," - ",SUBSTITUTE(D117,"-",""))</f>
        <v>8 - 042023 - 30717967468</v>
      </c>
      <c r="L117" s="7" t="str">
        <f t="shared" ref="L117:L120" si="251">CONCATENATE(TEXT(A117,"0")," - ","compras - ",TEXT(H117,"MMYYYY")," - ",SUBSTITUTE(D117,"-","")," - ",B117)</f>
        <v>8 - compras - 042023 - 30717967468 - S PLUS SHIPPING S.A</v>
      </c>
      <c r="M117" s="7" t="str">
        <f t="shared" ref="M117:M120" si="252">CONCATENATE(TEXT(A117,"0")," - ","ventas - ",TEXT(H117,"MMYYYY")," - ",SUBSTITUTE(D117,"-","")," - ",B117)</f>
        <v>8 - ventas - 042023 - 30717967468 - S PLUS SHIPPING S.A</v>
      </c>
      <c r="N117" s="7" t="str">
        <f t="shared" ref="N117:N120" si="253">CONCATENATE(TEXT(A117,"0")," - ","libro iva digital - ",TEXT(H117,"mmyyyy")," - ",SUBSTITUTE(D117,"-","")," - ",C117)</f>
        <v>8 - libro iva digital - 042023 - 30717967468 - 20316601848</v>
      </c>
      <c r="O117" s="8">
        <f t="shared" si="155"/>
        <v>1</v>
      </c>
      <c r="P117" s="8">
        <f t="shared" si="156"/>
        <v>0</v>
      </c>
      <c r="Q117" s="8">
        <f t="shared" si="157"/>
        <v>117</v>
      </c>
    </row>
    <row r="118" spans="1:17" ht="14.4" customHeight="1" x14ac:dyDescent="0.3">
      <c r="A118" s="8" t="str">
        <f t="shared" si="246"/>
        <v>8</v>
      </c>
      <c r="B118" s="8" t="str">
        <f>VLOOKUP(D118,BD!$A$2:$B$999,2,FALSE)</f>
        <v>S PLUS SHIPPING S.A</v>
      </c>
      <c r="C118" s="11" t="str">
        <f>VLOOKUP(D118,BD!$A$2:$D$199,3,FALSE)</f>
        <v>20316601848</v>
      </c>
      <c r="D118" s="1" t="s">
        <v>619</v>
      </c>
      <c r="E118" s="10" t="str">
        <f t="shared" si="247"/>
        <v>[CUIT 30-71796746-8]</v>
      </c>
      <c r="F118" s="14" t="str">
        <f>VLOOKUP(D118,BD!$A$2:$D$199,4,FALSE)</f>
        <v>Facu102300.</v>
      </c>
      <c r="G118" s="3" t="s">
        <v>15</v>
      </c>
      <c r="H118" s="9" t="str">
        <f t="shared" si="248"/>
        <v>05-2023</v>
      </c>
      <c r="I118" s="14" t="str">
        <f>VLOOKUP(D118,BD!$A$2:$E$199,5,FALSE)</f>
        <v>\\192.168.0.3\wns\Asesoramiento Contable\WNS\S PLUS SHIPPING S.A\Contabilidad\2024\Compras</v>
      </c>
      <c r="J118" s="7" t="str">
        <f t="shared" si="249"/>
        <v>8 - 052023 - 30717967468.zip</v>
      </c>
      <c r="K118" s="7" t="str">
        <f t="shared" si="250"/>
        <v>8 - 052023 - 30717967468</v>
      </c>
      <c r="L118" s="7" t="str">
        <f t="shared" si="251"/>
        <v>8 - compras - 052023 - 30717967468 - S PLUS SHIPPING S.A</v>
      </c>
      <c r="M118" s="7" t="str">
        <f t="shared" si="252"/>
        <v>8 - ventas - 052023 - 30717967468 - S PLUS SHIPPING S.A</v>
      </c>
      <c r="N118" s="7" t="str">
        <f t="shared" si="253"/>
        <v>8 - libro iva digital - 052023 - 30717967468 - 20316601848</v>
      </c>
      <c r="O118" s="8">
        <f t="shared" si="155"/>
        <v>0</v>
      </c>
      <c r="P118" s="8">
        <f t="shared" si="156"/>
        <v>0</v>
      </c>
      <c r="Q118" s="8">
        <f t="shared" si="157"/>
        <v>118</v>
      </c>
    </row>
    <row r="119" spans="1:17" ht="14.4" customHeight="1" x14ac:dyDescent="0.3">
      <c r="A119" s="8" t="str">
        <f t="shared" si="246"/>
        <v>8</v>
      </c>
      <c r="B119" s="8" t="str">
        <f>VLOOKUP(D119,BD!$A$2:$B$999,2,FALSE)</f>
        <v>S PLUS SHIPPING S.A</v>
      </c>
      <c r="C119" s="11" t="str">
        <f>VLOOKUP(D119,BD!$A$2:$D$199,3,FALSE)</f>
        <v>20316601848</v>
      </c>
      <c r="D119" s="1" t="s">
        <v>619</v>
      </c>
      <c r="E119" s="10" t="str">
        <f t="shared" si="247"/>
        <v>[CUIT 30-71796746-8]</v>
      </c>
      <c r="F119" s="14" t="str">
        <f>VLOOKUP(D119,BD!$A$2:$D$199,4,FALSE)</f>
        <v>Facu102300.</v>
      </c>
      <c r="G119" s="3" t="s">
        <v>22</v>
      </c>
      <c r="H119" s="9" t="str">
        <f t="shared" si="248"/>
        <v>06-2023</v>
      </c>
      <c r="I119" s="14" t="str">
        <f>VLOOKUP(D119,BD!$A$2:$E$199,5,FALSE)</f>
        <v>\\192.168.0.3\wns\Asesoramiento Contable\WNS\S PLUS SHIPPING S.A\Contabilidad\2024\Compras</v>
      </c>
      <c r="J119" s="7" t="str">
        <f t="shared" si="249"/>
        <v>8 - 062023 - 30717967468.zip</v>
      </c>
      <c r="K119" s="7" t="str">
        <f t="shared" si="250"/>
        <v>8 - 062023 - 30717967468</v>
      </c>
      <c r="L119" s="7" t="str">
        <f t="shared" si="251"/>
        <v>8 - compras - 062023 - 30717967468 - S PLUS SHIPPING S.A</v>
      </c>
      <c r="M119" s="7" t="str">
        <f t="shared" si="252"/>
        <v>8 - ventas - 062023 - 30717967468 - S PLUS SHIPPING S.A</v>
      </c>
      <c r="N119" s="7" t="str">
        <f t="shared" si="253"/>
        <v>8 - libro iva digital - 062023 - 30717967468 - 20316601848</v>
      </c>
      <c r="O119" s="8">
        <f t="shared" si="155"/>
        <v>0</v>
      </c>
      <c r="P119" s="8">
        <f t="shared" si="156"/>
        <v>0</v>
      </c>
      <c r="Q119" s="8">
        <f t="shared" si="157"/>
        <v>119</v>
      </c>
    </row>
    <row r="120" spans="1:17" ht="14.4" customHeight="1" x14ac:dyDescent="0.3">
      <c r="A120" s="8" t="str">
        <f t="shared" si="246"/>
        <v>8</v>
      </c>
      <c r="B120" s="8" t="str">
        <f>VLOOKUP(D120,BD!$A$2:$B$999,2,FALSE)</f>
        <v>S PLUS SHIPPING S.A</v>
      </c>
      <c r="C120" s="11" t="str">
        <f>VLOOKUP(D120,BD!$A$2:$D$199,3,FALSE)</f>
        <v>20316601848</v>
      </c>
      <c r="D120" s="1" t="s">
        <v>619</v>
      </c>
      <c r="E120" s="10" t="str">
        <f t="shared" si="247"/>
        <v>[CUIT 30-71796746-8]</v>
      </c>
      <c r="F120" s="14" t="str">
        <f>VLOOKUP(D120,BD!$A$2:$D$199,4,FALSE)</f>
        <v>Facu102300.</v>
      </c>
      <c r="G120" s="3" t="s">
        <v>195</v>
      </c>
      <c r="H120" s="9" t="str">
        <f t="shared" si="248"/>
        <v>07-2023</v>
      </c>
      <c r="I120" s="14" t="str">
        <f>VLOOKUP(D120,BD!$A$2:$E$199,5,FALSE)</f>
        <v>\\192.168.0.3\wns\Asesoramiento Contable\WNS\S PLUS SHIPPING S.A\Contabilidad\2024\Compras</v>
      </c>
      <c r="J120" s="7" t="str">
        <f t="shared" si="249"/>
        <v>8 - 072023 - 30717967468.zip</v>
      </c>
      <c r="K120" s="7" t="str">
        <f t="shared" si="250"/>
        <v>8 - 072023 - 30717967468</v>
      </c>
      <c r="L120" s="7" t="str">
        <f t="shared" si="251"/>
        <v>8 - compras - 072023 - 30717967468 - S PLUS SHIPPING S.A</v>
      </c>
      <c r="M120" s="7" t="str">
        <f t="shared" si="252"/>
        <v>8 - ventas - 072023 - 30717967468 - S PLUS SHIPPING S.A</v>
      </c>
      <c r="N120" s="7" t="str">
        <f t="shared" si="253"/>
        <v>8 - libro iva digital - 072023 - 30717967468 - 20316601848</v>
      </c>
      <c r="O120" s="8">
        <f t="shared" ref="O120:O183" si="254">IF(EXACT(D120,D119),0,1)</f>
        <v>0</v>
      </c>
      <c r="P120" s="8">
        <f t="shared" ref="P120:P183" si="255">IF(EXACT(D120,D121),0,1)</f>
        <v>1</v>
      </c>
      <c r="Q120" s="8">
        <f t="shared" ref="Q120:Q183" si="256">ROW(A120)</f>
        <v>120</v>
      </c>
    </row>
    <row r="121" spans="1:17" ht="14.4" customHeight="1" x14ac:dyDescent="0.3">
      <c r="A121" s="8" t="str">
        <f t="shared" ref="A121:A125" si="257">RIGHT(D121,1)</f>
        <v>9</v>
      </c>
      <c r="B121" s="8" t="str">
        <f>VLOOKUP(D121,BD!$A$2:$B$999,2,FALSE)</f>
        <v>KONSTRUKTIONEN M S.R.L.</v>
      </c>
      <c r="C121" s="11" t="str">
        <f>VLOOKUP(D121,BD!$A$2:$D$199,3,FALSE)</f>
        <v>20342400745</v>
      </c>
      <c r="D121" s="1" t="s">
        <v>620</v>
      </c>
      <c r="E121" s="10" t="str">
        <f t="shared" ref="E121:E125" si="258">CONCATENATE("[CUIT ",D121,"]")</f>
        <v>[CUIT 33-71562394-9]</v>
      </c>
      <c r="F121" s="14" t="str">
        <f>VLOOKUP(D121,BD!$A$2:$D$199,4,FALSE)</f>
        <v>Konstru1001</v>
      </c>
      <c r="G121" s="3" t="s">
        <v>21</v>
      </c>
      <c r="H121" s="9" t="str">
        <f t="shared" ref="H121:H125" si="259">TEXT(G121,"mm-yyyy")</f>
        <v>03-2023</v>
      </c>
      <c r="I121" s="14" t="str">
        <f>VLOOKUP(D121,BD!$A$2:$E$199,5,FALSE)</f>
        <v>\\192.168.0.3\wns\Asesoramiento Contable\WNS\KONSTRUKTIONEN M S.R.L.\Contabilidad\2024\Compras</v>
      </c>
      <c r="J121" s="7" t="str">
        <f t="shared" ref="J121:J125" si="260">CONCATENATE(TEXT(A121,"0")," - ",TEXT(G121,"MMYYYY")," - ",SUBSTITUTE(D121,"-",""),".zip")</f>
        <v>9 - 032023 - 33715623949.zip</v>
      </c>
      <c r="K121" s="7" t="str">
        <f t="shared" ref="K121:K125" si="261">CONCATENATE(TEXT(A121,"0")," - ",TEXT(H121,"MMYYYY")," - ",SUBSTITUTE(D121,"-",""))</f>
        <v>9 - 032023 - 33715623949</v>
      </c>
      <c r="L121" s="7" t="str">
        <f t="shared" ref="L121:L125" si="262">CONCATENATE(TEXT(A121,"0")," - ","compras - ",TEXT(H121,"MMYYYY")," - ",SUBSTITUTE(D121,"-","")," - ",B121)</f>
        <v>9 - compras - 032023 - 33715623949 - KONSTRUKTIONEN M S.R.L.</v>
      </c>
      <c r="M121" s="7" t="str">
        <f t="shared" ref="M121:M125" si="263">CONCATENATE(TEXT(A121,"0")," - ","ventas - ",TEXT(H121,"MMYYYY")," - ",SUBSTITUTE(D121,"-","")," - ",B121)</f>
        <v>9 - ventas - 032023 - 33715623949 - KONSTRUKTIONEN M S.R.L.</v>
      </c>
      <c r="N121" s="7" t="str">
        <f t="shared" ref="N121:N125" si="264">CONCATENATE(TEXT(A121,"0")," - ","libro iva digital - ",TEXT(H121,"mmyyyy")," - ",SUBSTITUTE(D121,"-","")," - ",C121)</f>
        <v>9 - libro iva digital - 032023 - 33715623949 - 20342400745</v>
      </c>
      <c r="O121" s="8">
        <f t="shared" si="254"/>
        <v>1</v>
      </c>
      <c r="P121" s="8">
        <f t="shared" si="255"/>
        <v>0</v>
      </c>
      <c r="Q121" s="8">
        <f t="shared" si="256"/>
        <v>121</v>
      </c>
    </row>
    <row r="122" spans="1:17" ht="14.4" customHeight="1" x14ac:dyDescent="0.3">
      <c r="A122" s="8" t="str">
        <f t="shared" si="257"/>
        <v>9</v>
      </c>
      <c r="B122" s="8" t="str">
        <f>VLOOKUP(D122,BD!$A$2:$B$999,2,FALSE)</f>
        <v>KONSTRUKTIONEN M S.R.L.</v>
      </c>
      <c r="C122" s="11" t="str">
        <f>VLOOKUP(D122,BD!$A$2:$D$199,3,FALSE)</f>
        <v>20342400745</v>
      </c>
      <c r="D122" s="1" t="s">
        <v>620</v>
      </c>
      <c r="E122" s="10" t="str">
        <f t="shared" si="258"/>
        <v>[CUIT 33-71562394-9]</v>
      </c>
      <c r="F122" s="14" t="str">
        <f>VLOOKUP(D122,BD!$A$2:$D$199,4,FALSE)</f>
        <v>Konstru1001</v>
      </c>
      <c r="G122" s="3" t="s">
        <v>14</v>
      </c>
      <c r="H122" s="9" t="str">
        <f t="shared" si="259"/>
        <v>04-2023</v>
      </c>
      <c r="I122" s="14" t="str">
        <f>VLOOKUP(D122,BD!$A$2:$E$199,5,FALSE)</f>
        <v>\\192.168.0.3\wns\Asesoramiento Contable\WNS\KONSTRUKTIONEN M S.R.L.\Contabilidad\2024\Compras</v>
      </c>
      <c r="J122" s="7" t="str">
        <f t="shared" si="260"/>
        <v>9 - 042023 - 33715623949.zip</v>
      </c>
      <c r="K122" s="7" t="str">
        <f t="shared" si="261"/>
        <v>9 - 042023 - 33715623949</v>
      </c>
      <c r="L122" s="7" t="str">
        <f t="shared" si="262"/>
        <v>9 - compras - 042023 - 33715623949 - KONSTRUKTIONEN M S.R.L.</v>
      </c>
      <c r="M122" s="7" t="str">
        <f t="shared" si="263"/>
        <v>9 - ventas - 042023 - 33715623949 - KONSTRUKTIONEN M S.R.L.</v>
      </c>
      <c r="N122" s="7" t="str">
        <f t="shared" si="264"/>
        <v>9 - libro iva digital - 042023 - 33715623949 - 20342400745</v>
      </c>
      <c r="O122" s="8">
        <f t="shared" si="254"/>
        <v>0</v>
      </c>
      <c r="P122" s="8">
        <f t="shared" si="255"/>
        <v>0</v>
      </c>
      <c r="Q122" s="8">
        <f t="shared" si="256"/>
        <v>122</v>
      </c>
    </row>
    <row r="123" spans="1:17" ht="14.4" customHeight="1" x14ac:dyDescent="0.3">
      <c r="A123" s="8" t="str">
        <f t="shared" si="257"/>
        <v>9</v>
      </c>
      <c r="B123" s="8" t="str">
        <f>VLOOKUP(D123,BD!$A$2:$B$999,2,FALSE)</f>
        <v>KONSTRUKTIONEN M S.R.L.</v>
      </c>
      <c r="C123" s="11" t="str">
        <f>VLOOKUP(D123,BD!$A$2:$D$199,3,FALSE)</f>
        <v>20342400745</v>
      </c>
      <c r="D123" s="1" t="s">
        <v>620</v>
      </c>
      <c r="E123" s="10" t="str">
        <f t="shared" si="258"/>
        <v>[CUIT 33-71562394-9]</v>
      </c>
      <c r="F123" s="14" t="str">
        <f>VLOOKUP(D123,BD!$A$2:$D$199,4,FALSE)</f>
        <v>Konstru1001</v>
      </c>
      <c r="G123" s="3" t="s">
        <v>15</v>
      </c>
      <c r="H123" s="9" t="str">
        <f t="shared" si="259"/>
        <v>05-2023</v>
      </c>
      <c r="I123" s="14" t="str">
        <f>VLOOKUP(D123,BD!$A$2:$E$199,5,FALSE)</f>
        <v>\\192.168.0.3\wns\Asesoramiento Contable\WNS\KONSTRUKTIONEN M S.R.L.\Contabilidad\2024\Compras</v>
      </c>
      <c r="J123" s="7" t="str">
        <f t="shared" si="260"/>
        <v>9 - 052023 - 33715623949.zip</v>
      </c>
      <c r="K123" s="7" t="str">
        <f t="shared" si="261"/>
        <v>9 - 052023 - 33715623949</v>
      </c>
      <c r="L123" s="7" t="str">
        <f t="shared" si="262"/>
        <v>9 - compras - 052023 - 33715623949 - KONSTRUKTIONEN M S.R.L.</v>
      </c>
      <c r="M123" s="7" t="str">
        <f t="shared" si="263"/>
        <v>9 - ventas - 052023 - 33715623949 - KONSTRUKTIONEN M S.R.L.</v>
      </c>
      <c r="N123" s="7" t="str">
        <f t="shared" si="264"/>
        <v>9 - libro iva digital - 052023 - 33715623949 - 20342400745</v>
      </c>
      <c r="O123" s="8">
        <f t="shared" si="254"/>
        <v>0</v>
      </c>
      <c r="P123" s="8">
        <f t="shared" si="255"/>
        <v>0</v>
      </c>
      <c r="Q123" s="8">
        <f t="shared" si="256"/>
        <v>123</v>
      </c>
    </row>
    <row r="124" spans="1:17" ht="14.4" customHeight="1" x14ac:dyDescent="0.3">
      <c r="A124" s="8" t="str">
        <f t="shared" si="257"/>
        <v>9</v>
      </c>
      <c r="B124" s="8" t="str">
        <f>VLOOKUP(D124,BD!$A$2:$B$999,2,FALSE)</f>
        <v>KONSTRUKTIONEN M S.R.L.</v>
      </c>
      <c r="C124" s="11" t="str">
        <f>VLOOKUP(D124,BD!$A$2:$D$199,3,FALSE)</f>
        <v>20342400745</v>
      </c>
      <c r="D124" s="1" t="s">
        <v>620</v>
      </c>
      <c r="E124" s="10" t="str">
        <f t="shared" si="258"/>
        <v>[CUIT 33-71562394-9]</v>
      </c>
      <c r="F124" s="14" t="str">
        <f>VLOOKUP(D124,BD!$A$2:$D$199,4,FALSE)</f>
        <v>Konstru1001</v>
      </c>
      <c r="G124" s="3" t="s">
        <v>22</v>
      </c>
      <c r="H124" s="9" t="str">
        <f t="shared" si="259"/>
        <v>06-2023</v>
      </c>
      <c r="I124" s="14" t="str">
        <f>VLOOKUP(D124,BD!$A$2:$E$199,5,FALSE)</f>
        <v>\\192.168.0.3\wns\Asesoramiento Contable\WNS\KONSTRUKTIONEN M S.R.L.\Contabilidad\2024\Compras</v>
      </c>
      <c r="J124" s="7" t="str">
        <f t="shared" si="260"/>
        <v>9 - 062023 - 33715623949.zip</v>
      </c>
      <c r="K124" s="7" t="str">
        <f t="shared" si="261"/>
        <v>9 - 062023 - 33715623949</v>
      </c>
      <c r="L124" s="7" t="str">
        <f t="shared" si="262"/>
        <v>9 - compras - 062023 - 33715623949 - KONSTRUKTIONEN M S.R.L.</v>
      </c>
      <c r="M124" s="7" t="str">
        <f t="shared" si="263"/>
        <v>9 - ventas - 062023 - 33715623949 - KONSTRUKTIONEN M S.R.L.</v>
      </c>
      <c r="N124" s="7" t="str">
        <f t="shared" si="264"/>
        <v>9 - libro iva digital - 062023 - 33715623949 - 20342400745</v>
      </c>
      <c r="O124" s="8">
        <f t="shared" si="254"/>
        <v>0</v>
      </c>
      <c r="P124" s="8">
        <f t="shared" si="255"/>
        <v>0</v>
      </c>
      <c r="Q124" s="8">
        <f t="shared" si="256"/>
        <v>124</v>
      </c>
    </row>
    <row r="125" spans="1:17" ht="14.4" customHeight="1" x14ac:dyDescent="0.3">
      <c r="A125" s="8" t="str">
        <f t="shared" si="257"/>
        <v>9</v>
      </c>
      <c r="B125" s="8" t="str">
        <f>VLOOKUP(D125,BD!$A$2:$B$999,2,FALSE)</f>
        <v>KONSTRUKTIONEN M S.R.L.</v>
      </c>
      <c r="C125" s="11" t="str">
        <f>VLOOKUP(D125,BD!$A$2:$D$199,3,FALSE)</f>
        <v>20342400745</v>
      </c>
      <c r="D125" s="1" t="s">
        <v>620</v>
      </c>
      <c r="E125" s="10" t="str">
        <f t="shared" si="258"/>
        <v>[CUIT 33-71562394-9]</v>
      </c>
      <c r="F125" s="14" t="str">
        <f>VLOOKUP(D125,BD!$A$2:$D$199,4,FALSE)</f>
        <v>Konstru1001</v>
      </c>
      <c r="G125" s="3" t="s">
        <v>195</v>
      </c>
      <c r="H125" s="9" t="str">
        <f t="shared" si="259"/>
        <v>07-2023</v>
      </c>
      <c r="I125" s="14" t="str">
        <f>VLOOKUP(D125,BD!$A$2:$E$199,5,FALSE)</f>
        <v>\\192.168.0.3\wns\Asesoramiento Contable\WNS\KONSTRUKTIONEN M S.R.L.\Contabilidad\2024\Compras</v>
      </c>
      <c r="J125" s="7" t="str">
        <f t="shared" si="260"/>
        <v>9 - 072023 - 33715623949.zip</v>
      </c>
      <c r="K125" s="7" t="str">
        <f t="shared" si="261"/>
        <v>9 - 072023 - 33715623949</v>
      </c>
      <c r="L125" s="7" t="str">
        <f t="shared" si="262"/>
        <v>9 - compras - 072023 - 33715623949 - KONSTRUKTIONEN M S.R.L.</v>
      </c>
      <c r="M125" s="7" t="str">
        <f t="shared" si="263"/>
        <v>9 - ventas - 072023 - 33715623949 - KONSTRUKTIONEN M S.R.L.</v>
      </c>
      <c r="N125" s="7" t="str">
        <f t="shared" si="264"/>
        <v>9 - libro iva digital - 072023 - 33715623949 - 20342400745</v>
      </c>
      <c r="O125" s="8">
        <f t="shared" si="254"/>
        <v>0</v>
      </c>
      <c r="P125" s="8">
        <f t="shared" si="255"/>
        <v>1</v>
      </c>
      <c r="Q125" s="8">
        <f t="shared" si="256"/>
        <v>125</v>
      </c>
    </row>
    <row r="126" spans="1:17" ht="14.4" customHeight="1" x14ac:dyDescent="0.3">
      <c r="A126" s="8" t="str">
        <f t="shared" ref="A126:A130" si="265">RIGHT(D126,1)</f>
        <v>5</v>
      </c>
      <c r="B126" s="8" t="str">
        <f>VLOOKUP(D126,BD!$A$2:$B$999,2,FALSE)</f>
        <v>MENDI S A</v>
      </c>
      <c r="C126" s="11" t="str">
        <f>VLOOKUP(D126,BD!$A$2:$D$199,3,FALSE)</f>
        <v>20146101411</v>
      </c>
      <c r="D126" s="1" t="s">
        <v>621</v>
      </c>
      <c r="E126" s="10" t="str">
        <f t="shared" ref="E126:E130" si="266">CONCATENATE("[CUIT ",D126,"]")</f>
        <v>[CUIT 30-69326970-5]</v>
      </c>
      <c r="F126" s="14" t="str">
        <f>VLOOKUP(D126,BD!$A$2:$D$199,4,FALSE)</f>
        <v>Amuller770BH</v>
      </c>
      <c r="G126" s="3" t="s">
        <v>21</v>
      </c>
      <c r="H126" s="9" t="str">
        <f t="shared" ref="H126:H130" si="267">TEXT(G126,"mm-yyyy")</f>
        <v>03-2023</v>
      </c>
      <c r="I126" s="14" t="str">
        <f>VLOOKUP(D126,BD!$A$2:$E$199,5,FALSE)</f>
        <v>\\192.168.0.3\wns\Asesoramiento Contable\WNS\MENDI S A\Contabilidad\2024\Compras</v>
      </c>
      <c r="J126" s="7" t="str">
        <f t="shared" ref="J126:J130" si="268">CONCATENATE(TEXT(A126,"0")," - ",TEXT(G126,"MMYYYY")," - ",SUBSTITUTE(D126,"-",""),".zip")</f>
        <v>5 - 032023 - 30693269705.zip</v>
      </c>
      <c r="K126" s="7" t="str">
        <f t="shared" ref="K126:K130" si="269">CONCATENATE(TEXT(A126,"0")," - ",TEXT(H126,"MMYYYY")," - ",SUBSTITUTE(D126,"-",""))</f>
        <v>5 - 032023 - 30693269705</v>
      </c>
      <c r="L126" s="7" t="str">
        <f t="shared" ref="L126:L130" si="270">CONCATENATE(TEXT(A126,"0")," - ","compras - ",TEXT(H126,"MMYYYY")," - ",SUBSTITUTE(D126,"-","")," - ",B126)</f>
        <v>5 - compras - 032023 - 30693269705 - MENDI S A</v>
      </c>
      <c r="M126" s="7" t="str">
        <f t="shared" ref="M126:M130" si="271">CONCATENATE(TEXT(A126,"0")," - ","ventas - ",TEXT(H126,"MMYYYY")," - ",SUBSTITUTE(D126,"-","")," - ",B126)</f>
        <v>5 - ventas - 032023 - 30693269705 - MENDI S A</v>
      </c>
      <c r="N126" s="7" t="str">
        <f t="shared" ref="N126:N130" si="272">CONCATENATE(TEXT(A126,"0")," - ","libro iva digital - ",TEXT(H126,"mmyyyy")," - ",SUBSTITUTE(D126,"-","")," - ",C126)</f>
        <v>5 - libro iva digital - 032023 - 30693269705 - 20146101411</v>
      </c>
      <c r="O126" s="8">
        <f t="shared" si="254"/>
        <v>1</v>
      </c>
      <c r="P126" s="8">
        <f t="shared" si="255"/>
        <v>0</v>
      </c>
      <c r="Q126" s="8">
        <f t="shared" si="256"/>
        <v>126</v>
      </c>
    </row>
    <row r="127" spans="1:17" ht="14.4" customHeight="1" x14ac:dyDescent="0.3">
      <c r="A127" s="8" t="str">
        <f t="shared" si="265"/>
        <v>5</v>
      </c>
      <c r="B127" s="8" t="str">
        <f>VLOOKUP(D127,BD!$A$2:$B$999,2,FALSE)</f>
        <v>MENDI S A</v>
      </c>
      <c r="C127" s="11" t="str">
        <f>VLOOKUP(D127,BD!$A$2:$D$199,3,FALSE)</f>
        <v>20146101411</v>
      </c>
      <c r="D127" s="1" t="s">
        <v>621</v>
      </c>
      <c r="E127" s="10" t="str">
        <f t="shared" si="266"/>
        <v>[CUIT 30-69326970-5]</v>
      </c>
      <c r="F127" s="14" t="str">
        <f>VLOOKUP(D127,BD!$A$2:$D$199,4,FALSE)</f>
        <v>Amuller770BH</v>
      </c>
      <c r="G127" s="3" t="s">
        <v>14</v>
      </c>
      <c r="H127" s="9" t="str">
        <f t="shared" si="267"/>
        <v>04-2023</v>
      </c>
      <c r="I127" s="14" t="str">
        <f>VLOOKUP(D127,BD!$A$2:$E$199,5,FALSE)</f>
        <v>\\192.168.0.3\wns\Asesoramiento Contable\WNS\MENDI S A\Contabilidad\2024\Compras</v>
      </c>
      <c r="J127" s="7" t="str">
        <f t="shared" si="268"/>
        <v>5 - 042023 - 30693269705.zip</v>
      </c>
      <c r="K127" s="7" t="str">
        <f t="shared" si="269"/>
        <v>5 - 042023 - 30693269705</v>
      </c>
      <c r="L127" s="7" t="str">
        <f t="shared" si="270"/>
        <v>5 - compras - 042023 - 30693269705 - MENDI S A</v>
      </c>
      <c r="M127" s="7" t="str">
        <f t="shared" si="271"/>
        <v>5 - ventas - 042023 - 30693269705 - MENDI S A</v>
      </c>
      <c r="N127" s="7" t="str">
        <f t="shared" si="272"/>
        <v>5 - libro iva digital - 042023 - 30693269705 - 20146101411</v>
      </c>
      <c r="O127" s="8">
        <f t="shared" si="254"/>
        <v>0</v>
      </c>
      <c r="P127" s="8">
        <f t="shared" si="255"/>
        <v>0</v>
      </c>
      <c r="Q127" s="8">
        <f t="shared" si="256"/>
        <v>127</v>
      </c>
    </row>
    <row r="128" spans="1:17" ht="14.4" customHeight="1" x14ac:dyDescent="0.3">
      <c r="A128" s="8" t="str">
        <f t="shared" si="265"/>
        <v>5</v>
      </c>
      <c r="B128" s="8" t="str">
        <f>VLOOKUP(D128,BD!$A$2:$B$999,2,FALSE)</f>
        <v>MENDI S A</v>
      </c>
      <c r="C128" s="11" t="str">
        <f>VLOOKUP(D128,BD!$A$2:$D$199,3,FALSE)</f>
        <v>20146101411</v>
      </c>
      <c r="D128" s="1" t="s">
        <v>621</v>
      </c>
      <c r="E128" s="10" t="str">
        <f t="shared" si="266"/>
        <v>[CUIT 30-69326970-5]</v>
      </c>
      <c r="F128" s="14" t="str">
        <f>VLOOKUP(D128,BD!$A$2:$D$199,4,FALSE)</f>
        <v>Amuller770BH</v>
      </c>
      <c r="G128" s="3" t="s">
        <v>15</v>
      </c>
      <c r="H128" s="9" t="str">
        <f t="shared" si="267"/>
        <v>05-2023</v>
      </c>
      <c r="I128" s="14" t="str">
        <f>VLOOKUP(D128,BD!$A$2:$E$199,5,FALSE)</f>
        <v>\\192.168.0.3\wns\Asesoramiento Contable\WNS\MENDI S A\Contabilidad\2024\Compras</v>
      </c>
      <c r="J128" s="7" t="str">
        <f t="shared" si="268"/>
        <v>5 - 052023 - 30693269705.zip</v>
      </c>
      <c r="K128" s="7" t="str">
        <f t="shared" si="269"/>
        <v>5 - 052023 - 30693269705</v>
      </c>
      <c r="L128" s="7" t="str">
        <f t="shared" si="270"/>
        <v>5 - compras - 052023 - 30693269705 - MENDI S A</v>
      </c>
      <c r="M128" s="7" t="str">
        <f t="shared" si="271"/>
        <v>5 - ventas - 052023 - 30693269705 - MENDI S A</v>
      </c>
      <c r="N128" s="7" t="str">
        <f t="shared" si="272"/>
        <v>5 - libro iva digital - 052023 - 30693269705 - 20146101411</v>
      </c>
      <c r="O128" s="8">
        <f t="shared" si="254"/>
        <v>0</v>
      </c>
      <c r="P128" s="8">
        <f t="shared" si="255"/>
        <v>0</v>
      </c>
      <c r="Q128" s="8">
        <f t="shared" si="256"/>
        <v>128</v>
      </c>
    </row>
    <row r="129" spans="1:17" ht="14.4" customHeight="1" x14ac:dyDescent="0.3">
      <c r="A129" s="8" t="str">
        <f t="shared" si="265"/>
        <v>5</v>
      </c>
      <c r="B129" s="8" t="str">
        <f>VLOOKUP(D129,BD!$A$2:$B$999,2,FALSE)</f>
        <v>MENDI S A</v>
      </c>
      <c r="C129" s="11" t="str">
        <f>VLOOKUP(D129,BD!$A$2:$D$199,3,FALSE)</f>
        <v>20146101411</v>
      </c>
      <c r="D129" s="1" t="s">
        <v>621</v>
      </c>
      <c r="E129" s="10" t="str">
        <f t="shared" si="266"/>
        <v>[CUIT 30-69326970-5]</v>
      </c>
      <c r="F129" s="14" t="str">
        <f>VLOOKUP(D129,BD!$A$2:$D$199,4,FALSE)</f>
        <v>Amuller770BH</v>
      </c>
      <c r="G129" s="3" t="s">
        <v>22</v>
      </c>
      <c r="H129" s="9" t="str">
        <f t="shared" si="267"/>
        <v>06-2023</v>
      </c>
      <c r="I129" s="14" t="str">
        <f>VLOOKUP(D129,BD!$A$2:$E$199,5,FALSE)</f>
        <v>\\192.168.0.3\wns\Asesoramiento Contable\WNS\MENDI S A\Contabilidad\2024\Compras</v>
      </c>
      <c r="J129" s="7" t="str">
        <f t="shared" si="268"/>
        <v>5 - 062023 - 30693269705.zip</v>
      </c>
      <c r="K129" s="7" t="str">
        <f t="shared" si="269"/>
        <v>5 - 062023 - 30693269705</v>
      </c>
      <c r="L129" s="7" t="str">
        <f t="shared" si="270"/>
        <v>5 - compras - 062023 - 30693269705 - MENDI S A</v>
      </c>
      <c r="M129" s="7" t="str">
        <f t="shared" si="271"/>
        <v>5 - ventas - 062023 - 30693269705 - MENDI S A</v>
      </c>
      <c r="N129" s="7" t="str">
        <f t="shared" si="272"/>
        <v>5 - libro iva digital - 062023 - 30693269705 - 20146101411</v>
      </c>
      <c r="O129" s="8">
        <f t="shared" si="254"/>
        <v>0</v>
      </c>
      <c r="P129" s="8">
        <f t="shared" si="255"/>
        <v>0</v>
      </c>
      <c r="Q129" s="8">
        <f t="shared" si="256"/>
        <v>129</v>
      </c>
    </row>
    <row r="130" spans="1:17" ht="14.4" customHeight="1" x14ac:dyDescent="0.3">
      <c r="A130" s="8" t="str">
        <f t="shared" si="265"/>
        <v>5</v>
      </c>
      <c r="B130" s="8" t="str">
        <f>VLOOKUP(D130,BD!$A$2:$B$999,2,FALSE)</f>
        <v>MENDI S A</v>
      </c>
      <c r="C130" s="11" t="str">
        <f>VLOOKUP(D130,BD!$A$2:$D$199,3,FALSE)</f>
        <v>20146101411</v>
      </c>
      <c r="D130" s="1" t="s">
        <v>621</v>
      </c>
      <c r="E130" s="10" t="str">
        <f t="shared" si="266"/>
        <v>[CUIT 30-69326970-5]</v>
      </c>
      <c r="F130" s="14" t="str">
        <f>VLOOKUP(D130,BD!$A$2:$D$199,4,FALSE)</f>
        <v>Amuller770BH</v>
      </c>
      <c r="G130" s="3" t="s">
        <v>195</v>
      </c>
      <c r="H130" s="9" t="str">
        <f t="shared" si="267"/>
        <v>07-2023</v>
      </c>
      <c r="I130" s="14" t="str">
        <f>VLOOKUP(D130,BD!$A$2:$E$199,5,FALSE)</f>
        <v>\\192.168.0.3\wns\Asesoramiento Contable\WNS\MENDI S A\Contabilidad\2024\Compras</v>
      </c>
      <c r="J130" s="7" t="str">
        <f t="shared" si="268"/>
        <v>5 - 072023 - 30693269705.zip</v>
      </c>
      <c r="K130" s="7" t="str">
        <f t="shared" si="269"/>
        <v>5 - 072023 - 30693269705</v>
      </c>
      <c r="L130" s="7" t="str">
        <f t="shared" si="270"/>
        <v>5 - compras - 072023 - 30693269705 - MENDI S A</v>
      </c>
      <c r="M130" s="7" t="str">
        <f t="shared" si="271"/>
        <v>5 - ventas - 072023 - 30693269705 - MENDI S A</v>
      </c>
      <c r="N130" s="7" t="str">
        <f t="shared" si="272"/>
        <v>5 - libro iva digital - 072023 - 30693269705 - 20146101411</v>
      </c>
      <c r="O130" s="8">
        <f t="shared" si="254"/>
        <v>0</v>
      </c>
      <c r="P130" s="8">
        <f t="shared" si="255"/>
        <v>1</v>
      </c>
      <c r="Q130" s="8">
        <f t="shared" si="256"/>
        <v>130</v>
      </c>
    </row>
    <row r="131" spans="1:17" ht="14.4" customHeight="1" x14ac:dyDescent="0.3">
      <c r="A131" s="8" t="str">
        <f t="shared" ref="A131:A134" si="273">RIGHT(D131,1)</f>
        <v>0</v>
      </c>
      <c r="B131" s="8" t="str">
        <f>VLOOKUP(D131,BD!$A$2:$B$999,2,FALSE)</f>
        <v>BLUNKI S.R.L.</v>
      </c>
      <c r="C131" s="11" t="str">
        <f>VLOOKUP(D131,BD!$A$2:$D$199,3,FALSE)</f>
        <v>27134239951</v>
      </c>
      <c r="D131" s="1" t="s">
        <v>622</v>
      </c>
      <c r="E131" s="10" t="str">
        <f t="shared" ref="E131:E134" si="274">CONCATENATE("[CUIT ",D131,"]")</f>
        <v>[CUIT 30-71166179-0]</v>
      </c>
      <c r="F131" s="14" t="str">
        <f>VLOOKUP(D131,BD!$A$2:$D$199,4,FALSE)</f>
        <v>VivianaS4089</v>
      </c>
      <c r="G131" s="3" t="s">
        <v>14</v>
      </c>
      <c r="H131" s="9" t="str">
        <f t="shared" ref="H131:H134" si="275">TEXT(G131,"mm-yyyy")</f>
        <v>04-2023</v>
      </c>
      <c r="I131" s="14" t="str">
        <f>VLOOKUP(D131,BD!$A$2:$E$199,5,FALSE)</f>
        <v>\\192.168.0.3\wns\Asesoramiento Contable\WNS\BLUNKI S.R.L.\Contabilidad\2024\Compras</v>
      </c>
      <c r="J131" s="7" t="str">
        <f t="shared" ref="J131:J134" si="276">CONCATENATE(TEXT(A131,"0")," - ",TEXT(G131,"MMYYYY")," - ",SUBSTITUTE(D131,"-",""),".zip")</f>
        <v>0 - 042023 - 30711661790.zip</v>
      </c>
      <c r="K131" s="7" t="str">
        <f t="shared" ref="K131:K134" si="277">CONCATENATE(TEXT(A131,"0")," - ",TEXT(H131,"MMYYYY")," - ",SUBSTITUTE(D131,"-",""))</f>
        <v>0 - 042023 - 30711661790</v>
      </c>
      <c r="L131" s="7" t="str">
        <f t="shared" ref="L131:L134" si="278">CONCATENATE(TEXT(A131,"0")," - ","compras - ",TEXT(H131,"MMYYYY")," - ",SUBSTITUTE(D131,"-","")," - ",B131)</f>
        <v>0 - compras - 042023 - 30711661790 - BLUNKI S.R.L.</v>
      </c>
      <c r="M131" s="7" t="str">
        <f t="shared" ref="M131:M134" si="279">CONCATENATE(TEXT(A131,"0")," - ","ventas - ",TEXT(H131,"MMYYYY")," - ",SUBSTITUTE(D131,"-","")," - ",B131)</f>
        <v>0 - ventas - 042023 - 30711661790 - BLUNKI S.R.L.</v>
      </c>
      <c r="N131" s="7" t="str">
        <f t="shared" ref="N131:N134" si="280">CONCATENATE(TEXT(A131,"0")," - ","libro iva digital - ",TEXT(H131,"mmyyyy")," - ",SUBSTITUTE(D131,"-","")," - ",C131)</f>
        <v>0 - libro iva digital - 042023 - 30711661790 - 27134239951</v>
      </c>
      <c r="O131" s="8">
        <f t="shared" si="254"/>
        <v>1</v>
      </c>
      <c r="P131" s="8">
        <f t="shared" si="255"/>
        <v>0</v>
      </c>
      <c r="Q131" s="8">
        <f t="shared" si="256"/>
        <v>131</v>
      </c>
    </row>
    <row r="132" spans="1:17" ht="14.4" customHeight="1" x14ac:dyDescent="0.3">
      <c r="A132" s="8" t="str">
        <f t="shared" si="273"/>
        <v>0</v>
      </c>
      <c r="B132" s="8" t="str">
        <f>VLOOKUP(D132,BD!$A$2:$B$999,2,FALSE)</f>
        <v>BLUNKI S.R.L.</v>
      </c>
      <c r="C132" s="11" t="str">
        <f>VLOOKUP(D132,BD!$A$2:$D$199,3,FALSE)</f>
        <v>27134239951</v>
      </c>
      <c r="D132" s="1" t="s">
        <v>622</v>
      </c>
      <c r="E132" s="10" t="str">
        <f t="shared" si="274"/>
        <v>[CUIT 30-71166179-0]</v>
      </c>
      <c r="F132" s="14" t="str">
        <f>VLOOKUP(D132,BD!$A$2:$D$199,4,FALSE)</f>
        <v>VivianaS4089</v>
      </c>
      <c r="G132" s="3" t="s">
        <v>15</v>
      </c>
      <c r="H132" s="9" t="str">
        <f t="shared" si="275"/>
        <v>05-2023</v>
      </c>
      <c r="I132" s="14" t="str">
        <f>VLOOKUP(D132,BD!$A$2:$E$199,5,FALSE)</f>
        <v>\\192.168.0.3\wns\Asesoramiento Contable\WNS\BLUNKI S.R.L.\Contabilidad\2024\Compras</v>
      </c>
      <c r="J132" s="7" t="str">
        <f t="shared" si="276"/>
        <v>0 - 052023 - 30711661790.zip</v>
      </c>
      <c r="K132" s="7" t="str">
        <f t="shared" si="277"/>
        <v>0 - 052023 - 30711661790</v>
      </c>
      <c r="L132" s="7" t="str">
        <f t="shared" si="278"/>
        <v>0 - compras - 052023 - 30711661790 - BLUNKI S.R.L.</v>
      </c>
      <c r="M132" s="7" t="str">
        <f t="shared" si="279"/>
        <v>0 - ventas - 052023 - 30711661790 - BLUNKI S.R.L.</v>
      </c>
      <c r="N132" s="7" t="str">
        <f t="shared" si="280"/>
        <v>0 - libro iva digital - 052023 - 30711661790 - 27134239951</v>
      </c>
      <c r="O132" s="8">
        <f t="shared" si="254"/>
        <v>0</v>
      </c>
      <c r="P132" s="8">
        <f t="shared" si="255"/>
        <v>0</v>
      </c>
      <c r="Q132" s="8">
        <f t="shared" si="256"/>
        <v>132</v>
      </c>
    </row>
    <row r="133" spans="1:17" ht="14.4" customHeight="1" x14ac:dyDescent="0.3">
      <c r="A133" s="8" t="str">
        <f t="shared" si="273"/>
        <v>0</v>
      </c>
      <c r="B133" s="8" t="str">
        <f>VLOOKUP(D133,BD!$A$2:$B$999,2,FALSE)</f>
        <v>BLUNKI S.R.L.</v>
      </c>
      <c r="C133" s="11" t="str">
        <f>VLOOKUP(D133,BD!$A$2:$D$199,3,FALSE)</f>
        <v>27134239951</v>
      </c>
      <c r="D133" s="1" t="s">
        <v>622</v>
      </c>
      <c r="E133" s="10" t="str">
        <f t="shared" si="274"/>
        <v>[CUIT 30-71166179-0]</v>
      </c>
      <c r="F133" s="14" t="str">
        <f>VLOOKUP(D133,BD!$A$2:$D$199,4,FALSE)</f>
        <v>VivianaS4089</v>
      </c>
      <c r="G133" s="3" t="s">
        <v>22</v>
      </c>
      <c r="H133" s="9" t="str">
        <f t="shared" si="275"/>
        <v>06-2023</v>
      </c>
      <c r="I133" s="14" t="str">
        <f>VLOOKUP(D133,BD!$A$2:$E$199,5,FALSE)</f>
        <v>\\192.168.0.3\wns\Asesoramiento Contable\WNS\BLUNKI S.R.L.\Contabilidad\2024\Compras</v>
      </c>
      <c r="J133" s="7" t="str">
        <f t="shared" si="276"/>
        <v>0 - 062023 - 30711661790.zip</v>
      </c>
      <c r="K133" s="7" t="str">
        <f t="shared" si="277"/>
        <v>0 - 062023 - 30711661790</v>
      </c>
      <c r="L133" s="7" t="str">
        <f t="shared" si="278"/>
        <v>0 - compras - 062023 - 30711661790 - BLUNKI S.R.L.</v>
      </c>
      <c r="M133" s="7" t="str">
        <f t="shared" si="279"/>
        <v>0 - ventas - 062023 - 30711661790 - BLUNKI S.R.L.</v>
      </c>
      <c r="N133" s="7" t="str">
        <f t="shared" si="280"/>
        <v>0 - libro iva digital - 062023 - 30711661790 - 27134239951</v>
      </c>
      <c r="O133" s="8">
        <f t="shared" si="254"/>
        <v>0</v>
      </c>
      <c r="P133" s="8">
        <f t="shared" si="255"/>
        <v>0</v>
      </c>
      <c r="Q133" s="8">
        <f t="shared" si="256"/>
        <v>133</v>
      </c>
    </row>
    <row r="134" spans="1:17" ht="19.2" customHeight="1" x14ac:dyDescent="0.3">
      <c r="A134" s="8" t="str">
        <f t="shared" si="273"/>
        <v>0</v>
      </c>
      <c r="B134" s="8" t="str">
        <f>VLOOKUP(D134,BD!$A$2:$B$999,2,FALSE)</f>
        <v>BLUNKI S.R.L.</v>
      </c>
      <c r="C134" s="11" t="str">
        <f>VLOOKUP(D134,BD!$A$2:$D$199,3,FALSE)</f>
        <v>27134239951</v>
      </c>
      <c r="D134" s="1" t="s">
        <v>622</v>
      </c>
      <c r="E134" s="10" t="str">
        <f t="shared" si="274"/>
        <v>[CUIT 30-71166179-0]</v>
      </c>
      <c r="F134" s="14" t="str">
        <f>VLOOKUP(D134,BD!$A$2:$D$199,4,FALSE)</f>
        <v>VivianaS4089</v>
      </c>
      <c r="G134" s="3" t="s">
        <v>195</v>
      </c>
      <c r="H134" s="9" t="str">
        <f t="shared" si="275"/>
        <v>07-2023</v>
      </c>
      <c r="I134" s="14" t="str">
        <f>VLOOKUP(D134,BD!$A$2:$E$199,5,FALSE)</f>
        <v>\\192.168.0.3\wns\Asesoramiento Contable\WNS\BLUNKI S.R.L.\Contabilidad\2024\Compras</v>
      </c>
      <c r="J134" s="7" t="str">
        <f t="shared" si="276"/>
        <v>0 - 072023 - 30711661790.zip</v>
      </c>
      <c r="K134" s="7" t="str">
        <f t="shared" si="277"/>
        <v>0 - 072023 - 30711661790</v>
      </c>
      <c r="L134" s="7" t="str">
        <f t="shared" si="278"/>
        <v>0 - compras - 072023 - 30711661790 - BLUNKI S.R.L.</v>
      </c>
      <c r="M134" s="7" t="str">
        <f t="shared" si="279"/>
        <v>0 - ventas - 072023 - 30711661790 - BLUNKI S.R.L.</v>
      </c>
      <c r="N134" s="7" t="str">
        <f t="shared" si="280"/>
        <v>0 - libro iva digital - 072023 - 30711661790 - 27134239951</v>
      </c>
      <c r="O134" s="8">
        <f t="shared" si="254"/>
        <v>0</v>
      </c>
      <c r="P134" s="8">
        <f t="shared" si="255"/>
        <v>1</v>
      </c>
      <c r="Q134" s="8">
        <f t="shared" si="256"/>
        <v>134</v>
      </c>
    </row>
    <row r="135" spans="1:17" ht="14.4" customHeight="1" x14ac:dyDescent="0.3">
      <c r="A135" s="8" t="str">
        <f t="shared" ref="A135:A138" si="281">RIGHT(D135,1)</f>
        <v>6</v>
      </c>
      <c r="B135" s="8" t="str">
        <f>VLOOKUP(D135,BD!$A$2:$B$999,2,FALSE)</f>
        <v>FADEFIL S.A</v>
      </c>
      <c r="C135" s="11" t="str">
        <f>VLOOKUP(D135,BD!$A$2:$D$199,3,FALSE)</f>
        <v>20372766752</v>
      </c>
      <c r="D135" s="1" t="s">
        <v>623</v>
      </c>
      <c r="E135" s="10" t="str">
        <f t="shared" ref="E135:E138" si="282">CONCATENATE("[CUIT ",D135,"]")</f>
        <v>[CUIT 30-71295020-6]</v>
      </c>
      <c r="F135" s="14" t="str">
        <f>VLOOKUP(D135,BD!$A$2:$D$199,4,FALSE)</f>
        <v>Pureza20202</v>
      </c>
      <c r="G135" s="3" t="s">
        <v>14</v>
      </c>
      <c r="H135" s="9" t="str">
        <f t="shared" ref="H135:H138" si="283">TEXT(G135,"mm-yyyy")</f>
        <v>04-2023</v>
      </c>
      <c r="I135" s="14" t="str">
        <f>VLOOKUP(D135,BD!$A$2:$E$199,5,FALSE)</f>
        <v>\\192.168.0.3\wns\Asesoramiento Contable\WNS\FADEFIL S.A\Contabilidad\2024\Compras</v>
      </c>
      <c r="J135" s="7" t="str">
        <f t="shared" ref="J135:J138" si="284">CONCATENATE(TEXT(A135,"0")," - ",TEXT(G135,"MMYYYY")," - ",SUBSTITUTE(D135,"-",""),".zip")</f>
        <v>6 - 042023 - 30712950206.zip</v>
      </c>
      <c r="K135" s="7" t="str">
        <f t="shared" ref="K135:K138" si="285">CONCATENATE(TEXT(A135,"0")," - ",TEXT(H135,"MMYYYY")," - ",SUBSTITUTE(D135,"-",""))</f>
        <v>6 - 042023 - 30712950206</v>
      </c>
      <c r="L135" s="7" t="str">
        <f t="shared" ref="L135:L138" si="286">CONCATENATE(TEXT(A135,"0")," - ","compras - ",TEXT(H135,"MMYYYY")," - ",SUBSTITUTE(D135,"-","")," - ",B135)</f>
        <v>6 - compras - 042023 - 30712950206 - FADEFIL S.A</v>
      </c>
      <c r="M135" s="7" t="str">
        <f t="shared" ref="M135:M138" si="287">CONCATENATE(TEXT(A135,"0")," - ","ventas - ",TEXT(H135,"MMYYYY")," - ",SUBSTITUTE(D135,"-","")," - ",B135)</f>
        <v>6 - ventas - 042023 - 30712950206 - FADEFIL S.A</v>
      </c>
      <c r="N135" s="7" t="str">
        <f t="shared" ref="N135:N138" si="288">CONCATENATE(TEXT(A135,"0")," - ","libro iva digital - ",TEXT(H135,"mmyyyy")," - ",SUBSTITUTE(D135,"-","")," - ",C135)</f>
        <v>6 - libro iva digital - 042023 - 30712950206 - 20372766752</v>
      </c>
      <c r="O135" s="8">
        <f t="shared" si="254"/>
        <v>1</v>
      </c>
      <c r="P135" s="8">
        <f t="shared" si="255"/>
        <v>0</v>
      </c>
      <c r="Q135" s="8">
        <f t="shared" si="256"/>
        <v>135</v>
      </c>
    </row>
    <row r="136" spans="1:17" x14ac:dyDescent="0.3">
      <c r="A136" s="8" t="str">
        <f t="shared" si="281"/>
        <v>6</v>
      </c>
      <c r="B136" s="8" t="str">
        <f>VLOOKUP(D136,BD!$A$2:$B$999,2,FALSE)</f>
        <v>FADEFIL S.A</v>
      </c>
      <c r="C136" s="11" t="str">
        <f>VLOOKUP(D136,BD!$A$2:$D$199,3,FALSE)</f>
        <v>20372766752</v>
      </c>
      <c r="D136" s="1" t="s">
        <v>623</v>
      </c>
      <c r="E136" s="10" t="str">
        <f t="shared" si="282"/>
        <v>[CUIT 30-71295020-6]</v>
      </c>
      <c r="F136" s="14" t="str">
        <f>VLOOKUP(D136,BD!$A$2:$D$199,4,FALSE)</f>
        <v>Pureza20202</v>
      </c>
      <c r="G136" s="3" t="s">
        <v>15</v>
      </c>
      <c r="H136" s="9" t="str">
        <f t="shared" si="283"/>
        <v>05-2023</v>
      </c>
      <c r="I136" s="14" t="str">
        <f>VLOOKUP(D136,BD!$A$2:$E$199,5,FALSE)</f>
        <v>\\192.168.0.3\wns\Asesoramiento Contable\WNS\FADEFIL S.A\Contabilidad\2024\Compras</v>
      </c>
      <c r="J136" s="7" t="str">
        <f t="shared" si="284"/>
        <v>6 - 052023 - 30712950206.zip</v>
      </c>
      <c r="K136" s="7" t="str">
        <f t="shared" si="285"/>
        <v>6 - 052023 - 30712950206</v>
      </c>
      <c r="L136" s="7" t="str">
        <f t="shared" si="286"/>
        <v>6 - compras - 052023 - 30712950206 - FADEFIL S.A</v>
      </c>
      <c r="M136" s="7" t="str">
        <f t="shared" si="287"/>
        <v>6 - ventas - 052023 - 30712950206 - FADEFIL S.A</v>
      </c>
      <c r="N136" s="7" t="str">
        <f t="shared" si="288"/>
        <v>6 - libro iva digital - 052023 - 30712950206 - 20372766752</v>
      </c>
      <c r="O136" s="8">
        <f t="shared" si="254"/>
        <v>0</v>
      </c>
      <c r="P136" s="8">
        <f t="shared" si="255"/>
        <v>0</v>
      </c>
      <c r="Q136" s="8">
        <f t="shared" si="256"/>
        <v>136</v>
      </c>
    </row>
    <row r="137" spans="1:17" x14ac:dyDescent="0.3">
      <c r="A137" s="8" t="str">
        <f t="shared" si="281"/>
        <v>6</v>
      </c>
      <c r="B137" s="8" t="str">
        <f>VLOOKUP(D137,BD!$A$2:$B$999,2,FALSE)</f>
        <v>FADEFIL S.A</v>
      </c>
      <c r="C137" s="11" t="str">
        <f>VLOOKUP(D137,BD!$A$2:$D$199,3,FALSE)</f>
        <v>20372766752</v>
      </c>
      <c r="D137" s="1" t="s">
        <v>623</v>
      </c>
      <c r="E137" s="10" t="str">
        <f t="shared" si="282"/>
        <v>[CUIT 30-71295020-6]</v>
      </c>
      <c r="F137" s="14" t="str">
        <f>VLOOKUP(D137,BD!$A$2:$D$199,4,FALSE)</f>
        <v>Pureza20202</v>
      </c>
      <c r="G137" s="3" t="s">
        <v>22</v>
      </c>
      <c r="H137" s="9" t="str">
        <f t="shared" si="283"/>
        <v>06-2023</v>
      </c>
      <c r="I137" s="14" t="str">
        <f>VLOOKUP(D137,BD!$A$2:$E$199,5,FALSE)</f>
        <v>\\192.168.0.3\wns\Asesoramiento Contable\WNS\FADEFIL S.A\Contabilidad\2024\Compras</v>
      </c>
      <c r="J137" s="7" t="str">
        <f t="shared" si="284"/>
        <v>6 - 062023 - 30712950206.zip</v>
      </c>
      <c r="K137" s="7" t="str">
        <f t="shared" si="285"/>
        <v>6 - 062023 - 30712950206</v>
      </c>
      <c r="L137" s="7" t="str">
        <f t="shared" si="286"/>
        <v>6 - compras - 062023 - 30712950206 - FADEFIL S.A</v>
      </c>
      <c r="M137" s="7" t="str">
        <f t="shared" si="287"/>
        <v>6 - ventas - 062023 - 30712950206 - FADEFIL S.A</v>
      </c>
      <c r="N137" s="7" t="str">
        <f t="shared" si="288"/>
        <v>6 - libro iva digital - 062023 - 30712950206 - 20372766752</v>
      </c>
      <c r="O137" s="8">
        <f t="shared" si="254"/>
        <v>0</v>
      </c>
      <c r="P137" s="8">
        <f t="shared" si="255"/>
        <v>0</v>
      </c>
      <c r="Q137" s="8">
        <f t="shared" si="256"/>
        <v>137</v>
      </c>
    </row>
    <row r="138" spans="1:17" x14ac:dyDescent="0.3">
      <c r="A138" s="8" t="str">
        <f t="shared" si="281"/>
        <v>6</v>
      </c>
      <c r="B138" s="8" t="str">
        <f>VLOOKUP(D138,BD!$A$2:$B$999,2,FALSE)</f>
        <v>FADEFIL S.A</v>
      </c>
      <c r="C138" s="11" t="str">
        <f>VLOOKUP(D138,BD!$A$2:$D$199,3,FALSE)</f>
        <v>20372766752</v>
      </c>
      <c r="D138" s="1" t="s">
        <v>623</v>
      </c>
      <c r="E138" s="10" t="str">
        <f t="shared" si="282"/>
        <v>[CUIT 30-71295020-6]</v>
      </c>
      <c r="F138" s="14" t="str">
        <f>VLOOKUP(D138,BD!$A$2:$D$199,4,FALSE)</f>
        <v>Pureza20202</v>
      </c>
      <c r="G138" s="3" t="s">
        <v>195</v>
      </c>
      <c r="H138" s="9" t="str">
        <f t="shared" si="283"/>
        <v>07-2023</v>
      </c>
      <c r="I138" s="14" t="str">
        <f>VLOOKUP(D138,BD!$A$2:$E$199,5,FALSE)</f>
        <v>\\192.168.0.3\wns\Asesoramiento Contable\WNS\FADEFIL S.A\Contabilidad\2024\Compras</v>
      </c>
      <c r="J138" s="7" t="str">
        <f t="shared" si="284"/>
        <v>6 - 072023 - 30712950206.zip</v>
      </c>
      <c r="K138" s="7" t="str">
        <f t="shared" si="285"/>
        <v>6 - 072023 - 30712950206</v>
      </c>
      <c r="L138" s="7" t="str">
        <f t="shared" si="286"/>
        <v>6 - compras - 072023 - 30712950206 - FADEFIL S.A</v>
      </c>
      <c r="M138" s="7" t="str">
        <f t="shared" si="287"/>
        <v>6 - ventas - 072023 - 30712950206 - FADEFIL S.A</v>
      </c>
      <c r="N138" s="7" t="str">
        <f t="shared" si="288"/>
        <v>6 - libro iva digital - 072023 - 30712950206 - 20372766752</v>
      </c>
      <c r="O138" s="8">
        <f t="shared" si="254"/>
        <v>0</v>
      </c>
      <c r="P138" s="8">
        <f t="shared" si="255"/>
        <v>1</v>
      </c>
      <c r="Q138" s="8">
        <f t="shared" si="256"/>
        <v>138</v>
      </c>
    </row>
    <row r="139" spans="1:17" ht="14.4" customHeight="1" x14ac:dyDescent="0.3">
      <c r="A139" s="8" t="str">
        <f t="shared" ref="A139:A142" si="289">RIGHT(D139,1)</f>
        <v>4</v>
      </c>
      <c r="B139" s="8" t="str">
        <f>VLOOKUP(D139,BD!$A$2:$B$999,2,FALSE)</f>
        <v>DELANTIA S.R.L.</v>
      </c>
      <c r="C139" s="11" t="str">
        <f>VLOOKUP(D139,BD!$A$2:$D$199,3,FALSE)</f>
        <v>20312516412</v>
      </c>
      <c r="D139" s="1" t="s">
        <v>624</v>
      </c>
      <c r="E139" s="10" t="str">
        <f t="shared" ref="E139:E142" si="290">CONCATENATE("[CUIT ",D139,"]")</f>
        <v>[CUIT 30-71523891-4]</v>
      </c>
      <c r="F139" s="14" t="str">
        <f>VLOOKUP(D139,BD!$A$2:$D$199,4,FALSE)</f>
        <v>Milak141412</v>
      </c>
      <c r="G139" s="3" t="s">
        <v>14</v>
      </c>
      <c r="H139" s="9" t="str">
        <f t="shared" ref="H139:H142" si="291">TEXT(G139,"mm-yyyy")</f>
        <v>04-2023</v>
      </c>
      <c r="I139" s="14" t="str">
        <f>VLOOKUP(D139,BD!$A$2:$E$199,5,FALSE)</f>
        <v>\\192.168.0.3\wns\Asesoramiento Contable\WNS\DELANTIA S.R.L.\Contabilidad\2024\Compras</v>
      </c>
      <c r="J139" s="7" t="str">
        <f t="shared" ref="J139:J142" si="292">CONCATENATE(TEXT(A139,"0")," - ",TEXT(G139,"MMYYYY")," - ",SUBSTITUTE(D139,"-",""),".zip")</f>
        <v>4 - 042023 - 30715238914.zip</v>
      </c>
      <c r="K139" s="7" t="str">
        <f t="shared" ref="K139:K142" si="293">CONCATENATE(TEXT(A139,"0")," - ",TEXT(H139,"MMYYYY")," - ",SUBSTITUTE(D139,"-",""))</f>
        <v>4 - 042023 - 30715238914</v>
      </c>
      <c r="L139" s="7" t="str">
        <f t="shared" ref="L139:L142" si="294">CONCATENATE(TEXT(A139,"0")," - ","compras - ",TEXT(H139,"MMYYYY")," - ",SUBSTITUTE(D139,"-","")," - ",B139)</f>
        <v>4 - compras - 042023 - 30715238914 - DELANTIA S.R.L.</v>
      </c>
      <c r="M139" s="7" t="str">
        <f t="shared" ref="M139:M142" si="295">CONCATENATE(TEXT(A139,"0")," - ","ventas - ",TEXT(H139,"MMYYYY")," - ",SUBSTITUTE(D139,"-","")," - ",B139)</f>
        <v>4 - ventas - 042023 - 30715238914 - DELANTIA S.R.L.</v>
      </c>
      <c r="N139" s="7" t="str">
        <f t="shared" ref="N139:N142" si="296">CONCATENATE(TEXT(A139,"0")," - ","libro iva digital - ",TEXT(H139,"mmyyyy")," - ",SUBSTITUTE(D139,"-","")," - ",C139)</f>
        <v>4 - libro iva digital - 042023 - 30715238914 - 20312516412</v>
      </c>
      <c r="O139" s="8">
        <f t="shared" si="254"/>
        <v>1</v>
      </c>
      <c r="P139" s="8">
        <f t="shared" si="255"/>
        <v>0</v>
      </c>
      <c r="Q139" s="8">
        <f t="shared" si="256"/>
        <v>139</v>
      </c>
    </row>
    <row r="140" spans="1:17" ht="14.4" customHeight="1" x14ac:dyDescent="0.3">
      <c r="A140" s="8" t="str">
        <f t="shared" si="289"/>
        <v>4</v>
      </c>
      <c r="B140" s="8" t="str">
        <f>VLOOKUP(D140,BD!$A$2:$B$999,2,FALSE)</f>
        <v>DELANTIA S.R.L.</v>
      </c>
      <c r="C140" s="11" t="str">
        <f>VLOOKUP(D140,BD!$A$2:$D$199,3,FALSE)</f>
        <v>20312516412</v>
      </c>
      <c r="D140" s="1" t="s">
        <v>624</v>
      </c>
      <c r="E140" s="10" t="str">
        <f t="shared" si="290"/>
        <v>[CUIT 30-71523891-4]</v>
      </c>
      <c r="F140" s="14" t="str">
        <f>VLOOKUP(D140,BD!$A$2:$D$199,4,FALSE)</f>
        <v>Milak141412</v>
      </c>
      <c r="G140" s="3" t="s">
        <v>15</v>
      </c>
      <c r="H140" s="9" t="str">
        <f t="shared" si="291"/>
        <v>05-2023</v>
      </c>
      <c r="I140" s="14" t="str">
        <f>VLOOKUP(D140,BD!$A$2:$E$199,5,FALSE)</f>
        <v>\\192.168.0.3\wns\Asesoramiento Contable\WNS\DELANTIA S.R.L.\Contabilidad\2024\Compras</v>
      </c>
      <c r="J140" s="7" t="str">
        <f t="shared" si="292"/>
        <v>4 - 052023 - 30715238914.zip</v>
      </c>
      <c r="K140" s="7" t="str">
        <f t="shared" si="293"/>
        <v>4 - 052023 - 30715238914</v>
      </c>
      <c r="L140" s="7" t="str">
        <f t="shared" si="294"/>
        <v>4 - compras - 052023 - 30715238914 - DELANTIA S.R.L.</v>
      </c>
      <c r="M140" s="7" t="str">
        <f t="shared" si="295"/>
        <v>4 - ventas - 052023 - 30715238914 - DELANTIA S.R.L.</v>
      </c>
      <c r="N140" s="7" t="str">
        <f t="shared" si="296"/>
        <v>4 - libro iva digital - 052023 - 30715238914 - 20312516412</v>
      </c>
      <c r="O140" s="8">
        <f t="shared" si="254"/>
        <v>0</v>
      </c>
      <c r="P140" s="8">
        <f t="shared" si="255"/>
        <v>0</v>
      </c>
      <c r="Q140" s="8">
        <f t="shared" si="256"/>
        <v>140</v>
      </c>
    </row>
    <row r="141" spans="1:17" ht="14.4" customHeight="1" x14ac:dyDescent="0.3">
      <c r="A141" s="8" t="str">
        <f t="shared" si="289"/>
        <v>4</v>
      </c>
      <c r="B141" s="8" t="str">
        <f>VLOOKUP(D141,BD!$A$2:$B$999,2,FALSE)</f>
        <v>DELANTIA S.R.L.</v>
      </c>
      <c r="C141" s="11" t="str">
        <f>VLOOKUP(D141,BD!$A$2:$D$199,3,FALSE)</f>
        <v>20312516412</v>
      </c>
      <c r="D141" s="1" t="s">
        <v>624</v>
      </c>
      <c r="E141" s="10" t="str">
        <f t="shared" si="290"/>
        <v>[CUIT 30-71523891-4]</v>
      </c>
      <c r="F141" s="14" t="str">
        <f>VLOOKUP(D141,BD!$A$2:$D$199,4,FALSE)</f>
        <v>Milak141412</v>
      </c>
      <c r="G141" s="3" t="s">
        <v>22</v>
      </c>
      <c r="H141" s="9" t="str">
        <f t="shared" si="291"/>
        <v>06-2023</v>
      </c>
      <c r="I141" s="14" t="str">
        <f>VLOOKUP(D141,BD!$A$2:$E$199,5,FALSE)</f>
        <v>\\192.168.0.3\wns\Asesoramiento Contable\WNS\DELANTIA S.R.L.\Contabilidad\2024\Compras</v>
      </c>
      <c r="J141" s="7" t="str">
        <f t="shared" si="292"/>
        <v>4 - 062023 - 30715238914.zip</v>
      </c>
      <c r="K141" s="7" t="str">
        <f t="shared" si="293"/>
        <v>4 - 062023 - 30715238914</v>
      </c>
      <c r="L141" s="7" t="str">
        <f t="shared" si="294"/>
        <v>4 - compras - 062023 - 30715238914 - DELANTIA S.R.L.</v>
      </c>
      <c r="M141" s="7" t="str">
        <f t="shared" si="295"/>
        <v>4 - ventas - 062023 - 30715238914 - DELANTIA S.R.L.</v>
      </c>
      <c r="N141" s="7" t="str">
        <f t="shared" si="296"/>
        <v>4 - libro iva digital - 062023 - 30715238914 - 20312516412</v>
      </c>
      <c r="O141" s="8">
        <f t="shared" si="254"/>
        <v>0</v>
      </c>
      <c r="P141" s="8">
        <f t="shared" si="255"/>
        <v>0</v>
      </c>
      <c r="Q141" s="8">
        <f t="shared" si="256"/>
        <v>141</v>
      </c>
    </row>
    <row r="142" spans="1:17" ht="12.6" customHeight="1" x14ac:dyDescent="0.3">
      <c r="A142" s="8" t="str">
        <f t="shared" si="289"/>
        <v>4</v>
      </c>
      <c r="B142" s="8" t="str">
        <f>VLOOKUP(D142,BD!$A$2:$B$999,2,FALSE)</f>
        <v>DELANTIA S.R.L.</v>
      </c>
      <c r="C142" s="11" t="str">
        <f>VLOOKUP(D142,BD!$A$2:$D$199,3,FALSE)</f>
        <v>20312516412</v>
      </c>
      <c r="D142" s="1" t="s">
        <v>624</v>
      </c>
      <c r="E142" s="10" t="str">
        <f t="shared" si="290"/>
        <v>[CUIT 30-71523891-4]</v>
      </c>
      <c r="F142" s="14" t="str">
        <f>VLOOKUP(D142,BD!$A$2:$D$199,4,FALSE)</f>
        <v>Milak141412</v>
      </c>
      <c r="G142" s="3" t="s">
        <v>195</v>
      </c>
      <c r="H142" s="9" t="str">
        <f t="shared" si="291"/>
        <v>07-2023</v>
      </c>
      <c r="I142" s="14" t="str">
        <f>VLOOKUP(D142,BD!$A$2:$E$199,5,FALSE)</f>
        <v>\\192.168.0.3\wns\Asesoramiento Contable\WNS\DELANTIA S.R.L.\Contabilidad\2024\Compras</v>
      </c>
      <c r="J142" s="7" t="str">
        <f t="shared" si="292"/>
        <v>4 - 072023 - 30715238914.zip</v>
      </c>
      <c r="K142" s="7" t="str">
        <f t="shared" si="293"/>
        <v>4 - 072023 - 30715238914</v>
      </c>
      <c r="L142" s="7" t="str">
        <f t="shared" si="294"/>
        <v>4 - compras - 072023 - 30715238914 - DELANTIA S.R.L.</v>
      </c>
      <c r="M142" s="7" t="str">
        <f t="shared" si="295"/>
        <v>4 - ventas - 072023 - 30715238914 - DELANTIA S.R.L.</v>
      </c>
      <c r="N142" s="7" t="str">
        <f t="shared" si="296"/>
        <v>4 - libro iva digital - 072023 - 30715238914 - 20312516412</v>
      </c>
      <c r="O142" s="8">
        <f t="shared" si="254"/>
        <v>0</v>
      </c>
      <c r="P142" s="8">
        <f t="shared" si="255"/>
        <v>1</v>
      </c>
      <c r="Q142" s="8">
        <f t="shared" si="256"/>
        <v>142</v>
      </c>
    </row>
    <row r="143" spans="1:17" x14ac:dyDescent="0.3">
      <c r="A143" s="8" t="str">
        <f t="shared" ref="A143:A146" si="297">RIGHT(D143,1)</f>
        <v>9</v>
      </c>
      <c r="B143" s="8" t="str">
        <f>VLOOKUP(D143,BD!$A$2:$B$999,2,FALSE)</f>
        <v>TIENDA LIVING S.R.L</v>
      </c>
      <c r="C143" s="11" t="str">
        <f>VLOOKUP(D143,BD!$A$2:$D$199,3,FALSE)</f>
        <v>20280423476</v>
      </c>
      <c r="D143" s="1" t="s">
        <v>625</v>
      </c>
      <c r="E143" s="10" t="str">
        <f t="shared" ref="E143:E146" si="298">CONCATENATE("[CUIT ",D143,"]")</f>
        <v>[CUIT 30-71568138-9]</v>
      </c>
      <c r="F143" s="14" t="str">
        <f>VLOOKUP(D143,BD!$A$2:$D$199,4,FALSE)</f>
        <v>Bsas2023bsas</v>
      </c>
      <c r="G143" s="3" t="s">
        <v>14</v>
      </c>
      <c r="H143" s="9" t="str">
        <f t="shared" ref="H143:H146" si="299">TEXT(G143,"mm-yyyy")</f>
        <v>04-2023</v>
      </c>
      <c r="I143" s="14" t="str">
        <f>VLOOKUP(D143,BD!$A$2:$E$199,5,FALSE)</f>
        <v>\\192.168.0.3\wns\Asesoramiento Contable\WNS\TIENDA LIVING S.R.L\Contabilidad\2024\Compras</v>
      </c>
      <c r="J143" s="7" t="str">
        <f t="shared" ref="J143:J146" si="300">CONCATENATE(TEXT(A143,"0")," - ",TEXT(G143,"MMYYYY")," - ",SUBSTITUTE(D143,"-",""),".zip")</f>
        <v>9 - 042023 - 30715681389.zip</v>
      </c>
      <c r="K143" s="7" t="str">
        <f t="shared" ref="K143:K146" si="301">CONCATENATE(TEXT(A143,"0")," - ",TEXT(H143,"MMYYYY")," - ",SUBSTITUTE(D143,"-",""))</f>
        <v>9 - 042023 - 30715681389</v>
      </c>
      <c r="L143" s="7" t="str">
        <f t="shared" ref="L143:L146" si="302">CONCATENATE(TEXT(A143,"0")," - ","compras - ",TEXT(H143,"MMYYYY")," - ",SUBSTITUTE(D143,"-","")," - ",B143)</f>
        <v>9 - compras - 042023 - 30715681389 - TIENDA LIVING S.R.L</v>
      </c>
      <c r="M143" s="7" t="str">
        <f t="shared" ref="M143:M146" si="303">CONCATENATE(TEXT(A143,"0")," - ","ventas - ",TEXT(H143,"MMYYYY")," - ",SUBSTITUTE(D143,"-","")," - ",B143)</f>
        <v>9 - ventas - 042023 - 30715681389 - TIENDA LIVING S.R.L</v>
      </c>
      <c r="N143" s="7" t="str">
        <f t="shared" ref="N143:N146" si="304">CONCATENATE(TEXT(A143,"0")," - ","libro iva digital - ",TEXT(H143,"mmyyyy")," - ",SUBSTITUTE(D143,"-","")," - ",C143)</f>
        <v>9 - libro iva digital - 042023 - 30715681389 - 20280423476</v>
      </c>
      <c r="O143" s="8">
        <f t="shared" si="254"/>
        <v>1</v>
      </c>
      <c r="P143" s="8">
        <f t="shared" si="255"/>
        <v>0</v>
      </c>
      <c r="Q143" s="8">
        <f t="shared" si="256"/>
        <v>143</v>
      </c>
    </row>
    <row r="144" spans="1:17" x14ac:dyDescent="0.3">
      <c r="A144" s="8" t="str">
        <f t="shared" si="297"/>
        <v>9</v>
      </c>
      <c r="B144" s="8" t="str">
        <f>VLOOKUP(D144,BD!$A$2:$B$999,2,FALSE)</f>
        <v>TIENDA LIVING S.R.L</v>
      </c>
      <c r="C144" s="11" t="str">
        <f>VLOOKUP(D144,BD!$A$2:$D$199,3,FALSE)</f>
        <v>20280423476</v>
      </c>
      <c r="D144" s="1" t="s">
        <v>625</v>
      </c>
      <c r="E144" s="10" t="str">
        <f t="shared" si="298"/>
        <v>[CUIT 30-71568138-9]</v>
      </c>
      <c r="F144" s="14" t="str">
        <f>VLOOKUP(D144,BD!$A$2:$D$199,4,FALSE)</f>
        <v>Bsas2023bsas</v>
      </c>
      <c r="G144" s="3" t="s">
        <v>15</v>
      </c>
      <c r="H144" s="9" t="str">
        <f t="shared" si="299"/>
        <v>05-2023</v>
      </c>
      <c r="I144" s="14" t="str">
        <f>VLOOKUP(D144,BD!$A$2:$E$199,5,FALSE)</f>
        <v>\\192.168.0.3\wns\Asesoramiento Contable\WNS\TIENDA LIVING S.R.L\Contabilidad\2024\Compras</v>
      </c>
      <c r="J144" s="7" t="str">
        <f t="shared" si="300"/>
        <v>9 - 052023 - 30715681389.zip</v>
      </c>
      <c r="K144" s="7" t="str">
        <f t="shared" si="301"/>
        <v>9 - 052023 - 30715681389</v>
      </c>
      <c r="L144" s="7" t="str">
        <f t="shared" si="302"/>
        <v>9 - compras - 052023 - 30715681389 - TIENDA LIVING S.R.L</v>
      </c>
      <c r="M144" s="7" t="str">
        <f t="shared" si="303"/>
        <v>9 - ventas - 052023 - 30715681389 - TIENDA LIVING S.R.L</v>
      </c>
      <c r="N144" s="7" t="str">
        <f t="shared" si="304"/>
        <v>9 - libro iva digital - 052023 - 30715681389 - 20280423476</v>
      </c>
      <c r="O144" s="8">
        <f t="shared" si="254"/>
        <v>0</v>
      </c>
      <c r="P144" s="8">
        <f t="shared" si="255"/>
        <v>0</v>
      </c>
      <c r="Q144" s="8">
        <f t="shared" si="256"/>
        <v>144</v>
      </c>
    </row>
    <row r="145" spans="1:17" x14ac:dyDescent="0.3">
      <c r="A145" s="8" t="str">
        <f t="shared" si="297"/>
        <v>9</v>
      </c>
      <c r="B145" s="8" t="str">
        <f>VLOOKUP(D145,BD!$A$2:$B$999,2,FALSE)</f>
        <v>TIENDA LIVING S.R.L</v>
      </c>
      <c r="C145" s="11" t="str">
        <f>VLOOKUP(D145,BD!$A$2:$D$199,3,FALSE)</f>
        <v>20280423476</v>
      </c>
      <c r="D145" s="1" t="s">
        <v>625</v>
      </c>
      <c r="E145" s="10" t="str">
        <f t="shared" si="298"/>
        <v>[CUIT 30-71568138-9]</v>
      </c>
      <c r="F145" s="14" t="str">
        <f>VLOOKUP(D145,BD!$A$2:$D$199,4,FALSE)</f>
        <v>Bsas2023bsas</v>
      </c>
      <c r="G145" s="3" t="s">
        <v>22</v>
      </c>
      <c r="H145" s="9" t="str">
        <f t="shared" si="299"/>
        <v>06-2023</v>
      </c>
      <c r="I145" s="14" t="str">
        <f>VLOOKUP(D145,BD!$A$2:$E$199,5,FALSE)</f>
        <v>\\192.168.0.3\wns\Asesoramiento Contable\WNS\TIENDA LIVING S.R.L\Contabilidad\2024\Compras</v>
      </c>
      <c r="J145" s="7" t="str">
        <f t="shared" si="300"/>
        <v>9 - 062023 - 30715681389.zip</v>
      </c>
      <c r="K145" s="7" t="str">
        <f t="shared" si="301"/>
        <v>9 - 062023 - 30715681389</v>
      </c>
      <c r="L145" s="7" t="str">
        <f t="shared" si="302"/>
        <v>9 - compras - 062023 - 30715681389 - TIENDA LIVING S.R.L</v>
      </c>
      <c r="M145" s="7" t="str">
        <f t="shared" si="303"/>
        <v>9 - ventas - 062023 - 30715681389 - TIENDA LIVING S.R.L</v>
      </c>
      <c r="N145" s="7" t="str">
        <f t="shared" si="304"/>
        <v>9 - libro iva digital - 062023 - 30715681389 - 20280423476</v>
      </c>
      <c r="O145" s="8">
        <f t="shared" si="254"/>
        <v>0</v>
      </c>
      <c r="P145" s="8">
        <f t="shared" si="255"/>
        <v>0</v>
      </c>
      <c r="Q145" s="8">
        <f t="shared" si="256"/>
        <v>145</v>
      </c>
    </row>
    <row r="146" spans="1:17" x14ac:dyDescent="0.3">
      <c r="A146" s="8" t="str">
        <f t="shared" si="297"/>
        <v>9</v>
      </c>
      <c r="B146" s="8" t="str">
        <f>VLOOKUP(D146,BD!$A$2:$B$999,2,FALSE)</f>
        <v>TIENDA LIVING S.R.L</v>
      </c>
      <c r="C146" s="11" t="str">
        <f>VLOOKUP(D146,BD!$A$2:$D$199,3,FALSE)</f>
        <v>20280423476</v>
      </c>
      <c r="D146" s="1" t="s">
        <v>625</v>
      </c>
      <c r="E146" s="10" t="str">
        <f t="shared" si="298"/>
        <v>[CUIT 30-71568138-9]</v>
      </c>
      <c r="F146" s="14" t="str">
        <f>VLOOKUP(D146,BD!$A$2:$D$199,4,FALSE)</f>
        <v>Bsas2023bsas</v>
      </c>
      <c r="G146" s="3" t="s">
        <v>195</v>
      </c>
      <c r="H146" s="9" t="str">
        <f t="shared" si="299"/>
        <v>07-2023</v>
      </c>
      <c r="I146" s="14" t="str">
        <f>VLOOKUP(D146,BD!$A$2:$E$199,5,FALSE)</f>
        <v>\\192.168.0.3\wns\Asesoramiento Contable\WNS\TIENDA LIVING S.R.L\Contabilidad\2024\Compras</v>
      </c>
      <c r="J146" s="7" t="str">
        <f t="shared" si="300"/>
        <v>9 - 072023 - 30715681389.zip</v>
      </c>
      <c r="K146" s="7" t="str">
        <f t="shared" si="301"/>
        <v>9 - 072023 - 30715681389</v>
      </c>
      <c r="L146" s="7" t="str">
        <f t="shared" si="302"/>
        <v>9 - compras - 072023 - 30715681389 - TIENDA LIVING S.R.L</v>
      </c>
      <c r="M146" s="7" t="str">
        <f t="shared" si="303"/>
        <v>9 - ventas - 072023 - 30715681389 - TIENDA LIVING S.R.L</v>
      </c>
      <c r="N146" s="7" t="str">
        <f t="shared" si="304"/>
        <v>9 - libro iva digital - 072023 - 30715681389 - 20280423476</v>
      </c>
      <c r="O146" s="8">
        <f t="shared" si="254"/>
        <v>0</v>
      </c>
      <c r="P146" s="8">
        <f t="shared" si="255"/>
        <v>1</v>
      </c>
      <c r="Q146" s="8">
        <f t="shared" si="256"/>
        <v>146</v>
      </c>
    </row>
    <row r="147" spans="1:17" x14ac:dyDescent="0.3">
      <c r="A147" s="8" t="str">
        <f t="shared" ref="A147:A150" si="305">RIGHT(D147,1)</f>
        <v>3</v>
      </c>
      <c r="B147" s="8" t="str">
        <f>VLOOKUP(D147,BD!$A$2:$B$999,2,FALSE)</f>
        <v>NETFAM S.A.</v>
      </c>
      <c r="C147" s="11" t="str">
        <f>VLOOKUP(D147,BD!$A$2:$D$199,3,FALSE)</f>
        <v>20162362187</v>
      </c>
      <c r="D147" s="1" t="s">
        <v>626</v>
      </c>
      <c r="E147" s="10" t="str">
        <f t="shared" ref="E147:E150" si="306">CONCATENATE("[CUIT ",D147,"]")</f>
        <v>[CUIT 30-71603927-3]</v>
      </c>
      <c r="F147" s="14" t="str">
        <f>VLOOKUP(D147,BD!$A$2:$D$199,4,FALSE)</f>
        <v>Gus2017Burs</v>
      </c>
      <c r="G147" s="3" t="s">
        <v>14</v>
      </c>
      <c r="H147" s="9" t="str">
        <f t="shared" ref="H147:H150" si="307">TEXT(G147,"mm-yyyy")</f>
        <v>04-2023</v>
      </c>
      <c r="I147" s="14" t="str">
        <f>VLOOKUP(D147,BD!$A$2:$E$199,5,FALSE)</f>
        <v>\\192.168.0.3\wns\Asesoramiento Contable\WNS\NETFAM S.A.\Contabilidad\2024\Compras</v>
      </c>
      <c r="J147" s="7" t="str">
        <f t="shared" ref="J147:J150" si="308">CONCATENATE(TEXT(A147,"0")," - ",TEXT(G147,"MMYYYY")," - ",SUBSTITUTE(D147,"-",""),".zip")</f>
        <v>3 - 042023 - 30716039273.zip</v>
      </c>
      <c r="K147" s="7" t="str">
        <f t="shared" ref="K147:K150" si="309">CONCATENATE(TEXT(A147,"0")," - ",TEXT(H147,"MMYYYY")," - ",SUBSTITUTE(D147,"-",""))</f>
        <v>3 - 042023 - 30716039273</v>
      </c>
      <c r="L147" s="7" t="str">
        <f t="shared" ref="L147:L150" si="310">CONCATENATE(TEXT(A147,"0")," - ","compras - ",TEXT(H147,"MMYYYY")," - ",SUBSTITUTE(D147,"-","")," - ",B147)</f>
        <v>3 - compras - 042023 - 30716039273 - NETFAM S.A.</v>
      </c>
      <c r="M147" s="7" t="str">
        <f t="shared" ref="M147:M150" si="311">CONCATENATE(TEXT(A147,"0")," - ","ventas - ",TEXT(H147,"MMYYYY")," - ",SUBSTITUTE(D147,"-","")," - ",B147)</f>
        <v>3 - ventas - 042023 - 30716039273 - NETFAM S.A.</v>
      </c>
      <c r="N147" s="7" t="str">
        <f t="shared" ref="N147:N150" si="312">CONCATENATE(TEXT(A147,"0")," - ","libro iva digital - ",TEXT(H147,"mmyyyy")," - ",SUBSTITUTE(D147,"-","")," - ",C147)</f>
        <v>3 - libro iva digital - 042023 - 30716039273 - 20162362187</v>
      </c>
      <c r="O147" s="8">
        <f t="shared" si="254"/>
        <v>1</v>
      </c>
      <c r="P147" s="8">
        <f t="shared" si="255"/>
        <v>0</v>
      </c>
      <c r="Q147" s="8">
        <f t="shared" si="256"/>
        <v>147</v>
      </c>
    </row>
    <row r="148" spans="1:17" x14ac:dyDescent="0.3">
      <c r="A148" s="8" t="str">
        <f t="shared" si="305"/>
        <v>3</v>
      </c>
      <c r="B148" s="8" t="str">
        <f>VLOOKUP(D148,BD!$A$2:$B$999,2,FALSE)</f>
        <v>NETFAM S.A.</v>
      </c>
      <c r="C148" s="11" t="str">
        <f>VLOOKUP(D148,BD!$A$2:$D$199,3,FALSE)</f>
        <v>20162362187</v>
      </c>
      <c r="D148" s="1" t="s">
        <v>626</v>
      </c>
      <c r="E148" s="10" t="str">
        <f t="shared" si="306"/>
        <v>[CUIT 30-71603927-3]</v>
      </c>
      <c r="F148" s="14" t="str">
        <f>VLOOKUP(D148,BD!$A$2:$D$199,4,FALSE)</f>
        <v>Gus2017Burs</v>
      </c>
      <c r="G148" s="3" t="s">
        <v>15</v>
      </c>
      <c r="H148" s="9" t="str">
        <f t="shared" si="307"/>
        <v>05-2023</v>
      </c>
      <c r="I148" s="14" t="str">
        <f>VLOOKUP(D148,BD!$A$2:$E$199,5,FALSE)</f>
        <v>\\192.168.0.3\wns\Asesoramiento Contable\WNS\NETFAM S.A.\Contabilidad\2024\Compras</v>
      </c>
      <c r="J148" s="7" t="str">
        <f t="shared" si="308"/>
        <v>3 - 052023 - 30716039273.zip</v>
      </c>
      <c r="K148" s="7" t="str">
        <f t="shared" si="309"/>
        <v>3 - 052023 - 30716039273</v>
      </c>
      <c r="L148" s="7" t="str">
        <f t="shared" si="310"/>
        <v>3 - compras - 052023 - 30716039273 - NETFAM S.A.</v>
      </c>
      <c r="M148" s="7" t="str">
        <f t="shared" si="311"/>
        <v>3 - ventas - 052023 - 30716039273 - NETFAM S.A.</v>
      </c>
      <c r="N148" s="7" t="str">
        <f t="shared" si="312"/>
        <v>3 - libro iva digital - 052023 - 30716039273 - 20162362187</v>
      </c>
      <c r="O148" s="8">
        <f t="shared" si="254"/>
        <v>0</v>
      </c>
      <c r="P148" s="8">
        <f t="shared" si="255"/>
        <v>0</v>
      </c>
      <c r="Q148" s="8">
        <f t="shared" si="256"/>
        <v>148</v>
      </c>
    </row>
    <row r="149" spans="1:17" x14ac:dyDescent="0.3">
      <c r="A149" s="8" t="str">
        <f t="shared" si="305"/>
        <v>3</v>
      </c>
      <c r="B149" s="8" t="str">
        <f>VLOOKUP(D149,BD!$A$2:$B$999,2,FALSE)</f>
        <v>NETFAM S.A.</v>
      </c>
      <c r="C149" s="11" t="str">
        <f>VLOOKUP(D149,BD!$A$2:$D$199,3,FALSE)</f>
        <v>20162362187</v>
      </c>
      <c r="D149" s="1" t="s">
        <v>626</v>
      </c>
      <c r="E149" s="10" t="str">
        <f t="shared" si="306"/>
        <v>[CUIT 30-71603927-3]</v>
      </c>
      <c r="F149" s="14" t="str">
        <f>VLOOKUP(D149,BD!$A$2:$D$199,4,FALSE)</f>
        <v>Gus2017Burs</v>
      </c>
      <c r="G149" s="3" t="s">
        <v>22</v>
      </c>
      <c r="H149" s="9" t="str">
        <f t="shared" si="307"/>
        <v>06-2023</v>
      </c>
      <c r="I149" s="14" t="str">
        <f>VLOOKUP(D149,BD!$A$2:$E$199,5,FALSE)</f>
        <v>\\192.168.0.3\wns\Asesoramiento Contable\WNS\NETFAM S.A.\Contabilidad\2024\Compras</v>
      </c>
      <c r="J149" s="7" t="str">
        <f t="shared" si="308"/>
        <v>3 - 062023 - 30716039273.zip</v>
      </c>
      <c r="K149" s="7" t="str">
        <f t="shared" si="309"/>
        <v>3 - 062023 - 30716039273</v>
      </c>
      <c r="L149" s="7" t="str">
        <f t="shared" si="310"/>
        <v>3 - compras - 062023 - 30716039273 - NETFAM S.A.</v>
      </c>
      <c r="M149" s="7" t="str">
        <f t="shared" si="311"/>
        <v>3 - ventas - 062023 - 30716039273 - NETFAM S.A.</v>
      </c>
      <c r="N149" s="7" t="str">
        <f t="shared" si="312"/>
        <v>3 - libro iva digital - 062023 - 30716039273 - 20162362187</v>
      </c>
      <c r="O149" s="8">
        <f t="shared" si="254"/>
        <v>0</v>
      </c>
      <c r="P149" s="8">
        <f t="shared" si="255"/>
        <v>0</v>
      </c>
      <c r="Q149" s="8">
        <f t="shared" si="256"/>
        <v>149</v>
      </c>
    </row>
    <row r="150" spans="1:17" x14ac:dyDescent="0.3">
      <c r="A150" s="8" t="str">
        <f t="shared" si="305"/>
        <v>3</v>
      </c>
      <c r="B150" s="8" t="str">
        <f>VLOOKUP(D150,BD!$A$2:$B$999,2,FALSE)</f>
        <v>NETFAM S.A.</v>
      </c>
      <c r="C150" s="11" t="str">
        <f>VLOOKUP(D150,BD!$A$2:$D$199,3,FALSE)</f>
        <v>20162362187</v>
      </c>
      <c r="D150" s="1" t="s">
        <v>626</v>
      </c>
      <c r="E150" s="10" t="str">
        <f t="shared" si="306"/>
        <v>[CUIT 30-71603927-3]</v>
      </c>
      <c r="F150" s="14" t="str">
        <f>VLOOKUP(D150,BD!$A$2:$D$199,4,FALSE)</f>
        <v>Gus2017Burs</v>
      </c>
      <c r="G150" s="3" t="s">
        <v>195</v>
      </c>
      <c r="H150" s="9" t="str">
        <f t="shared" si="307"/>
        <v>07-2023</v>
      </c>
      <c r="I150" s="14" t="str">
        <f>VLOOKUP(D150,BD!$A$2:$E$199,5,FALSE)</f>
        <v>\\192.168.0.3\wns\Asesoramiento Contable\WNS\NETFAM S.A.\Contabilidad\2024\Compras</v>
      </c>
      <c r="J150" s="7" t="str">
        <f t="shared" si="308"/>
        <v>3 - 072023 - 30716039273.zip</v>
      </c>
      <c r="K150" s="7" t="str">
        <f t="shared" si="309"/>
        <v>3 - 072023 - 30716039273</v>
      </c>
      <c r="L150" s="7" t="str">
        <f t="shared" si="310"/>
        <v>3 - compras - 072023 - 30716039273 - NETFAM S.A.</v>
      </c>
      <c r="M150" s="7" t="str">
        <f t="shared" si="311"/>
        <v>3 - ventas - 072023 - 30716039273 - NETFAM S.A.</v>
      </c>
      <c r="N150" s="7" t="str">
        <f t="shared" si="312"/>
        <v>3 - libro iva digital - 072023 - 30716039273 - 20162362187</v>
      </c>
      <c r="O150" s="8">
        <f t="shared" si="254"/>
        <v>0</v>
      </c>
      <c r="P150" s="8">
        <f t="shared" si="255"/>
        <v>1</v>
      </c>
      <c r="Q150" s="8">
        <f t="shared" si="256"/>
        <v>150</v>
      </c>
    </row>
    <row r="151" spans="1:17" x14ac:dyDescent="0.3">
      <c r="A151" s="8" t="str">
        <f t="shared" ref="A151:A154" si="313">RIGHT(D151,1)</f>
        <v>5</v>
      </c>
      <c r="B151" s="8" t="str">
        <f>VLOOKUP(D151,BD!$A$2:$B$999,2,FALSE)</f>
        <v>LEAVE IT S.A</v>
      </c>
      <c r="C151" s="11" t="str">
        <f>VLOOKUP(D151,BD!$A$2:$D$199,3,FALSE)</f>
        <v>20932595398</v>
      </c>
      <c r="D151" s="1" t="s">
        <v>627</v>
      </c>
      <c r="E151" s="10" t="str">
        <f t="shared" ref="E151:E154" si="314">CONCATENATE("[CUIT ",D151,"]")</f>
        <v>[CUIT 30-71235618-5]</v>
      </c>
      <c r="F151" s="14" t="str">
        <f>VLOOKUP(D151,BD!$A$2:$D$199,4,FALSE)</f>
        <v>Importadora22</v>
      </c>
      <c r="G151" s="3" t="s">
        <v>14</v>
      </c>
      <c r="H151" s="9" t="str">
        <f t="shared" ref="H151:H154" si="315">TEXT(G151,"mm-yyyy")</f>
        <v>04-2023</v>
      </c>
      <c r="I151" s="14" t="str">
        <f>VLOOKUP(D151,BD!$A$2:$E$199,5,FALSE)</f>
        <v>\\192.168.0.3\wns\Asesoramiento Contable\WNS\LEAVE IT S.A\Contabilidad\2024\Compras</v>
      </c>
      <c r="J151" s="7" t="str">
        <f t="shared" ref="J151:J154" si="316">CONCATENATE(TEXT(A151,"0")," - ",TEXT(G151,"MMYYYY")," - ",SUBSTITUTE(D151,"-",""),".zip")</f>
        <v>5 - 042023 - 30712356185.zip</v>
      </c>
      <c r="K151" s="7" t="str">
        <f t="shared" ref="K151:K154" si="317">CONCATENATE(TEXT(A151,"0")," - ",TEXT(H151,"MMYYYY")," - ",SUBSTITUTE(D151,"-",""))</f>
        <v>5 - 042023 - 30712356185</v>
      </c>
      <c r="L151" s="7" t="str">
        <f t="shared" ref="L151:L154" si="318">CONCATENATE(TEXT(A151,"0")," - ","compras - ",TEXT(H151,"MMYYYY")," - ",SUBSTITUTE(D151,"-","")," - ",B151)</f>
        <v>5 - compras - 042023 - 30712356185 - LEAVE IT S.A</v>
      </c>
      <c r="M151" s="7" t="str">
        <f t="shared" ref="M151:M154" si="319">CONCATENATE(TEXT(A151,"0")," - ","ventas - ",TEXT(H151,"MMYYYY")," - ",SUBSTITUTE(D151,"-","")," - ",B151)</f>
        <v>5 - ventas - 042023 - 30712356185 - LEAVE IT S.A</v>
      </c>
      <c r="N151" s="7" t="str">
        <f t="shared" ref="N151:N154" si="320">CONCATENATE(TEXT(A151,"0")," - ","libro iva digital - ",TEXT(H151,"mmyyyy")," - ",SUBSTITUTE(D151,"-","")," - ",C151)</f>
        <v>5 - libro iva digital - 042023 - 30712356185 - 20932595398</v>
      </c>
      <c r="O151" s="8">
        <f t="shared" si="254"/>
        <v>1</v>
      </c>
      <c r="P151" s="8">
        <f t="shared" si="255"/>
        <v>0</v>
      </c>
      <c r="Q151" s="8">
        <f t="shared" si="256"/>
        <v>151</v>
      </c>
    </row>
    <row r="152" spans="1:17" x14ac:dyDescent="0.3">
      <c r="A152" s="8" t="str">
        <f t="shared" si="313"/>
        <v>5</v>
      </c>
      <c r="B152" s="8" t="str">
        <f>VLOOKUP(D152,BD!$A$2:$B$999,2,FALSE)</f>
        <v>LEAVE IT S.A</v>
      </c>
      <c r="C152" s="11" t="str">
        <f>VLOOKUP(D152,BD!$A$2:$D$199,3,FALSE)</f>
        <v>20932595398</v>
      </c>
      <c r="D152" s="1" t="s">
        <v>627</v>
      </c>
      <c r="E152" s="10" t="str">
        <f t="shared" si="314"/>
        <v>[CUIT 30-71235618-5]</v>
      </c>
      <c r="F152" s="14" t="str">
        <f>VLOOKUP(D152,BD!$A$2:$D$199,4,FALSE)</f>
        <v>Importadora22</v>
      </c>
      <c r="G152" s="3" t="s">
        <v>15</v>
      </c>
      <c r="H152" s="9" t="str">
        <f t="shared" si="315"/>
        <v>05-2023</v>
      </c>
      <c r="I152" s="14" t="str">
        <f>VLOOKUP(D152,BD!$A$2:$E$199,5,FALSE)</f>
        <v>\\192.168.0.3\wns\Asesoramiento Contable\WNS\LEAVE IT S.A\Contabilidad\2024\Compras</v>
      </c>
      <c r="J152" s="7" t="str">
        <f t="shared" si="316"/>
        <v>5 - 052023 - 30712356185.zip</v>
      </c>
      <c r="K152" s="7" t="str">
        <f t="shared" si="317"/>
        <v>5 - 052023 - 30712356185</v>
      </c>
      <c r="L152" s="7" t="str">
        <f t="shared" si="318"/>
        <v>5 - compras - 052023 - 30712356185 - LEAVE IT S.A</v>
      </c>
      <c r="M152" s="7" t="str">
        <f t="shared" si="319"/>
        <v>5 - ventas - 052023 - 30712356185 - LEAVE IT S.A</v>
      </c>
      <c r="N152" s="7" t="str">
        <f t="shared" si="320"/>
        <v>5 - libro iva digital - 052023 - 30712356185 - 20932595398</v>
      </c>
      <c r="O152" s="8">
        <f t="shared" si="254"/>
        <v>0</v>
      </c>
      <c r="P152" s="8">
        <f t="shared" si="255"/>
        <v>0</v>
      </c>
      <c r="Q152" s="8">
        <f t="shared" si="256"/>
        <v>152</v>
      </c>
    </row>
    <row r="153" spans="1:17" x14ac:dyDescent="0.3">
      <c r="A153" s="8" t="str">
        <f t="shared" si="313"/>
        <v>5</v>
      </c>
      <c r="B153" s="8" t="str">
        <f>VLOOKUP(D153,BD!$A$2:$B$999,2,FALSE)</f>
        <v>LEAVE IT S.A</v>
      </c>
      <c r="C153" s="11" t="str">
        <f>VLOOKUP(D153,BD!$A$2:$D$199,3,FALSE)</f>
        <v>20932595398</v>
      </c>
      <c r="D153" s="1" t="s">
        <v>627</v>
      </c>
      <c r="E153" s="10" t="str">
        <f t="shared" si="314"/>
        <v>[CUIT 30-71235618-5]</v>
      </c>
      <c r="F153" s="14" t="str">
        <f>VLOOKUP(D153,BD!$A$2:$D$199,4,FALSE)</f>
        <v>Importadora22</v>
      </c>
      <c r="G153" s="3" t="s">
        <v>22</v>
      </c>
      <c r="H153" s="9" t="str">
        <f t="shared" si="315"/>
        <v>06-2023</v>
      </c>
      <c r="I153" s="14" t="str">
        <f>VLOOKUP(D153,BD!$A$2:$E$199,5,FALSE)</f>
        <v>\\192.168.0.3\wns\Asesoramiento Contable\WNS\LEAVE IT S.A\Contabilidad\2024\Compras</v>
      </c>
      <c r="J153" s="7" t="str">
        <f t="shared" si="316"/>
        <v>5 - 062023 - 30712356185.zip</v>
      </c>
      <c r="K153" s="7" t="str">
        <f t="shared" si="317"/>
        <v>5 - 062023 - 30712356185</v>
      </c>
      <c r="L153" s="7" t="str">
        <f t="shared" si="318"/>
        <v>5 - compras - 062023 - 30712356185 - LEAVE IT S.A</v>
      </c>
      <c r="M153" s="7" t="str">
        <f t="shared" si="319"/>
        <v>5 - ventas - 062023 - 30712356185 - LEAVE IT S.A</v>
      </c>
      <c r="N153" s="7" t="str">
        <f t="shared" si="320"/>
        <v>5 - libro iva digital - 062023 - 30712356185 - 20932595398</v>
      </c>
      <c r="O153" s="8">
        <f t="shared" si="254"/>
        <v>0</v>
      </c>
      <c r="P153" s="8">
        <f t="shared" si="255"/>
        <v>0</v>
      </c>
      <c r="Q153" s="8">
        <f t="shared" si="256"/>
        <v>153</v>
      </c>
    </row>
    <row r="154" spans="1:17" x14ac:dyDescent="0.3">
      <c r="A154" s="8" t="str">
        <f t="shared" si="313"/>
        <v>5</v>
      </c>
      <c r="B154" s="8" t="str">
        <f>VLOOKUP(D154,BD!$A$2:$B$999,2,FALSE)</f>
        <v>LEAVE IT S.A</v>
      </c>
      <c r="C154" s="11" t="str">
        <f>VLOOKUP(D154,BD!$A$2:$D$199,3,FALSE)</f>
        <v>20932595398</v>
      </c>
      <c r="D154" s="1" t="s">
        <v>627</v>
      </c>
      <c r="E154" s="10" t="str">
        <f t="shared" si="314"/>
        <v>[CUIT 30-71235618-5]</v>
      </c>
      <c r="F154" s="14" t="str">
        <f>VLOOKUP(D154,BD!$A$2:$D$199,4,FALSE)</f>
        <v>Importadora22</v>
      </c>
      <c r="G154" s="3" t="s">
        <v>195</v>
      </c>
      <c r="H154" s="9" t="str">
        <f t="shared" si="315"/>
        <v>07-2023</v>
      </c>
      <c r="I154" s="14" t="str">
        <f>VLOOKUP(D154,BD!$A$2:$E$199,5,FALSE)</f>
        <v>\\192.168.0.3\wns\Asesoramiento Contable\WNS\LEAVE IT S.A\Contabilidad\2024\Compras</v>
      </c>
      <c r="J154" s="7" t="str">
        <f t="shared" si="316"/>
        <v>5 - 072023 - 30712356185.zip</v>
      </c>
      <c r="K154" s="7" t="str">
        <f t="shared" si="317"/>
        <v>5 - 072023 - 30712356185</v>
      </c>
      <c r="L154" s="7" t="str">
        <f t="shared" si="318"/>
        <v>5 - compras - 072023 - 30712356185 - LEAVE IT S.A</v>
      </c>
      <c r="M154" s="7" t="str">
        <f t="shared" si="319"/>
        <v>5 - ventas - 072023 - 30712356185 - LEAVE IT S.A</v>
      </c>
      <c r="N154" s="7" t="str">
        <f t="shared" si="320"/>
        <v>5 - libro iva digital - 072023 - 30712356185 - 20932595398</v>
      </c>
      <c r="O154" s="8">
        <f t="shared" si="254"/>
        <v>0</v>
      </c>
      <c r="P154" s="8">
        <f t="shared" si="255"/>
        <v>1</v>
      </c>
      <c r="Q154" s="8">
        <f t="shared" si="256"/>
        <v>154</v>
      </c>
    </row>
    <row r="155" spans="1:17" x14ac:dyDescent="0.3">
      <c r="A155" s="8" t="str">
        <f t="shared" ref="A155:A158" si="321">RIGHT(D155,1)</f>
        <v>6</v>
      </c>
      <c r="B155" s="8" t="str">
        <f>VLOOKUP(D155,BD!$A$2:$B$999,2,FALSE)</f>
        <v>CHARLIEKILL S A</v>
      </c>
      <c r="C155" s="11" t="str">
        <f>VLOOKUP(D155,BD!$A$2:$D$199,3,FALSE)</f>
        <v>27110989011</v>
      </c>
      <c r="D155" s="1" t="s">
        <v>628</v>
      </c>
      <c r="E155" s="10" t="str">
        <f t="shared" ref="E155:E158" si="322">CONCATENATE("[CUIT ",D155,"]")</f>
        <v>[CUIT 30-65199280-6]</v>
      </c>
      <c r="F155" s="14" t="str">
        <f>VLOOKUP(D155,BD!$A$2:$D$199,4,FALSE)</f>
        <v>Beatriz2522</v>
      </c>
      <c r="G155" s="3" t="s">
        <v>14</v>
      </c>
      <c r="H155" s="9" t="str">
        <f t="shared" ref="H155:H158" si="323">TEXT(G155,"mm-yyyy")</f>
        <v>04-2023</v>
      </c>
      <c r="I155" s="14" t="str">
        <f>VLOOKUP(D155,BD!$A$2:$E$199,5,FALSE)</f>
        <v>\\192.168.0.3\wns\Asesoramiento Contable\WNS\CHARLIEKILL S A\Contabilidad\2024\Compras</v>
      </c>
      <c r="J155" s="7" t="str">
        <f t="shared" ref="J155:J158" si="324">CONCATENATE(TEXT(A155,"0")," - ",TEXT(G155,"MMYYYY")," - ",SUBSTITUTE(D155,"-",""),".zip")</f>
        <v>6 - 042023 - 30651992806.zip</v>
      </c>
      <c r="K155" s="7" t="str">
        <f t="shared" ref="K155:K158" si="325">CONCATENATE(TEXT(A155,"0")," - ",TEXT(H155,"MMYYYY")," - ",SUBSTITUTE(D155,"-",""))</f>
        <v>6 - 042023 - 30651992806</v>
      </c>
      <c r="L155" s="7" t="str">
        <f t="shared" ref="L155:L158" si="326">CONCATENATE(TEXT(A155,"0")," - ","compras - ",TEXT(H155,"MMYYYY")," - ",SUBSTITUTE(D155,"-","")," - ",B155)</f>
        <v>6 - compras - 042023 - 30651992806 - CHARLIEKILL S A</v>
      </c>
      <c r="M155" s="7" t="str">
        <f t="shared" ref="M155:M158" si="327">CONCATENATE(TEXT(A155,"0")," - ","ventas - ",TEXT(H155,"MMYYYY")," - ",SUBSTITUTE(D155,"-","")," - ",B155)</f>
        <v>6 - ventas - 042023 - 30651992806 - CHARLIEKILL S A</v>
      </c>
      <c r="N155" s="7" t="str">
        <f t="shared" ref="N155:N158" si="328">CONCATENATE(TEXT(A155,"0")," - ","libro iva digital - ",TEXT(H155,"mmyyyy")," - ",SUBSTITUTE(D155,"-","")," - ",C155)</f>
        <v>6 - libro iva digital - 042023 - 30651992806 - 27110989011</v>
      </c>
      <c r="O155" s="8">
        <f t="shared" si="254"/>
        <v>1</v>
      </c>
      <c r="P155" s="8">
        <f t="shared" si="255"/>
        <v>0</v>
      </c>
      <c r="Q155" s="8">
        <f t="shared" si="256"/>
        <v>155</v>
      </c>
    </row>
    <row r="156" spans="1:17" x14ac:dyDescent="0.3">
      <c r="A156" s="8" t="str">
        <f t="shared" si="321"/>
        <v>6</v>
      </c>
      <c r="B156" s="8" t="str">
        <f>VLOOKUP(D156,BD!$A$2:$B$999,2,FALSE)</f>
        <v>CHARLIEKILL S A</v>
      </c>
      <c r="C156" s="11" t="str">
        <f>VLOOKUP(D156,BD!$A$2:$D$199,3,FALSE)</f>
        <v>27110989011</v>
      </c>
      <c r="D156" s="1" t="s">
        <v>628</v>
      </c>
      <c r="E156" s="10" t="str">
        <f t="shared" si="322"/>
        <v>[CUIT 30-65199280-6]</v>
      </c>
      <c r="F156" s="14" t="str">
        <f>VLOOKUP(D156,BD!$A$2:$D$199,4,FALSE)</f>
        <v>Beatriz2522</v>
      </c>
      <c r="G156" s="3" t="s">
        <v>15</v>
      </c>
      <c r="H156" s="9" t="str">
        <f t="shared" si="323"/>
        <v>05-2023</v>
      </c>
      <c r="I156" s="14" t="str">
        <f>VLOOKUP(D156,BD!$A$2:$E$199,5,FALSE)</f>
        <v>\\192.168.0.3\wns\Asesoramiento Contable\WNS\CHARLIEKILL S A\Contabilidad\2024\Compras</v>
      </c>
      <c r="J156" s="7" t="str">
        <f t="shared" si="324"/>
        <v>6 - 052023 - 30651992806.zip</v>
      </c>
      <c r="K156" s="7" t="str">
        <f t="shared" si="325"/>
        <v>6 - 052023 - 30651992806</v>
      </c>
      <c r="L156" s="7" t="str">
        <f t="shared" si="326"/>
        <v>6 - compras - 052023 - 30651992806 - CHARLIEKILL S A</v>
      </c>
      <c r="M156" s="7" t="str">
        <f t="shared" si="327"/>
        <v>6 - ventas - 052023 - 30651992806 - CHARLIEKILL S A</v>
      </c>
      <c r="N156" s="7" t="str">
        <f t="shared" si="328"/>
        <v>6 - libro iva digital - 052023 - 30651992806 - 27110989011</v>
      </c>
      <c r="O156" s="8">
        <f t="shared" si="254"/>
        <v>0</v>
      </c>
      <c r="P156" s="8">
        <f t="shared" si="255"/>
        <v>0</v>
      </c>
      <c r="Q156" s="8">
        <f t="shared" si="256"/>
        <v>156</v>
      </c>
    </row>
    <row r="157" spans="1:17" x14ac:dyDescent="0.3">
      <c r="A157" s="8" t="str">
        <f t="shared" si="321"/>
        <v>6</v>
      </c>
      <c r="B157" s="8" t="str">
        <f>VLOOKUP(D157,BD!$A$2:$B$999,2,FALSE)</f>
        <v>CHARLIEKILL S A</v>
      </c>
      <c r="C157" s="11" t="str">
        <f>VLOOKUP(D157,BD!$A$2:$D$199,3,FALSE)</f>
        <v>27110989011</v>
      </c>
      <c r="D157" s="1" t="s">
        <v>628</v>
      </c>
      <c r="E157" s="10" t="str">
        <f t="shared" si="322"/>
        <v>[CUIT 30-65199280-6]</v>
      </c>
      <c r="F157" s="14" t="str">
        <f>VLOOKUP(D157,BD!$A$2:$D$199,4,FALSE)</f>
        <v>Beatriz2522</v>
      </c>
      <c r="G157" s="3" t="s">
        <v>22</v>
      </c>
      <c r="H157" s="9" t="str">
        <f t="shared" si="323"/>
        <v>06-2023</v>
      </c>
      <c r="I157" s="14" t="str">
        <f>VLOOKUP(D157,BD!$A$2:$E$199,5,FALSE)</f>
        <v>\\192.168.0.3\wns\Asesoramiento Contable\WNS\CHARLIEKILL S A\Contabilidad\2024\Compras</v>
      </c>
      <c r="J157" s="7" t="str">
        <f t="shared" si="324"/>
        <v>6 - 062023 - 30651992806.zip</v>
      </c>
      <c r="K157" s="7" t="str">
        <f t="shared" si="325"/>
        <v>6 - 062023 - 30651992806</v>
      </c>
      <c r="L157" s="7" t="str">
        <f t="shared" si="326"/>
        <v>6 - compras - 062023 - 30651992806 - CHARLIEKILL S A</v>
      </c>
      <c r="M157" s="7" t="str">
        <f t="shared" si="327"/>
        <v>6 - ventas - 062023 - 30651992806 - CHARLIEKILL S A</v>
      </c>
      <c r="N157" s="7" t="str">
        <f t="shared" si="328"/>
        <v>6 - libro iva digital - 062023 - 30651992806 - 27110989011</v>
      </c>
      <c r="O157" s="8">
        <f t="shared" si="254"/>
        <v>0</v>
      </c>
      <c r="P157" s="8">
        <f t="shared" si="255"/>
        <v>0</v>
      </c>
      <c r="Q157" s="8">
        <f t="shared" si="256"/>
        <v>157</v>
      </c>
    </row>
    <row r="158" spans="1:17" x14ac:dyDescent="0.3">
      <c r="A158" s="8" t="str">
        <f t="shared" si="321"/>
        <v>6</v>
      </c>
      <c r="B158" s="8" t="str">
        <f>VLOOKUP(D158,BD!$A$2:$B$999,2,FALSE)</f>
        <v>CHARLIEKILL S A</v>
      </c>
      <c r="C158" s="11" t="str">
        <f>VLOOKUP(D158,BD!$A$2:$D$199,3,FALSE)</f>
        <v>27110989011</v>
      </c>
      <c r="D158" s="1" t="s">
        <v>628</v>
      </c>
      <c r="E158" s="10" t="str">
        <f t="shared" si="322"/>
        <v>[CUIT 30-65199280-6]</v>
      </c>
      <c r="F158" s="14" t="str">
        <f>VLOOKUP(D158,BD!$A$2:$D$199,4,FALSE)</f>
        <v>Beatriz2522</v>
      </c>
      <c r="G158" s="3" t="s">
        <v>195</v>
      </c>
      <c r="H158" s="9" t="str">
        <f t="shared" si="323"/>
        <v>07-2023</v>
      </c>
      <c r="I158" s="14" t="str">
        <f>VLOOKUP(D158,BD!$A$2:$E$199,5,FALSE)</f>
        <v>\\192.168.0.3\wns\Asesoramiento Contable\WNS\CHARLIEKILL S A\Contabilidad\2024\Compras</v>
      </c>
      <c r="J158" s="7" t="str">
        <f t="shared" si="324"/>
        <v>6 - 072023 - 30651992806.zip</v>
      </c>
      <c r="K158" s="7" t="str">
        <f t="shared" si="325"/>
        <v>6 - 072023 - 30651992806</v>
      </c>
      <c r="L158" s="7" t="str">
        <f t="shared" si="326"/>
        <v>6 - compras - 072023 - 30651992806 - CHARLIEKILL S A</v>
      </c>
      <c r="M158" s="7" t="str">
        <f t="shared" si="327"/>
        <v>6 - ventas - 072023 - 30651992806 - CHARLIEKILL S A</v>
      </c>
      <c r="N158" s="7" t="str">
        <f t="shared" si="328"/>
        <v>6 - libro iva digital - 072023 - 30651992806 - 27110989011</v>
      </c>
      <c r="O158" s="8">
        <f t="shared" si="254"/>
        <v>0</v>
      </c>
      <c r="P158" s="8">
        <f t="shared" si="255"/>
        <v>1</v>
      </c>
      <c r="Q158" s="8">
        <f t="shared" si="256"/>
        <v>158</v>
      </c>
    </row>
    <row r="159" spans="1:17" x14ac:dyDescent="0.3">
      <c r="A159" s="8" t="str">
        <f t="shared" ref="A159:A162" si="329">RIGHT(D159,1)</f>
        <v>5</v>
      </c>
      <c r="B159" s="8" t="str">
        <f>VLOOKUP(D159,BD!$A$2:$B$999,2,FALSE)</f>
        <v>MESQUITA HNOS</v>
      </c>
      <c r="C159" s="11" t="str">
        <f>VLOOKUP(D159,BD!$A$2:$D$199,3,FALSE)</f>
        <v>20296548112</v>
      </c>
      <c r="D159" s="1" t="s">
        <v>629</v>
      </c>
      <c r="E159" s="10" t="str">
        <f t="shared" ref="E159:E162" si="330">CONCATENATE("[CUIT ",D159,"]")</f>
        <v>[CUIT 30-71733690-5]</v>
      </c>
      <c r="F159" s="14" t="str">
        <f>VLOOKUP(D159,BD!$A$2:$D$199,4,FALSE)</f>
        <v>Uadeiae1217</v>
      </c>
      <c r="G159" s="3" t="s">
        <v>14</v>
      </c>
      <c r="H159" s="9" t="str">
        <f t="shared" ref="H159:H162" si="331">TEXT(G159,"mm-yyyy")</f>
        <v>04-2023</v>
      </c>
      <c r="I159" s="14" t="str">
        <f>VLOOKUP(D159,BD!$A$2:$E$199,5,FALSE)</f>
        <v>\\192.168.0.3\wns\Asesoramiento Contable\WNS\MESQUITA HNOS\Contabilidad\2024\Compras</v>
      </c>
      <c r="J159" s="7" t="str">
        <f t="shared" ref="J159:J162" si="332">CONCATENATE(TEXT(A159,"0")," - ",TEXT(G159,"MMYYYY")," - ",SUBSTITUTE(D159,"-",""),".zip")</f>
        <v>5 - 042023 - 30717336905.zip</v>
      </c>
      <c r="K159" s="7" t="str">
        <f t="shared" ref="K159:K162" si="333">CONCATENATE(TEXT(A159,"0")," - ",TEXT(H159,"MMYYYY")," - ",SUBSTITUTE(D159,"-",""))</f>
        <v>5 - 042023 - 30717336905</v>
      </c>
      <c r="L159" s="7" t="str">
        <f t="shared" ref="L159:L162" si="334">CONCATENATE(TEXT(A159,"0")," - ","compras - ",TEXT(H159,"MMYYYY")," - ",SUBSTITUTE(D159,"-","")," - ",B159)</f>
        <v>5 - compras - 042023 - 30717336905 - MESQUITA HNOS</v>
      </c>
      <c r="M159" s="7" t="str">
        <f t="shared" ref="M159:M162" si="335">CONCATENATE(TEXT(A159,"0")," - ","ventas - ",TEXT(H159,"MMYYYY")," - ",SUBSTITUTE(D159,"-","")," - ",B159)</f>
        <v>5 - ventas - 042023 - 30717336905 - MESQUITA HNOS</v>
      </c>
      <c r="N159" s="7" t="str">
        <f t="shared" ref="N159:N162" si="336">CONCATENATE(TEXT(A159,"0")," - ","libro iva digital - ",TEXT(H159,"mmyyyy")," - ",SUBSTITUTE(D159,"-","")," - ",C159)</f>
        <v>5 - libro iva digital - 042023 - 30717336905 - 20296548112</v>
      </c>
      <c r="O159" s="8">
        <f t="shared" si="254"/>
        <v>1</v>
      </c>
      <c r="P159" s="8">
        <f t="shared" si="255"/>
        <v>0</v>
      </c>
      <c r="Q159" s="8">
        <f t="shared" si="256"/>
        <v>159</v>
      </c>
    </row>
    <row r="160" spans="1:17" x14ac:dyDescent="0.3">
      <c r="A160" s="8" t="str">
        <f t="shared" si="329"/>
        <v>5</v>
      </c>
      <c r="B160" s="8" t="str">
        <f>VLOOKUP(D160,BD!$A$2:$B$999,2,FALSE)</f>
        <v>MESQUITA HNOS</v>
      </c>
      <c r="C160" s="11" t="str">
        <f>VLOOKUP(D160,BD!$A$2:$D$199,3,FALSE)</f>
        <v>20296548112</v>
      </c>
      <c r="D160" s="1" t="s">
        <v>629</v>
      </c>
      <c r="E160" s="10" t="str">
        <f t="shared" si="330"/>
        <v>[CUIT 30-71733690-5]</v>
      </c>
      <c r="F160" s="14" t="str">
        <f>VLOOKUP(D160,BD!$A$2:$D$199,4,FALSE)</f>
        <v>Uadeiae1217</v>
      </c>
      <c r="G160" s="3" t="s">
        <v>15</v>
      </c>
      <c r="H160" s="9" t="str">
        <f t="shared" si="331"/>
        <v>05-2023</v>
      </c>
      <c r="I160" s="14" t="str">
        <f>VLOOKUP(D160,BD!$A$2:$E$199,5,FALSE)</f>
        <v>\\192.168.0.3\wns\Asesoramiento Contable\WNS\MESQUITA HNOS\Contabilidad\2024\Compras</v>
      </c>
      <c r="J160" s="7" t="str">
        <f t="shared" si="332"/>
        <v>5 - 052023 - 30717336905.zip</v>
      </c>
      <c r="K160" s="7" t="str">
        <f t="shared" si="333"/>
        <v>5 - 052023 - 30717336905</v>
      </c>
      <c r="L160" s="7" t="str">
        <f t="shared" si="334"/>
        <v>5 - compras - 052023 - 30717336905 - MESQUITA HNOS</v>
      </c>
      <c r="M160" s="7" t="str">
        <f t="shared" si="335"/>
        <v>5 - ventas - 052023 - 30717336905 - MESQUITA HNOS</v>
      </c>
      <c r="N160" s="7" t="str">
        <f t="shared" si="336"/>
        <v>5 - libro iva digital - 052023 - 30717336905 - 20296548112</v>
      </c>
      <c r="O160" s="8">
        <f t="shared" si="254"/>
        <v>0</v>
      </c>
      <c r="P160" s="8">
        <f t="shared" si="255"/>
        <v>0</v>
      </c>
      <c r="Q160" s="8">
        <f t="shared" si="256"/>
        <v>160</v>
      </c>
    </row>
    <row r="161" spans="1:17" x14ac:dyDescent="0.3">
      <c r="A161" s="8" t="str">
        <f t="shared" si="329"/>
        <v>5</v>
      </c>
      <c r="B161" s="8" t="str">
        <f>VLOOKUP(D161,BD!$A$2:$B$999,2,FALSE)</f>
        <v>MESQUITA HNOS</v>
      </c>
      <c r="C161" s="11" t="str">
        <f>VLOOKUP(D161,BD!$A$2:$D$199,3,FALSE)</f>
        <v>20296548112</v>
      </c>
      <c r="D161" s="1" t="s">
        <v>629</v>
      </c>
      <c r="E161" s="10" t="str">
        <f t="shared" si="330"/>
        <v>[CUIT 30-71733690-5]</v>
      </c>
      <c r="F161" s="14" t="str">
        <f>VLOOKUP(D161,BD!$A$2:$D$199,4,FALSE)</f>
        <v>Uadeiae1217</v>
      </c>
      <c r="G161" s="3" t="s">
        <v>22</v>
      </c>
      <c r="H161" s="9" t="str">
        <f t="shared" si="331"/>
        <v>06-2023</v>
      </c>
      <c r="I161" s="14" t="str">
        <f>VLOOKUP(D161,BD!$A$2:$E$199,5,FALSE)</f>
        <v>\\192.168.0.3\wns\Asesoramiento Contable\WNS\MESQUITA HNOS\Contabilidad\2024\Compras</v>
      </c>
      <c r="J161" s="7" t="str">
        <f t="shared" si="332"/>
        <v>5 - 062023 - 30717336905.zip</v>
      </c>
      <c r="K161" s="7" t="str">
        <f t="shared" si="333"/>
        <v>5 - 062023 - 30717336905</v>
      </c>
      <c r="L161" s="7" t="str">
        <f t="shared" si="334"/>
        <v>5 - compras - 062023 - 30717336905 - MESQUITA HNOS</v>
      </c>
      <c r="M161" s="7" t="str">
        <f t="shared" si="335"/>
        <v>5 - ventas - 062023 - 30717336905 - MESQUITA HNOS</v>
      </c>
      <c r="N161" s="7" t="str">
        <f t="shared" si="336"/>
        <v>5 - libro iva digital - 062023 - 30717336905 - 20296548112</v>
      </c>
      <c r="O161" s="8">
        <f t="shared" si="254"/>
        <v>0</v>
      </c>
      <c r="P161" s="8">
        <f t="shared" si="255"/>
        <v>0</v>
      </c>
      <c r="Q161" s="8">
        <f t="shared" si="256"/>
        <v>161</v>
      </c>
    </row>
    <row r="162" spans="1:17" x14ac:dyDescent="0.3">
      <c r="A162" s="8" t="str">
        <f t="shared" si="329"/>
        <v>5</v>
      </c>
      <c r="B162" s="8" t="str">
        <f>VLOOKUP(D162,BD!$A$2:$B$999,2,FALSE)</f>
        <v>MESQUITA HNOS</v>
      </c>
      <c r="C162" s="11" t="str">
        <f>VLOOKUP(D162,BD!$A$2:$D$199,3,FALSE)</f>
        <v>20296548112</v>
      </c>
      <c r="D162" s="1" t="s">
        <v>629</v>
      </c>
      <c r="E162" s="10" t="str">
        <f t="shared" si="330"/>
        <v>[CUIT 30-71733690-5]</v>
      </c>
      <c r="F162" s="14" t="str">
        <f>VLOOKUP(D162,BD!$A$2:$D$199,4,FALSE)</f>
        <v>Uadeiae1217</v>
      </c>
      <c r="G162" s="3" t="s">
        <v>195</v>
      </c>
      <c r="H162" s="9" t="str">
        <f t="shared" si="331"/>
        <v>07-2023</v>
      </c>
      <c r="I162" s="14" t="str">
        <f>VLOOKUP(D162,BD!$A$2:$E$199,5,FALSE)</f>
        <v>\\192.168.0.3\wns\Asesoramiento Contable\WNS\MESQUITA HNOS\Contabilidad\2024\Compras</v>
      </c>
      <c r="J162" s="7" t="str">
        <f t="shared" si="332"/>
        <v>5 - 072023 - 30717336905.zip</v>
      </c>
      <c r="K162" s="7" t="str">
        <f t="shared" si="333"/>
        <v>5 - 072023 - 30717336905</v>
      </c>
      <c r="L162" s="7" t="str">
        <f t="shared" si="334"/>
        <v>5 - compras - 072023 - 30717336905 - MESQUITA HNOS</v>
      </c>
      <c r="M162" s="7" t="str">
        <f t="shared" si="335"/>
        <v>5 - ventas - 072023 - 30717336905 - MESQUITA HNOS</v>
      </c>
      <c r="N162" s="7" t="str">
        <f t="shared" si="336"/>
        <v>5 - libro iva digital - 072023 - 30717336905 - 20296548112</v>
      </c>
      <c r="O162" s="8">
        <f t="shared" si="254"/>
        <v>0</v>
      </c>
      <c r="P162" s="8">
        <f t="shared" si="255"/>
        <v>1</v>
      </c>
      <c r="Q162" s="8">
        <f t="shared" si="256"/>
        <v>162</v>
      </c>
    </row>
    <row r="163" spans="1:17" x14ac:dyDescent="0.3">
      <c r="A163" s="8" t="str">
        <f t="shared" ref="A163:A166" si="337">RIGHT(D163,1)</f>
        <v>9</v>
      </c>
      <c r="B163" s="8" t="str">
        <f>VLOOKUP(D163,BD!$A$2:$B$999,2,FALSE)</f>
        <v>INSUMOS GADOL SRL</v>
      </c>
      <c r="C163" s="11" t="str">
        <f>VLOOKUP(D163,BD!$A$2:$D$199,3,FALSE)</f>
        <v>20343584092</v>
      </c>
      <c r="D163" s="1" t="s">
        <v>630</v>
      </c>
      <c r="E163" s="10" t="str">
        <f t="shared" ref="E163:E166" si="338">CONCATENATE("[CUIT ",D163,"]")</f>
        <v>[CUIT 30-71712805-9]</v>
      </c>
      <c r="F163" s="14" t="str">
        <f>VLOOKUP(D163,BD!$A$2:$D$199,4,FALSE)</f>
        <v>Yulamit2022</v>
      </c>
      <c r="G163" s="3" t="s">
        <v>14</v>
      </c>
      <c r="H163" s="9" t="str">
        <f t="shared" ref="H163:H166" si="339">TEXT(G163,"mm-yyyy")</f>
        <v>04-2023</v>
      </c>
      <c r="I163" s="14" t="str">
        <f>VLOOKUP(D163,BD!$A$2:$E$199,5,FALSE)</f>
        <v>\\192.168.0.3\wns\Asesoramiento Contable\WNS\INSUMOS GADOL SRL\Contabilidad\2024\Compras</v>
      </c>
      <c r="J163" s="7" t="str">
        <f t="shared" ref="J163:J166" si="340">CONCATENATE(TEXT(A163,"0")," - ",TEXT(G163,"MMYYYY")," - ",SUBSTITUTE(D163,"-",""),".zip")</f>
        <v>9 - 042023 - 30717128059.zip</v>
      </c>
      <c r="K163" s="7" t="str">
        <f t="shared" ref="K163:K166" si="341">CONCATENATE(TEXT(A163,"0")," - ",TEXT(H163,"MMYYYY")," - ",SUBSTITUTE(D163,"-",""))</f>
        <v>9 - 042023 - 30717128059</v>
      </c>
      <c r="L163" s="7" t="str">
        <f t="shared" ref="L163:L166" si="342">CONCATENATE(TEXT(A163,"0")," - ","compras - ",TEXT(H163,"MMYYYY")," - ",SUBSTITUTE(D163,"-","")," - ",B163)</f>
        <v>9 - compras - 042023 - 30717128059 - INSUMOS GADOL SRL</v>
      </c>
      <c r="M163" s="7" t="str">
        <f t="shared" ref="M163:M166" si="343">CONCATENATE(TEXT(A163,"0")," - ","ventas - ",TEXT(H163,"MMYYYY")," - ",SUBSTITUTE(D163,"-","")," - ",B163)</f>
        <v>9 - ventas - 042023 - 30717128059 - INSUMOS GADOL SRL</v>
      </c>
      <c r="N163" s="7" t="str">
        <f t="shared" ref="N163:N166" si="344">CONCATENATE(TEXT(A163,"0")," - ","libro iva digital - ",TEXT(H163,"mmyyyy")," - ",SUBSTITUTE(D163,"-","")," - ",C163)</f>
        <v>9 - libro iva digital - 042023 - 30717128059 - 20343584092</v>
      </c>
      <c r="O163" s="8">
        <f t="shared" si="254"/>
        <v>1</v>
      </c>
      <c r="P163" s="8">
        <f t="shared" si="255"/>
        <v>0</v>
      </c>
      <c r="Q163" s="8">
        <f t="shared" si="256"/>
        <v>163</v>
      </c>
    </row>
    <row r="164" spans="1:17" x14ac:dyDescent="0.3">
      <c r="A164" s="8" t="str">
        <f t="shared" si="337"/>
        <v>9</v>
      </c>
      <c r="B164" s="8" t="str">
        <f>VLOOKUP(D164,BD!$A$2:$B$999,2,FALSE)</f>
        <v>INSUMOS GADOL SRL</v>
      </c>
      <c r="C164" s="11" t="str">
        <f>VLOOKUP(D164,BD!$A$2:$D$199,3,FALSE)</f>
        <v>20343584092</v>
      </c>
      <c r="D164" s="1" t="s">
        <v>630</v>
      </c>
      <c r="E164" s="10" t="str">
        <f t="shared" si="338"/>
        <v>[CUIT 30-71712805-9]</v>
      </c>
      <c r="F164" s="14" t="str">
        <f>VLOOKUP(D164,BD!$A$2:$D$199,4,FALSE)</f>
        <v>Yulamit2022</v>
      </c>
      <c r="G164" s="3" t="s">
        <v>15</v>
      </c>
      <c r="H164" s="9" t="str">
        <f t="shared" si="339"/>
        <v>05-2023</v>
      </c>
      <c r="I164" s="14" t="str">
        <f>VLOOKUP(D164,BD!$A$2:$E$199,5,FALSE)</f>
        <v>\\192.168.0.3\wns\Asesoramiento Contable\WNS\INSUMOS GADOL SRL\Contabilidad\2024\Compras</v>
      </c>
      <c r="J164" s="7" t="str">
        <f t="shared" si="340"/>
        <v>9 - 052023 - 30717128059.zip</v>
      </c>
      <c r="K164" s="7" t="str">
        <f t="shared" si="341"/>
        <v>9 - 052023 - 30717128059</v>
      </c>
      <c r="L164" s="7" t="str">
        <f t="shared" si="342"/>
        <v>9 - compras - 052023 - 30717128059 - INSUMOS GADOL SRL</v>
      </c>
      <c r="M164" s="7" t="str">
        <f t="shared" si="343"/>
        <v>9 - ventas - 052023 - 30717128059 - INSUMOS GADOL SRL</v>
      </c>
      <c r="N164" s="7" t="str">
        <f t="shared" si="344"/>
        <v>9 - libro iva digital - 052023 - 30717128059 - 20343584092</v>
      </c>
      <c r="O164" s="8">
        <f t="shared" si="254"/>
        <v>0</v>
      </c>
      <c r="P164" s="8">
        <f t="shared" si="255"/>
        <v>0</v>
      </c>
      <c r="Q164" s="8">
        <f t="shared" si="256"/>
        <v>164</v>
      </c>
    </row>
    <row r="165" spans="1:17" x14ac:dyDescent="0.3">
      <c r="A165" s="8" t="str">
        <f t="shared" si="337"/>
        <v>9</v>
      </c>
      <c r="B165" s="8" t="str">
        <f>VLOOKUP(D165,BD!$A$2:$B$999,2,FALSE)</f>
        <v>INSUMOS GADOL SRL</v>
      </c>
      <c r="C165" s="11" t="str">
        <f>VLOOKUP(D165,BD!$A$2:$D$199,3,FALSE)</f>
        <v>20343584092</v>
      </c>
      <c r="D165" s="1" t="s">
        <v>630</v>
      </c>
      <c r="E165" s="10" t="str">
        <f t="shared" si="338"/>
        <v>[CUIT 30-71712805-9]</v>
      </c>
      <c r="F165" s="14" t="str">
        <f>VLOOKUP(D165,BD!$A$2:$D$199,4,FALSE)</f>
        <v>Yulamit2022</v>
      </c>
      <c r="G165" s="3" t="s">
        <v>22</v>
      </c>
      <c r="H165" s="9" t="str">
        <f t="shared" si="339"/>
        <v>06-2023</v>
      </c>
      <c r="I165" s="14" t="str">
        <f>VLOOKUP(D165,BD!$A$2:$E$199,5,FALSE)</f>
        <v>\\192.168.0.3\wns\Asesoramiento Contable\WNS\INSUMOS GADOL SRL\Contabilidad\2024\Compras</v>
      </c>
      <c r="J165" s="7" t="str">
        <f t="shared" si="340"/>
        <v>9 - 062023 - 30717128059.zip</v>
      </c>
      <c r="K165" s="7" t="str">
        <f t="shared" si="341"/>
        <v>9 - 062023 - 30717128059</v>
      </c>
      <c r="L165" s="7" t="str">
        <f t="shared" si="342"/>
        <v>9 - compras - 062023 - 30717128059 - INSUMOS GADOL SRL</v>
      </c>
      <c r="M165" s="7" t="str">
        <f t="shared" si="343"/>
        <v>9 - ventas - 062023 - 30717128059 - INSUMOS GADOL SRL</v>
      </c>
      <c r="N165" s="7" t="str">
        <f t="shared" si="344"/>
        <v>9 - libro iva digital - 062023 - 30717128059 - 20343584092</v>
      </c>
      <c r="O165" s="8">
        <f t="shared" si="254"/>
        <v>0</v>
      </c>
      <c r="P165" s="8">
        <f t="shared" si="255"/>
        <v>0</v>
      </c>
      <c r="Q165" s="8">
        <f t="shared" si="256"/>
        <v>165</v>
      </c>
    </row>
    <row r="166" spans="1:17" x14ac:dyDescent="0.3">
      <c r="A166" s="8" t="str">
        <f t="shared" si="337"/>
        <v>9</v>
      </c>
      <c r="B166" s="8" t="str">
        <f>VLOOKUP(D166,BD!$A$2:$B$999,2,FALSE)</f>
        <v>INSUMOS GADOL SRL</v>
      </c>
      <c r="C166" s="11" t="str">
        <f>VLOOKUP(D166,BD!$A$2:$D$199,3,FALSE)</f>
        <v>20343584092</v>
      </c>
      <c r="D166" s="1" t="s">
        <v>630</v>
      </c>
      <c r="E166" s="10" t="str">
        <f t="shared" si="338"/>
        <v>[CUIT 30-71712805-9]</v>
      </c>
      <c r="F166" s="14" t="str">
        <f>VLOOKUP(D166,BD!$A$2:$D$199,4,FALSE)</f>
        <v>Yulamit2022</v>
      </c>
      <c r="G166" s="3" t="s">
        <v>195</v>
      </c>
      <c r="H166" s="9" t="str">
        <f t="shared" si="339"/>
        <v>07-2023</v>
      </c>
      <c r="I166" s="14" t="str">
        <f>VLOOKUP(D166,BD!$A$2:$E$199,5,FALSE)</f>
        <v>\\192.168.0.3\wns\Asesoramiento Contable\WNS\INSUMOS GADOL SRL\Contabilidad\2024\Compras</v>
      </c>
      <c r="J166" s="7" t="str">
        <f t="shared" si="340"/>
        <v>9 - 072023 - 30717128059.zip</v>
      </c>
      <c r="K166" s="7" t="str">
        <f t="shared" si="341"/>
        <v>9 - 072023 - 30717128059</v>
      </c>
      <c r="L166" s="7" t="str">
        <f t="shared" si="342"/>
        <v>9 - compras - 072023 - 30717128059 - INSUMOS GADOL SRL</v>
      </c>
      <c r="M166" s="7" t="str">
        <f t="shared" si="343"/>
        <v>9 - ventas - 072023 - 30717128059 - INSUMOS GADOL SRL</v>
      </c>
      <c r="N166" s="7" t="str">
        <f t="shared" si="344"/>
        <v>9 - libro iva digital - 072023 - 30717128059 - 20343584092</v>
      </c>
      <c r="O166" s="8">
        <f t="shared" si="254"/>
        <v>0</v>
      </c>
      <c r="P166" s="8">
        <f t="shared" si="255"/>
        <v>1</v>
      </c>
      <c r="Q166" s="8">
        <f t="shared" si="256"/>
        <v>166</v>
      </c>
    </row>
    <row r="167" spans="1:17" x14ac:dyDescent="0.3">
      <c r="A167" s="8" t="str">
        <f t="shared" ref="A167:A170" si="345">RIGHT(D167,1)</f>
        <v>6</v>
      </c>
      <c r="B167" s="8" t="str">
        <f>VLOOKUP(D167,BD!$A$2:$B$999,2,FALSE)</f>
        <v>Grupo Bascro SRL</v>
      </c>
      <c r="C167" s="11" t="str">
        <f>VLOOKUP(D167,BD!$A$2:$D$199,3,FALSE)</f>
        <v>20302761311</v>
      </c>
      <c r="D167" s="1" t="s">
        <v>631</v>
      </c>
      <c r="E167" s="10" t="str">
        <f t="shared" ref="E167:E170" si="346">CONCATENATE("[CUIT ",D167,"]")</f>
        <v>[CUIT 30-71549213-6]</v>
      </c>
      <c r="F167" s="14" t="str">
        <f>VLOOKUP(D167,BD!$A$2:$D$199,4,FALSE)</f>
        <v>Lava104711</v>
      </c>
      <c r="G167" s="3" t="s">
        <v>14</v>
      </c>
      <c r="H167" s="9" t="str">
        <f t="shared" ref="H167:H170" si="347">TEXT(G167,"mm-yyyy")</f>
        <v>04-2023</v>
      </c>
      <c r="I167" s="14" t="str">
        <f>VLOOKUP(D167,BD!$A$2:$E$199,5,FALSE)</f>
        <v>\\192.168.0.3\wns\Asesoramiento Contable\WNS\Grupo Bascro SRL\Contabilidad\2024\Compras</v>
      </c>
      <c r="J167" s="7" t="str">
        <f t="shared" ref="J167:J170" si="348">CONCATENATE(TEXT(A167,"0")," - ",TEXT(G167,"MMYYYY")," - ",SUBSTITUTE(D167,"-",""),".zip")</f>
        <v>6 - 042023 - 30715492136.zip</v>
      </c>
      <c r="K167" s="7" t="str">
        <f t="shared" ref="K167:K170" si="349">CONCATENATE(TEXT(A167,"0")," - ",TEXT(H167,"MMYYYY")," - ",SUBSTITUTE(D167,"-",""))</f>
        <v>6 - 042023 - 30715492136</v>
      </c>
      <c r="L167" s="7" t="str">
        <f t="shared" ref="L167:L170" si="350">CONCATENATE(TEXT(A167,"0")," - ","compras - ",TEXT(H167,"MMYYYY")," - ",SUBSTITUTE(D167,"-","")," - ",B167)</f>
        <v>6 - compras - 042023 - 30715492136 - Grupo Bascro SRL</v>
      </c>
      <c r="M167" s="7" t="str">
        <f t="shared" ref="M167:M170" si="351">CONCATENATE(TEXT(A167,"0")," - ","ventas - ",TEXT(H167,"MMYYYY")," - ",SUBSTITUTE(D167,"-","")," - ",B167)</f>
        <v>6 - ventas - 042023 - 30715492136 - Grupo Bascro SRL</v>
      </c>
      <c r="N167" s="7" t="str">
        <f t="shared" ref="N167:N170" si="352">CONCATENATE(TEXT(A167,"0")," - ","libro iva digital - ",TEXT(H167,"mmyyyy")," - ",SUBSTITUTE(D167,"-","")," - ",C167)</f>
        <v>6 - libro iva digital - 042023 - 30715492136 - 20302761311</v>
      </c>
      <c r="O167" s="8">
        <f t="shared" si="254"/>
        <v>1</v>
      </c>
      <c r="P167" s="8">
        <f t="shared" si="255"/>
        <v>0</v>
      </c>
      <c r="Q167" s="8">
        <f t="shared" si="256"/>
        <v>167</v>
      </c>
    </row>
    <row r="168" spans="1:17" x14ac:dyDescent="0.3">
      <c r="A168" s="8" t="str">
        <f t="shared" si="345"/>
        <v>6</v>
      </c>
      <c r="B168" s="8" t="str">
        <f>VLOOKUP(D168,BD!$A$2:$B$999,2,FALSE)</f>
        <v>Grupo Bascro SRL</v>
      </c>
      <c r="C168" s="11" t="str">
        <f>VLOOKUP(D168,BD!$A$2:$D$199,3,FALSE)</f>
        <v>20302761311</v>
      </c>
      <c r="D168" s="1" t="s">
        <v>631</v>
      </c>
      <c r="E168" s="10" t="str">
        <f t="shared" si="346"/>
        <v>[CUIT 30-71549213-6]</v>
      </c>
      <c r="F168" s="14" t="str">
        <f>VLOOKUP(D168,BD!$A$2:$D$199,4,FALSE)</f>
        <v>Lava104711</v>
      </c>
      <c r="G168" s="3" t="s">
        <v>15</v>
      </c>
      <c r="H168" s="9" t="str">
        <f t="shared" si="347"/>
        <v>05-2023</v>
      </c>
      <c r="I168" s="14" t="str">
        <f>VLOOKUP(D168,BD!$A$2:$E$199,5,FALSE)</f>
        <v>\\192.168.0.3\wns\Asesoramiento Contable\WNS\Grupo Bascro SRL\Contabilidad\2024\Compras</v>
      </c>
      <c r="J168" s="7" t="str">
        <f t="shared" si="348"/>
        <v>6 - 052023 - 30715492136.zip</v>
      </c>
      <c r="K168" s="7" t="str">
        <f t="shared" si="349"/>
        <v>6 - 052023 - 30715492136</v>
      </c>
      <c r="L168" s="7" t="str">
        <f t="shared" si="350"/>
        <v>6 - compras - 052023 - 30715492136 - Grupo Bascro SRL</v>
      </c>
      <c r="M168" s="7" t="str">
        <f t="shared" si="351"/>
        <v>6 - ventas - 052023 - 30715492136 - Grupo Bascro SRL</v>
      </c>
      <c r="N168" s="7" t="str">
        <f t="shared" si="352"/>
        <v>6 - libro iva digital - 052023 - 30715492136 - 20302761311</v>
      </c>
      <c r="O168" s="8">
        <f t="shared" si="254"/>
        <v>0</v>
      </c>
      <c r="P168" s="8">
        <f t="shared" si="255"/>
        <v>0</v>
      </c>
      <c r="Q168" s="8">
        <f t="shared" si="256"/>
        <v>168</v>
      </c>
    </row>
    <row r="169" spans="1:17" x14ac:dyDescent="0.3">
      <c r="A169" s="8" t="str">
        <f t="shared" si="345"/>
        <v>6</v>
      </c>
      <c r="B169" s="8" t="str">
        <f>VLOOKUP(D169,BD!$A$2:$B$999,2,FALSE)</f>
        <v>Grupo Bascro SRL</v>
      </c>
      <c r="C169" s="11" t="str">
        <f>VLOOKUP(D169,BD!$A$2:$D$199,3,FALSE)</f>
        <v>20302761311</v>
      </c>
      <c r="D169" s="1" t="s">
        <v>631</v>
      </c>
      <c r="E169" s="10" t="str">
        <f t="shared" si="346"/>
        <v>[CUIT 30-71549213-6]</v>
      </c>
      <c r="F169" s="14" t="str">
        <f>VLOOKUP(D169,BD!$A$2:$D$199,4,FALSE)</f>
        <v>Lava104711</v>
      </c>
      <c r="G169" s="3" t="s">
        <v>22</v>
      </c>
      <c r="H169" s="9" t="str">
        <f t="shared" si="347"/>
        <v>06-2023</v>
      </c>
      <c r="I169" s="14" t="str">
        <f>VLOOKUP(D169,BD!$A$2:$E$199,5,FALSE)</f>
        <v>\\192.168.0.3\wns\Asesoramiento Contable\WNS\Grupo Bascro SRL\Contabilidad\2024\Compras</v>
      </c>
      <c r="J169" s="7" t="str">
        <f t="shared" si="348"/>
        <v>6 - 062023 - 30715492136.zip</v>
      </c>
      <c r="K169" s="7" t="str">
        <f t="shared" si="349"/>
        <v>6 - 062023 - 30715492136</v>
      </c>
      <c r="L169" s="7" t="str">
        <f t="shared" si="350"/>
        <v>6 - compras - 062023 - 30715492136 - Grupo Bascro SRL</v>
      </c>
      <c r="M169" s="7" t="str">
        <f t="shared" si="351"/>
        <v>6 - ventas - 062023 - 30715492136 - Grupo Bascro SRL</v>
      </c>
      <c r="N169" s="7" t="str">
        <f t="shared" si="352"/>
        <v>6 - libro iva digital - 062023 - 30715492136 - 20302761311</v>
      </c>
      <c r="O169" s="8">
        <f t="shared" si="254"/>
        <v>0</v>
      </c>
      <c r="P169" s="8">
        <f t="shared" si="255"/>
        <v>0</v>
      </c>
      <c r="Q169" s="8">
        <f t="shared" si="256"/>
        <v>169</v>
      </c>
    </row>
    <row r="170" spans="1:17" x14ac:dyDescent="0.3">
      <c r="A170" s="8" t="str">
        <f t="shared" si="345"/>
        <v>6</v>
      </c>
      <c r="B170" s="8" t="str">
        <f>VLOOKUP(D170,BD!$A$2:$B$999,2,FALSE)</f>
        <v>Grupo Bascro SRL</v>
      </c>
      <c r="C170" s="11" t="str">
        <f>VLOOKUP(D170,BD!$A$2:$D$199,3,FALSE)</f>
        <v>20302761311</v>
      </c>
      <c r="D170" s="1" t="s">
        <v>631</v>
      </c>
      <c r="E170" s="10" t="str">
        <f t="shared" si="346"/>
        <v>[CUIT 30-71549213-6]</v>
      </c>
      <c r="F170" s="14" t="str">
        <f>VLOOKUP(D170,BD!$A$2:$D$199,4,FALSE)</f>
        <v>Lava104711</v>
      </c>
      <c r="G170" s="3" t="s">
        <v>195</v>
      </c>
      <c r="H170" s="9" t="str">
        <f t="shared" si="347"/>
        <v>07-2023</v>
      </c>
      <c r="I170" s="14" t="str">
        <f>VLOOKUP(D170,BD!$A$2:$E$199,5,FALSE)</f>
        <v>\\192.168.0.3\wns\Asesoramiento Contable\WNS\Grupo Bascro SRL\Contabilidad\2024\Compras</v>
      </c>
      <c r="J170" s="7" t="str">
        <f t="shared" si="348"/>
        <v>6 - 072023 - 30715492136.zip</v>
      </c>
      <c r="K170" s="7" t="str">
        <f t="shared" si="349"/>
        <v>6 - 072023 - 30715492136</v>
      </c>
      <c r="L170" s="7" t="str">
        <f t="shared" si="350"/>
        <v>6 - compras - 072023 - 30715492136 - Grupo Bascro SRL</v>
      </c>
      <c r="M170" s="7" t="str">
        <f t="shared" si="351"/>
        <v>6 - ventas - 072023 - 30715492136 - Grupo Bascro SRL</v>
      </c>
      <c r="N170" s="7" t="str">
        <f t="shared" si="352"/>
        <v>6 - libro iva digital - 072023 - 30715492136 - 20302761311</v>
      </c>
      <c r="O170" s="8">
        <f t="shared" si="254"/>
        <v>0</v>
      </c>
      <c r="P170" s="8">
        <f t="shared" si="255"/>
        <v>1</v>
      </c>
      <c r="Q170" s="8">
        <f t="shared" si="256"/>
        <v>170</v>
      </c>
    </row>
    <row r="171" spans="1:17" x14ac:dyDescent="0.3">
      <c r="A171" s="8" t="str">
        <f t="shared" ref="A171:A174" si="353">RIGHT(D171,1)</f>
        <v>9</v>
      </c>
      <c r="B171" s="8" t="str">
        <f>VLOOKUP(D171,BD!$A$2:$B$999,2,FALSE)</f>
        <v>USAIN SRL</v>
      </c>
      <c r="C171" s="11" t="str">
        <f>VLOOKUP(D171,BD!$A$2:$D$199,3,FALSE)</f>
        <v>20339364495</v>
      </c>
      <c r="D171" s="1" t="s">
        <v>632</v>
      </c>
      <c r="E171" s="10" t="str">
        <f t="shared" ref="E171:E174" si="354">CONCATENATE("[CUIT ",D171,"]")</f>
        <v>[CUIT 30-71567474-9]</v>
      </c>
      <c r="F171" s="14" t="str">
        <f>VLOOKUP(D171,BD!$A$2:$D$199,4,FALSE)</f>
        <v>ericNamioS50</v>
      </c>
      <c r="G171" s="3" t="s">
        <v>14</v>
      </c>
      <c r="H171" s="9" t="str">
        <f t="shared" ref="H171:H174" si="355">TEXT(G171,"mm-yyyy")</f>
        <v>04-2023</v>
      </c>
      <c r="I171" s="14" t="str">
        <f>VLOOKUP(D171,BD!$A$2:$E$199,5,FALSE)</f>
        <v>\\192.168.0.3\wns\Asesoramiento Contable\WNS\USAIN SRL\Contabilidad\2024\Compras</v>
      </c>
      <c r="J171" s="7" t="str">
        <f t="shared" ref="J171:J174" si="356">CONCATENATE(TEXT(A171,"0")," - ",TEXT(G171,"MMYYYY")," - ",SUBSTITUTE(D171,"-",""),".zip")</f>
        <v>9 - 042023 - 30715674749.zip</v>
      </c>
      <c r="K171" s="7" t="str">
        <f t="shared" ref="K171:K174" si="357">CONCATENATE(TEXT(A171,"0")," - ",TEXT(H171,"MMYYYY")," - ",SUBSTITUTE(D171,"-",""))</f>
        <v>9 - 042023 - 30715674749</v>
      </c>
      <c r="L171" s="7" t="str">
        <f t="shared" ref="L171:L174" si="358">CONCATENATE(TEXT(A171,"0")," - ","compras - ",TEXT(H171,"MMYYYY")," - ",SUBSTITUTE(D171,"-","")," - ",B171)</f>
        <v>9 - compras - 042023 - 30715674749 - USAIN SRL</v>
      </c>
      <c r="M171" s="7" t="str">
        <f t="shared" ref="M171:M174" si="359">CONCATENATE(TEXT(A171,"0")," - ","ventas - ",TEXT(H171,"MMYYYY")," - ",SUBSTITUTE(D171,"-","")," - ",B171)</f>
        <v>9 - ventas - 042023 - 30715674749 - USAIN SRL</v>
      </c>
      <c r="N171" s="7" t="str">
        <f t="shared" ref="N171:N174" si="360">CONCATENATE(TEXT(A171,"0")," - ","libro iva digital - ",TEXT(H171,"mmyyyy")," - ",SUBSTITUTE(D171,"-","")," - ",C171)</f>
        <v>9 - libro iva digital - 042023 - 30715674749 - 20339364495</v>
      </c>
      <c r="O171" s="8">
        <f t="shared" si="254"/>
        <v>1</v>
      </c>
      <c r="P171" s="8">
        <f t="shared" si="255"/>
        <v>0</v>
      </c>
      <c r="Q171" s="8">
        <f t="shared" si="256"/>
        <v>171</v>
      </c>
    </row>
    <row r="172" spans="1:17" x14ac:dyDescent="0.3">
      <c r="A172" s="8" t="str">
        <f t="shared" si="353"/>
        <v>9</v>
      </c>
      <c r="B172" s="8" t="str">
        <f>VLOOKUP(D172,BD!$A$2:$B$999,2,FALSE)</f>
        <v>USAIN SRL</v>
      </c>
      <c r="C172" s="11" t="str">
        <f>VLOOKUP(D172,BD!$A$2:$D$199,3,FALSE)</f>
        <v>20339364495</v>
      </c>
      <c r="D172" s="1" t="s">
        <v>632</v>
      </c>
      <c r="E172" s="10" t="str">
        <f t="shared" si="354"/>
        <v>[CUIT 30-71567474-9]</v>
      </c>
      <c r="F172" s="14" t="str">
        <f>VLOOKUP(D172,BD!$A$2:$D$199,4,FALSE)</f>
        <v>ericNamioS50</v>
      </c>
      <c r="G172" s="3" t="s">
        <v>15</v>
      </c>
      <c r="H172" s="9" t="str">
        <f t="shared" si="355"/>
        <v>05-2023</v>
      </c>
      <c r="I172" s="14" t="str">
        <f>VLOOKUP(D172,BD!$A$2:$E$199,5,FALSE)</f>
        <v>\\192.168.0.3\wns\Asesoramiento Contable\WNS\USAIN SRL\Contabilidad\2024\Compras</v>
      </c>
      <c r="J172" s="7" t="str">
        <f t="shared" si="356"/>
        <v>9 - 052023 - 30715674749.zip</v>
      </c>
      <c r="K172" s="7" t="str">
        <f t="shared" si="357"/>
        <v>9 - 052023 - 30715674749</v>
      </c>
      <c r="L172" s="7" t="str">
        <f t="shared" si="358"/>
        <v>9 - compras - 052023 - 30715674749 - USAIN SRL</v>
      </c>
      <c r="M172" s="7" t="str">
        <f t="shared" si="359"/>
        <v>9 - ventas - 052023 - 30715674749 - USAIN SRL</v>
      </c>
      <c r="N172" s="7" t="str">
        <f t="shared" si="360"/>
        <v>9 - libro iva digital - 052023 - 30715674749 - 20339364495</v>
      </c>
      <c r="O172" s="8">
        <f t="shared" si="254"/>
        <v>0</v>
      </c>
      <c r="P172" s="8">
        <f t="shared" si="255"/>
        <v>0</v>
      </c>
      <c r="Q172" s="8">
        <f t="shared" si="256"/>
        <v>172</v>
      </c>
    </row>
    <row r="173" spans="1:17" x14ac:dyDescent="0.3">
      <c r="A173" s="8" t="str">
        <f t="shared" si="353"/>
        <v>9</v>
      </c>
      <c r="B173" s="8" t="str">
        <f>VLOOKUP(D173,BD!$A$2:$B$999,2,FALSE)</f>
        <v>USAIN SRL</v>
      </c>
      <c r="C173" s="11" t="str">
        <f>VLOOKUP(D173,BD!$A$2:$D$199,3,FALSE)</f>
        <v>20339364495</v>
      </c>
      <c r="D173" s="1" t="s">
        <v>632</v>
      </c>
      <c r="E173" s="10" t="str">
        <f t="shared" si="354"/>
        <v>[CUIT 30-71567474-9]</v>
      </c>
      <c r="F173" s="14" t="str">
        <f>VLOOKUP(D173,BD!$A$2:$D$199,4,FALSE)</f>
        <v>ericNamioS50</v>
      </c>
      <c r="G173" s="3" t="s">
        <v>22</v>
      </c>
      <c r="H173" s="9" t="str">
        <f t="shared" si="355"/>
        <v>06-2023</v>
      </c>
      <c r="I173" s="14" t="str">
        <f>VLOOKUP(D173,BD!$A$2:$E$199,5,FALSE)</f>
        <v>\\192.168.0.3\wns\Asesoramiento Contable\WNS\USAIN SRL\Contabilidad\2024\Compras</v>
      </c>
      <c r="J173" s="7" t="str">
        <f t="shared" si="356"/>
        <v>9 - 062023 - 30715674749.zip</v>
      </c>
      <c r="K173" s="7" t="str">
        <f t="shared" si="357"/>
        <v>9 - 062023 - 30715674749</v>
      </c>
      <c r="L173" s="7" t="str">
        <f t="shared" si="358"/>
        <v>9 - compras - 062023 - 30715674749 - USAIN SRL</v>
      </c>
      <c r="M173" s="7" t="str">
        <f t="shared" si="359"/>
        <v>9 - ventas - 062023 - 30715674749 - USAIN SRL</v>
      </c>
      <c r="N173" s="7" t="str">
        <f t="shared" si="360"/>
        <v>9 - libro iva digital - 062023 - 30715674749 - 20339364495</v>
      </c>
      <c r="O173" s="8">
        <f t="shared" si="254"/>
        <v>0</v>
      </c>
      <c r="P173" s="8">
        <f t="shared" si="255"/>
        <v>0</v>
      </c>
      <c r="Q173" s="8">
        <f t="shared" si="256"/>
        <v>173</v>
      </c>
    </row>
    <row r="174" spans="1:17" x14ac:dyDescent="0.3">
      <c r="A174" s="8" t="str">
        <f t="shared" si="353"/>
        <v>9</v>
      </c>
      <c r="B174" s="8" t="str">
        <f>VLOOKUP(D174,BD!$A$2:$B$999,2,FALSE)</f>
        <v>USAIN SRL</v>
      </c>
      <c r="C174" s="11" t="str">
        <f>VLOOKUP(D174,BD!$A$2:$D$199,3,FALSE)</f>
        <v>20339364495</v>
      </c>
      <c r="D174" s="1" t="s">
        <v>632</v>
      </c>
      <c r="E174" s="10" t="str">
        <f t="shared" si="354"/>
        <v>[CUIT 30-71567474-9]</v>
      </c>
      <c r="F174" s="14" t="str">
        <f>VLOOKUP(D174,BD!$A$2:$D$199,4,FALSE)</f>
        <v>ericNamioS50</v>
      </c>
      <c r="G174" s="3" t="s">
        <v>195</v>
      </c>
      <c r="H174" s="9" t="str">
        <f t="shared" si="355"/>
        <v>07-2023</v>
      </c>
      <c r="I174" s="14" t="str">
        <f>VLOOKUP(D174,BD!$A$2:$E$199,5,FALSE)</f>
        <v>\\192.168.0.3\wns\Asesoramiento Contable\WNS\USAIN SRL\Contabilidad\2024\Compras</v>
      </c>
      <c r="J174" s="7" t="str">
        <f t="shared" si="356"/>
        <v>9 - 072023 - 30715674749.zip</v>
      </c>
      <c r="K174" s="7" t="str">
        <f t="shared" si="357"/>
        <v>9 - 072023 - 30715674749</v>
      </c>
      <c r="L174" s="7" t="str">
        <f t="shared" si="358"/>
        <v>9 - compras - 072023 - 30715674749 - USAIN SRL</v>
      </c>
      <c r="M174" s="7" t="str">
        <f t="shared" si="359"/>
        <v>9 - ventas - 072023 - 30715674749 - USAIN SRL</v>
      </c>
      <c r="N174" s="7" t="str">
        <f t="shared" si="360"/>
        <v>9 - libro iva digital - 072023 - 30715674749 - 20339364495</v>
      </c>
      <c r="O174" s="8">
        <f t="shared" si="254"/>
        <v>0</v>
      </c>
      <c r="P174" s="8">
        <f t="shared" si="255"/>
        <v>1</v>
      </c>
      <c r="Q174" s="8">
        <f t="shared" si="256"/>
        <v>174</v>
      </c>
    </row>
    <row r="175" spans="1:17" x14ac:dyDescent="0.3">
      <c r="A175" s="8" t="str">
        <f t="shared" ref="A175:A178" si="361">RIGHT(D175,1)</f>
        <v>2</v>
      </c>
      <c r="B175" s="8" t="str">
        <f>VLOOKUP(D175,BD!$A$2:$B$999,2,FALSE)</f>
        <v>DMW S.R.L</v>
      </c>
      <c r="C175" s="11" t="str">
        <f>VLOOKUP(D175,BD!$A$2:$D$199,3,FALSE)</f>
        <v>23208926489</v>
      </c>
      <c r="D175" s="1" t="s">
        <v>633</v>
      </c>
      <c r="E175" s="10" t="str">
        <f t="shared" ref="E175:E178" si="362">CONCATENATE("[CUIT ",D175,"]")</f>
        <v>[CUIT 30-70724032-2]</v>
      </c>
      <c r="F175" s="14" t="str">
        <f>VLOOKUP(D175,BD!$A$2:$D$199,4,FALSE)</f>
        <v>OScars2412</v>
      </c>
      <c r="G175" s="3" t="s">
        <v>14</v>
      </c>
      <c r="H175" s="9" t="str">
        <f t="shared" ref="H175:H178" si="363">TEXT(G175,"mm-yyyy")</f>
        <v>04-2023</v>
      </c>
      <c r="I175" s="14" t="str">
        <f>VLOOKUP(D175,BD!$A$2:$E$199,5,FALSE)</f>
        <v>\\192.168.0.3\wns\Asesoramiento Contable\WNS\DMW S.R.L\Contabilidad\2024\Compras</v>
      </c>
      <c r="J175" s="7" t="str">
        <f t="shared" ref="J175:J178" si="364">CONCATENATE(TEXT(A175,"0")," - ",TEXT(G175,"MMYYYY")," - ",SUBSTITUTE(D175,"-",""),".zip")</f>
        <v>2 - 042023 - 30707240322.zip</v>
      </c>
      <c r="K175" s="7" t="str">
        <f t="shared" ref="K175:K178" si="365">CONCATENATE(TEXT(A175,"0")," - ",TEXT(H175,"MMYYYY")," - ",SUBSTITUTE(D175,"-",""))</f>
        <v>2 - 042023 - 30707240322</v>
      </c>
      <c r="L175" s="7" t="str">
        <f t="shared" ref="L175:L178" si="366">CONCATENATE(TEXT(A175,"0")," - ","compras - ",TEXT(H175,"MMYYYY")," - ",SUBSTITUTE(D175,"-","")," - ",B175)</f>
        <v>2 - compras - 042023 - 30707240322 - DMW S.R.L</v>
      </c>
      <c r="M175" s="7" t="str">
        <f t="shared" ref="M175:M178" si="367">CONCATENATE(TEXT(A175,"0")," - ","ventas - ",TEXT(H175,"MMYYYY")," - ",SUBSTITUTE(D175,"-","")," - ",B175)</f>
        <v>2 - ventas - 042023 - 30707240322 - DMW S.R.L</v>
      </c>
      <c r="N175" s="7" t="str">
        <f t="shared" ref="N175:N178" si="368">CONCATENATE(TEXT(A175,"0")," - ","libro iva digital - ",TEXT(H175,"mmyyyy")," - ",SUBSTITUTE(D175,"-","")," - ",C175)</f>
        <v>2 - libro iva digital - 042023 - 30707240322 - 23208926489</v>
      </c>
      <c r="O175" s="8">
        <f t="shared" si="254"/>
        <v>1</v>
      </c>
      <c r="P175" s="8">
        <f t="shared" si="255"/>
        <v>0</v>
      </c>
      <c r="Q175" s="8">
        <f t="shared" si="256"/>
        <v>175</v>
      </c>
    </row>
    <row r="176" spans="1:17" x14ac:dyDescent="0.3">
      <c r="A176" s="8" t="str">
        <f t="shared" si="361"/>
        <v>2</v>
      </c>
      <c r="B176" s="8" t="str">
        <f>VLOOKUP(D176,BD!$A$2:$B$999,2,FALSE)</f>
        <v>DMW S.R.L</v>
      </c>
      <c r="C176" s="11" t="str">
        <f>VLOOKUP(D176,BD!$A$2:$D$199,3,FALSE)</f>
        <v>23208926489</v>
      </c>
      <c r="D176" s="1" t="s">
        <v>633</v>
      </c>
      <c r="E176" s="10" t="str">
        <f t="shared" si="362"/>
        <v>[CUIT 30-70724032-2]</v>
      </c>
      <c r="F176" s="14" t="str">
        <f>VLOOKUP(D176,BD!$A$2:$D$199,4,FALSE)</f>
        <v>OScars2412</v>
      </c>
      <c r="G176" s="3" t="s">
        <v>15</v>
      </c>
      <c r="H176" s="9" t="str">
        <f t="shared" si="363"/>
        <v>05-2023</v>
      </c>
      <c r="I176" s="14" t="str">
        <f>VLOOKUP(D176,BD!$A$2:$E$199,5,FALSE)</f>
        <v>\\192.168.0.3\wns\Asesoramiento Contable\WNS\DMW S.R.L\Contabilidad\2024\Compras</v>
      </c>
      <c r="J176" s="7" t="str">
        <f t="shared" si="364"/>
        <v>2 - 052023 - 30707240322.zip</v>
      </c>
      <c r="K176" s="7" t="str">
        <f t="shared" si="365"/>
        <v>2 - 052023 - 30707240322</v>
      </c>
      <c r="L176" s="7" t="str">
        <f t="shared" si="366"/>
        <v>2 - compras - 052023 - 30707240322 - DMW S.R.L</v>
      </c>
      <c r="M176" s="7" t="str">
        <f t="shared" si="367"/>
        <v>2 - ventas - 052023 - 30707240322 - DMW S.R.L</v>
      </c>
      <c r="N176" s="7" t="str">
        <f t="shared" si="368"/>
        <v>2 - libro iva digital - 052023 - 30707240322 - 23208926489</v>
      </c>
      <c r="O176" s="8">
        <f t="shared" si="254"/>
        <v>0</v>
      </c>
      <c r="P176" s="8">
        <f t="shared" si="255"/>
        <v>0</v>
      </c>
      <c r="Q176" s="8">
        <f t="shared" si="256"/>
        <v>176</v>
      </c>
    </row>
    <row r="177" spans="1:17" x14ac:dyDescent="0.3">
      <c r="A177" s="8" t="str">
        <f t="shared" si="361"/>
        <v>2</v>
      </c>
      <c r="B177" s="8" t="str">
        <f>VLOOKUP(D177,BD!$A$2:$B$999,2,FALSE)</f>
        <v>DMW S.R.L</v>
      </c>
      <c r="C177" s="11" t="str">
        <f>VLOOKUP(D177,BD!$A$2:$D$199,3,FALSE)</f>
        <v>23208926489</v>
      </c>
      <c r="D177" s="1" t="s">
        <v>633</v>
      </c>
      <c r="E177" s="10" t="str">
        <f t="shared" si="362"/>
        <v>[CUIT 30-70724032-2]</v>
      </c>
      <c r="F177" s="14" t="str">
        <f>VLOOKUP(D177,BD!$A$2:$D$199,4,FALSE)</f>
        <v>OScars2412</v>
      </c>
      <c r="G177" s="3" t="s">
        <v>22</v>
      </c>
      <c r="H177" s="9" t="str">
        <f t="shared" si="363"/>
        <v>06-2023</v>
      </c>
      <c r="I177" s="14" t="str">
        <f>VLOOKUP(D177,BD!$A$2:$E$199,5,FALSE)</f>
        <v>\\192.168.0.3\wns\Asesoramiento Contable\WNS\DMW S.R.L\Contabilidad\2024\Compras</v>
      </c>
      <c r="J177" s="7" t="str">
        <f t="shared" si="364"/>
        <v>2 - 062023 - 30707240322.zip</v>
      </c>
      <c r="K177" s="7" t="str">
        <f t="shared" si="365"/>
        <v>2 - 062023 - 30707240322</v>
      </c>
      <c r="L177" s="7" t="str">
        <f t="shared" si="366"/>
        <v>2 - compras - 062023 - 30707240322 - DMW S.R.L</v>
      </c>
      <c r="M177" s="7" t="str">
        <f t="shared" si="367"/>
        <v>2 - ventas - 062023 - 30707240322 - DMW S.R.L</v>
      </c>
      <c r="N177" s="7" t="str">
        <f t="shared" si="368"/>
        <v>2 - libro iva digital - 062023 - 30707240322 - 23208926489</v>
      </c>
      <c r="O177" s="8">
        <f t="shared" si="254"/>
        <v>0</v>
      </c>
      <c r="P177" s="8">
        <f t="shared" si="255"/>
        <v>0</v>
      </c>
      <c r="Q177" s="8">
        <f t="shared" si="256"/>
        <v>177</v>
      </c>
    </row>
    <row r="178" spans="1:17" x14ac:dyDescent="0.3">
      <c r="A178" s="8" t="str">
        <f t="shared" si="361"/>
        <v>2</v>
      </c>
      <c r="B178" s="8" t="str">
        <f>VLOOKUP(D178,BD!$A$2:$B$999,2,FALSE)</f>
        <v>DMW S.R.L</v>
      </c>
      <c r="C178" s="11" t="str">
        <f>VLOOKUP(D178,BD!$A$2:$D$199,3,FALSE)</f>
        <v>23208926489</v>
      </c>
      <c r="D178" s="1" t="s">
        <v>633</v>
      </c>
      <c r="E178" s="10" t="str">
        <f t="shared" si="362"/>
        <v>[CUIT 30-70724032-2]</v>
      </c>
      <c r="F178" s="14" t="str">
        <f>VLOOKUP(D178,BD!$A$2:$D$199,4,FALSE)</f>
        <v>OScars2412</v>
      </c>
      <c r="G178" s="3" t="s">
        <v>195</v>
      </c>
      <c r="H178" s="9" t="str">
        <f t="shared" si="363"/>
        <v>07-2023</v>
      </c>
      <c r="I178" s="14" t="str">
        <f>VLOOKUP(D178,BD!$A$2:$E$199,5,FALSE)</f>
        <v>\\192.168.0.3\wns\Asesoramiento Contable\WNS\DMW S.R.L\Contabilidad\2024\Compras</v>
      </c>
      <c r="J178" s="7" t="str">
        <f t="shared" si="364"/>
        <v>2 - 072023 - 30707240322.zip</v>
      </c>
      <c r="K178" s="7" t="str">
        <f t="shared" si="365"/>
        <v>2 - 072023 - 30707240322</v>
      </c>
      <c r="L178" s="7" t="str">
        <f t="shared" si="366"/>
        <v>2 - compras - 072023 - 30707240322 - DMW S.R.L</v>
      </c>
      <c r="M178" s="7" t="str">
        <f t="shared" si="367"/>
        <v>2 - ventas - 072023 - 30707240322 - DMW S.R.L</v>
      </c>
      <c r="N178" s="7" t="str">
        <f t="shared" si="368"/>
        <v>2 - libro iva digital - 072023 - 30707240322 - 23208926489</v>
      </c>
      <c r="O178" s="8">
        <f t="shared" si="254"/>
        <v>0</v>
      </c>
      <c r="P178" s="8">
        <f t="shared" si="255"/>
        <v>1</v>
      </c>
      <c r="Q178" s="8">
        <f t="shared" si="256"/>
        <v>178</v>
      </c>
    </row>
    <row r="179" spans="1:17" x14ac:dyDescent="0.3">
      <c r="A179" s="8" t="str">
        <f t="shared" ref="A179:A182" si="369">RIGHT(D179,1)</f>
        <v>5</v>
      </c>
      <c r="B179" s="8" t="str">
        <f>VLOOKUP(D179,BD!$A$2:$B$999,2,FALSE)</f>
        <v>FACSAN S.R.L</v>
      </c>
      <c r="C179" s="11" t="str">
        <f>VLOOKUP(D179,BD!$A$2:$D$199,3,FALSE)</f>
        <v>20225889016</v>
      </c>
      <c r="D179" s="1" t="s">
        <v>634</v>
      </c>
      <c r="E179" s="10" t="str">
        <f t="shared" ref="E179:E182" si="370">CONCATENATE("[CUIT ",D179,"]")</f>
        <v>[CUIT 30-71512087-5]</v>
      </c>
      <c r="F179" s="14" t="str">
        <f>VLOOKUP(D179,BD!$A$2:$D$199,4,FALSE)</f>
        <v>Avella2444</v>
      </c>
      <c r="G179" s="3" t="s">
        <v>14</v>
      </c>
      <c r="H179" s="9" t="str">
        <f t="shared" ref="H179:H182" si="371">TEXT(G179,"mm-yyyy")</f>
        <v>04-2023</v>
      </c>
      <c r="I179" s="14" t="str">
        <f>VLOOKUP(D179,BD!$A$2:$E$199,5,FALSE)</f>
        <v>\\192.168.0.3\wns\Asesoramiento Contable\WNS\FACSAN S.R.L\Contabilidad\2024\Compras</v>
      </c>
      <c r="J179" s="7" t="str">
        <f t="shared" ref="J179:J182" si="372">CONCATENATE(TEXT(A179,"0")," - ",TEXT(G179,"MMYYYY")," - ",SUBSTITUTE(D179,"-",""),".zip")</f>
        <v>5 - 042023 - 30715120875.zip</v>
      </c>
      <c r="K179" s="7" t="str">
        <f t="shared" ref="K179:K182" si="373">CONCATENATE(TEXT(A179,"0")," - ",TEXT(H179,"MMYYYY")," - ",SUBSTITUTE(D179,"-",""))</f>
        <v>5 - 042023 - 30715120875</v>
      </c>
      <c r="L179" s="7" t="str">
        <f t="shared" ref="L179:L182" si="374">CONCATENATE(TEXT(A179,"0")," - ","compras - ",TEXT(H179,"MMYYYY")," - ",SUBSTITUTE(D179,"-","")," - ",B179)</f>
        <v>5 - compras - 042023 - 30715120875 - FACSAN S.R.L</v>
      </c>
      <c r="M179" s="7" t="str">
        <f t="shared" ref="M179:M182" si="375">CONCATENATE(TEXT(A179,"0")," - ","ventas - ",TEXT(H179,"MMYYYY")," - ",SUBSTITUTE(D179,"-","")," - ",B179)</f>
        <v>5 - ventas - 042023 - 30715120875 - FACSAN S.R.L</v>
      </c>
      <c r="N179" s="7" t="str">
        <f t="shared" ref="N179:N182" si="376">CONCATENATE(TEXT(A179,"0")," - ","libro iva digital - ",TEXT(H179,"mmyyyy")," - ",SUBSTITUTE(D179,"-","")," - ",C179)</f>
        <v>5 - libro iva digital - 042023 - 30715120875 - 20225889016</v>
      </c>
      <c r="O179" s="8">
        <f t="shared" si="254"/>
        <v>1</v>
      </c>
      <c r="P179" s="8">
        <f t="shared" si="255"/>
        <v>0</v>
      </c>
      <c r="Q179" s="8">
        <f t="shared" si="256"/>
        <v>179</v>
      </c>
    </row>
    <row r="180" spans="1:17" x14ac:dyDescent="0.3">
      <c r="A180" s="8" t="str">
        <f t="shared" si="369"/>
        <v>5</v>
      </c>
      <c r="B180" s="8" t="str">
        <f>VLOOKUP(D180,BD!$A$2:$B$999,2,FALSE)</f>
        <v>FACSAN S.R.L</v>
      </c>
      <c r="C180" s="11" t="str">
        <f>VLOOKUP(D180,BD!$A$2:$D$199,3,FALSE)</f>
        <v>20225889016</v>
      </c>
      <c r="D180" s="1" t="s">
        <v>634</v>
      </c>
      <c r="E180" s="10" t="str">
        <f t="shared" si="370"/>
        <v>[CUIT 30-71512087-5]</v>
      </c>
      <c r="F180" s="14" t="str">
        <f>VLOOKUP(D180,BD!$A$2:$D$199,4,FALSE)</f>
        <v>Avella2444</v>
      </c>
      <c r="G180" s="3" t="s">
        <v>15</v>
      </c>
      <c r="H180" s="9" t="str">
        <f t="shared" si="371"/>
        <v>05-2023</v>
      </c>
      <c r="I180" s="14" t="str">
        <f>VLOOKUP(D180,BD!$A$2:$E$199,5,FALSE)</f>
        <v>\\192.168.0.3\wns\Asesoramiento Contable\WNS\FACSAN S.R.L\Contabilidad\2024\Compras</v>
      </c>
      <c r="J180" s="7" t="str">
        <f t="shared" si="372"/>
        <v>5 - 052023 - 30715120875.zip</v>
      </c>
      <c r="K180" s="7" t="str">
        <f t="shared" si="373"/>
        <v>5 - 052023 - 30715120875</v>
      </c>
      <c r="L180" s="7" t="str">
        <f t="shared" si="374"/>
        <v>5 - compras - 052023 - 30715120875 - FACSAN S.R.L</v>
      </c>
      <c r="M180" s="7" t="str">
        <f t="shared" si="375"/>
        <v>5 - ventas - 052023 - 30715120875 - FACSAN S.R.L</v>
      </c>
      <c r="N180" s="7" t="str">
        <f t="shared" si="376"/>
        <v>5 - libro iva digital - 052023 - 30715120875 - 20225889016</v>
      </c>
      <c r="O180" s="8">
        <f t="shared" si="254"/>
        <v>0</v>
      </c>
      <c r="P180" s="8">
        <f t="shared" si="255"/>
        <v>0</v>
      </c>
      <c r="Q180" s="8">
        <f t="shared" si="256"/>
        <v>180</v>
      </c>
    </row>
    <row r="181" spans="1:17" x14ac:dyDescent="0.3">
      <c r="A181" s="8" t="str">
        <f t="shared" si="369"/>
        <v>5</v>
      </c>
      <c r="B181" s="8" t="str">
        <f>VLOOKUP(D181,BD!$A$2:$B$999,2,FALSE)</f>
        <v>FACSAN S.R.L</v>
      </c>
      <c r="C181" s="11" t="str">
        <f>VLOOKUP(D181,BD!$A$2:$D$199,3,FALSE)</f>
        <v>20225889016</v>
      </c>
      <c r="D181" s="1" t="s">
        <v>634</v>
      </c>
      <c r="E181" s="10" t="str">
        <f t="shared" si="370"/>
        <v>[CUIT 30-71512087-5]</v>
      </c>
      <c r="F181" s="14" t="str">
        <f>VLOOKUP(D181,BD!$A$2:$D$199,4,FALSE)</f>
        <v>Avella2444</v>
      </c>
      <c r="G181" s="3" t="s">
        <v>22</v>
      </c>
      <c r="H181" s="9" t="str">
        <f t="shared" si="371"/>
        <v>06-2023</v>
      </c>
      <c r="I181" s="14" t="str">
        <f>VLOOKUP(D181,BD!$A$2:$E$199,5,FALSE)</f>
        <v>\\192.168.0.3\wns\Asesoramiento Contable\WNS\FACSAN S.R.L\Contabilidad\2024\Compras</v>
      </c>
      <c r="J181" s="7" t="str">
        <f t="shared" si="372"/>
        <v>5 - 062023 - 30715120875.zip</v>
      </c>
      <c r="K181" s="7" t="str">
        <f t="shared" si="373"/>
        <v>5 - 062023 - 30715120875</v>
      </c>
      <c r="L181" s="7" t="str">
        <f t="shared" si="374"/>
        <v>5 - compras - 062023 - 30715120875 - FACSAN S.R.L</v>
      </c>
      <c r="M181" s="7" t="str">
        <f t="shared" si="375"/>
        <v>5 - ventas - 062023 - 30715120875 - FACSAN S.R.L</v>
      </c>
      <c r="N181" s="7" t="str">
        <f t="shared" si="376"/>
        <v>5 - libro iva digital - 062023 - 30715120875 - 20225889016</v>
      </c>
      <c r="O181" s="8">
        <f t="shared" si="254"/>
        <v>0</v>
      </c>
      <c r="P181" s="8">
        <f t="shared" si="255"/>
        <v>0</v>
      </c>
      <c r="Q181" s="8">
        <f t="shared" si="256"/>
        <v>181</v>
      </c>
    </row>
    <row r="182" spans="1:17" x14ac:dyDescent="0.3">
      <c r="A182" s="8" t="str">
        <f t="shared" si="369"/>
        <v>5</v>
      </c>
      <c r="B182" s="8" t="str">
        <f>VLOOKUP(D182,BD!$A$2:$B$999,2,FALSE)</f>
        <v>FACSAN S.R.L</v>
      </c>
      <c r="C182" s="11" t="str">
        <f>VLOOKUP(D182,BD!$A$2:$D$199,3,FALSE)</f>
        <v>20225889016</v>
      </c>
      <c r="D182" s="1" t="s">
        <v>634</v>
      </c>
      <c r="E182" s="10" t="str">
        <f t="shared" si="370"/>
        <v>[CUIT 30-71512087-5]</v>
      </c>
      <c r="F182" s="14" t="str">
        <f>VLOOKUP(D182,BD!$A$2:$D$199,4,FALSE)</f>
        <v>Avella2444</v>
      </c>
      <c r="G182" s="3" t="s">
        <v>195</v>
      </c>
      <c r="H182" s="9" t="str">
        <f t="shared" si="371"/>
        <v>07-2023</v>
      </c>
      <c r="I182" s="14" t="str">
        <f>VLOOKUP(D182,BD!$A$2:$E$199,5,FALSE)</f>
        <v>\\192.168.0.3\wns\Asesoramiento Contable\WNS\FACSAN S.R.L\Contabilidad\2024\Compras</v>
      </c>
      <c r="J182" s="7" t="str">
        <f t="shared" si="372"/>
        <v>5 - 072023 - 30715120875.zip</v>
      </c>
      <c r="K182" s="7" t="str">
        <f t="shared" si="373"/>
        <v>5 - 072023 - 30715120875</v>
      </c>
      <c r="L182" s="7" t="str">
        <f t="shared" si="374"/>
        <v>5 - compras - 072023 - 30715120875 - FACSAN S.R.L</v>
      </c>
      <c r="M182" s="7" t="str">
        <f t="shared" si="375"/>
        <v>5 - ventas - 072023 - 30715120875 - FACSAN S.R.L</v>
      </c>
      <c r="N182" s="7" t="str">
        <f t="shared" si="376"/>
        <v>5 - libro iva digital - 072023 - 30715120875 - 20225889016</v>
      </c>
      <c r="O182" s="8">
        <f t="shared" si="254"/>
        <v>0</v>
      </c>
      <c r="P182" s="8">
        <f t="shared" si="255"/>
        <v>1</v>
      </c>
      <c r="Q182" s="8">
        <f t="shared" si="256"/>
        <v>182</v>
      </c>
    </row>
    <row r="183" spans="1:17" x14ac:dyDescent="0.3">
      <c r="A183" s="8" t="str">
        <f t="shared" ref="A183:A186" si="377">RIGHT(D183,1)</f>
        <v>9</v>
      </c>
      <c r="B183" s="8" t="str">
        <f>VLOOKUP(D183,BD!$A$2:$B$999,2,FALSE)</f>
        <v>PEDA SRL</v>
      </c>
      <c r="C183" s="11" t="str">
        <f>VLOOKUP(D183,BD!$A$2:$D$199,3,FALSE)</f>
        <v>20183676823</v>
      </c>
      <c r="D183" s="1" t="s">
        <v>635</v>
      </c>
      <c r="E183" s="10" t="str">
        <f t="shared" ref="E183:E186" si="378">CONCATENATE("[CUIT ",D183,"]")</f>
        <v>[CUIT 33-71475546-9]</v>
      </c>
      <c r="F183" s="14" t="str">
        <f>VLOOKUP(D183,BD!$A$2:$D$199,4,FALSE)</f>
        <v>Rlerner1966.</v>
      </c>
      <c r="G183" s="3" t="s">
        <v>14</v>
      </c>
      <c r="H183" s="9" t="str">
        <f t="shared" ref="H183:H186" si="379">TEXT(G183,"mm-yyyy")</f>
        <v>04-2023</v>
      </c>
      <c r="I183" s="14" t="str">
        <f>VLOOKUP(D183,BD!$A$2:$E$199,5,FALSE)</f>
        <v>\\192.168.0.3\wns\Asesoramiento Contable\WNS\PEDA SRL\Contabilidad\2024\Compras</v>
      </c>
      <c r="J183" s="7" t="str">
        <f t="shared" ref="J183:J186" si="380">CONCATENATE(TEXT(A183,"0")," - ",TEXT(G183,"MMYYYY")," - ",SUBSTITUTE(D183,"-",""),".zip")</f>
        <v>9 - 042023 - 33714755469.zip</v>
      </c>
      <c r="K183" s="7" t="str">
        <f t="shared" ref="K183:K186" si="381">CONCATENATE(TEXT(A183,"0")," - ",TEXT(H183,"MMYYYY")," - ",SUBSTITUTE(D183,"-",""))</f>
        <v>9 - 042023 - 33714755469</v>
      </c>
      <c r="L183" s="7" t="str">
        <f t="shared" ref="L183:L186" si="382">CONCATENATE(TEXT(A183,"0")," - ","compras - ",TEXT(H183,"MMYYYY")," - ",SUBSTITUTE(D183,"-","")," - ",B183)</f>
        <v>9 - compras - 042023 - 33714755469 - PEDA SRL</v>
      </c>
      <c r="M183" s="7" t="str">
        <f t="shared" ref="M183:M186" si="383">CONCATENATE(TEXT(A183,"0")," - ","ventas - ",TEXT(H183,"MMYYYY")," - ",SUBSTITUTE(D183,"-","")," - ",B183)</f>
        <v>9 - ventas - 042023 - 33714755469 - PEDA SRL</v>
      </c>
      <c r="N183" s="7" t="str">
        <f t="shared" ref="N183:N186" si="384">CONCATENATE(TEXT(A183,"0")," - ","libro iva digital - ",TEXT(H183,"mmyyyy")," - ",SUBSTITUTE(D183,"-","")," - ",C183)</f>
        <v>9 - libro iva digital - 042023 - 33714755469 - 20183676823</v>
      </c>
      <c r="O183" s="8">
        <f t="shared" si="254"/>
        <v>1</v>
      </c>
      <c r="P183" s="8">
        <f t="shared" si="255"/>
        <v>0</v>
      </c>
      <c r="Q183" s="8">
        <f t="shared" si="256"/>
        <v>183</v>
      </c>
    </row>
    <row r="184" spans="1:17" x14ac:dyDescent="0.3">
      <c r="A184" s="8" t="str">
        <f t="shared" si="377"/>
        <v>9</v>
      </c>
      <c r="B184" s="8" t="str">
        <f>VLOOKUP(D184,BD!$A$2:$B$999,2,FALSE)</f>
        <v>PEDA SRL</v>
      </c>
      <c r="C184" s="11" t="str">
        <f>VLOOKUP(D184,BD!$A$2:$D$199,3,FALSE)</f>
        <v>20183676823</v>
      </c>
      <c r="D184" s="1" t="s">
        <v>635</v>
      </c>
      <c r="E184" s="10" t="str">
        <f t="shared" si="378"/>
        <v>[CUIT 33-71475546-9]</v>
      </c>
      <c r="F184" s="14" t="str">
        <f>VLOOKUP(D184,BD!$A$2:$D$199,4,FALSE)</f>
        <v>Rlerner1966.</v>
      </c>
      <c r="G184" s="3" t="s">
        <v>15</v>
      </c>
      <c r="H184" s="9" t="str">
        <f t="shared" si="379"/>
        <v>05-2023</v>
      </c>
      <c r="I184" s="14" t="str">
        <f>VLOOKUP(D184,BD!$A$2:$E$199,5,FALSE)</f>
        <v>\\192.168.0.3\wns\Asesoramiento Contable\WNS\PEDA SRL\Contabilidad\2024\Compras</v>
      </c>
      <c r="J184" s="7" t="str">
        <f t="shared" si="380"/>
        <v>9 - 052023 - 33714755469.zip</v>
      </c>
      <c r="K184" s="7" t="str">
        <f t="shared" si="381"/>
        <v>9 - 052023 - 33714755469</v>
      </c>
      <c r="L184" s="7" t="str">
        <f t="shared" si="382"/>
        <v>9 - compras - 052023 - 33714755469 - PEDA SRL</v>
      </c>
      <c r="M184" s="7" t="str">
        <f t="shared" si="383"/>
        <v>9 - ventas - 052023 - 33714755469 - PEDA SRL</v>
      </c>
      <c r="N184" s="7" t="str">
        <f t="shared" si="384"/>
        <v>9 - libro iva digital - 052023 - 33714755469 - 20183676823</v>
      </c>
      <c r="O184" s="8">
        <f t="shared" ref="O184:O198" si="385">IF(EXACT(D184,D183),0,1)</f>
        <v>0</v>
      </c>
      <c r="P184" s="8">
        <f t="shared" ref="P184:P198" si="386">IF(EXACT(D184,D185),0,1)</f>
        <v>0</v>
      </c>
      <c r="Q184" s="8">
        <f t="shared" ref="Q184:Q198" si="387">ROW(A184)</f>
        <v>184</v>
      </c>
    </row>
    <row r="185" spans="1:17" x14ac:dyDescent="0.3">
      <c r="A185" s="8" t="str">
        <f t="shared" si="377"/>
        <v>9</v>
      </c>
      <c r="B185" s="8" t="str">
        <f>VLOOKUP(D185,BD!$A$2:$B$999,2,FALSE)</f>
        <v>PEDA SRL</v>
      </c>
      <c r="C185" s="11" t="str">
        <f>VLOOKUP(D185,BD!$A$2:$D$199,3,FALSE)</f>
        <v>20183676823</v>
      </c>
      <c r="D185" s="1" t="s">
        <v>635</v>
      </c>
      <c r="E185" s="10" t="str">
        <f t="shared" si="378"/>
        <v>[CUIT 33-71475546-9]</v>
      </c>
      <c r="F185" s="14" t="str">
        <f>VLOOKUP(D185,BD!$A$2:$D$199,4,FALSE)</f>
        <v>Rlerner1966.</v>
      </c>
      <c r="G185" s="3" t="s">
        <v>22</v>
      </c>
      <c r="H185" s="9" t="str">
        <f t="shared" si="379"/>
        <v>06-2023</v>
      </c>
      <c r="I185" s="14" t="str">
        <f>VLOOKUP(D185,BD!$A$2:$E$199,5,FALSE)</f>
        <v>\\192.168.0.3\wns\Asesoramiento Contable\WNS\PEDA SRL\Contabilidad\2024\Compras</v>
      </c>
      <c r="J185" s="7" t="str">
        <f t="shared" si="380"/>
        <v>9 - 062023 - 33714755469.zip</v>
      </c>
      <c r="K185" s="7" t="str">
        <f t="shared" si="381"/>
        <v>9 - 062023 - 33714755469</v>
      </c>
      <c r="L185" s="7" t="str">
        <f t="shared" si="382"/>
        <v>9 - compras - 062023 - 33714755469 - PEDA SRL</v>
      </c>
      <c r="M185" s="7" t="str">
        <f t="shared" si="383"/>
        <v>9 - ventas - 062023 - 33714755469 - PEDA SRL</v>
      </c>
      <c r="N185" s="7" t="str">
        <f t="shared" si="384"/>
        <v>9 - libro iva digital - 062023 - 33714755469 - 20183676823</v>
      </c>
      <c r="O185" s="8">
        <f t="shared" si="385"/>
        <v>0</v>
      </c>
      <c r="P185" s="8">
        <f t="shared" si="386"/>
        <v>0</v>
      </c>
      <c r="Q185" s="8">
        <f t="shared" si="387"/>
        <v>185</v>
      </c>
    </row>
    <row r="186" spans="1:17" x14ac:dyDescent="0.3">
      <c r="A186" s="8" t="str">
        <f t="shared" si="377"/>
        <v>9</v>
      </c>
      <c r="B186" s="8" t="str">
        <f>VLOOKUP(D186,BD!$A$2:$B$999,2,FALSE)</f>
        <v>PEDA SRL</v>
      </c>
      <c r="C186" s="11" t="str">
        <f>VLOOKUP(D186,BD!$A$2:$D$199,3,FALSE)</f>
        <v>20183676823</v>
      </c>
      <c r="D186" s="1" t="s">
        <v>635</v>
      </c>
      <c r="E186" s="10" t="str">
        <f t="shared" si="378"/>
        <v>[CUIT 33-71475546-9]</v>
      </c>
      <c r="F186" s="14" t="str">
        <f>VLOOKUP(D186,BD!$A$2:$D$199,4,FALSE)</f>
        <v>Rlerner1966.</v>
      </c>
      <c r="G186" s="3" t="s">
        <v>195</v>
      </c>
      <c r="H186" s="9" t="str">
        <f t="shared" si="379"/>
        <v>07-2023</v>
      </c>
      <c r="I186" s="14" t="str">
        <f>VLOOKUP(D186,BD!$A$2:$E$199,5,FALSE)</f>
        <v>\\192.168.0.3\wns\Asesoramiento Contable\WNS\PEDA SRL\Contabilidad\2024\Compras</v>
      </c>
      <c r="J186" s="7" t="str">
        <f t="shared" si="380"/>
        <v>9 - 072023 - 33714755469.zip</v>
      </c>
      <c r="K186" s="7" t="str">
        <f t="shared" si="381"/>
        <v>9 - 072023 - 33714755469</v>
      </c>
      <c r="L186" s="7" t="str">
        <f t="shared" si="382"/>
        <v>9 - compras - 072023 - 33714755469 - PEDA SRL</v>
      </c>
      <c r="M186" s="7" t="str">
        <f t="shared" si="383"/>
        <v>9 - ventas - 072023 - 33714755469 - PEDA SRL</v>
      </c>
      <c r="N186" s="7" t="str">
        <f t="shared" si="384"/>
        <v>9 - libro iva digital - 072023 - 33714755469 - 20183676823</v>
      </c>
      <c r="O186" s="8">
        <f t="shared" si="385"/>
        <v>0</v>
      </c>
      <c r="P186" s="8">
        <f t="shared" si="386"/>
        <v>1</v>
      </c>
      <c r="Q186" s="8">
        <f t="shared" si="387"/>
        <v>186</v>
      </c>
    </row>
    <row r="187" spans="1:17" x14ac:dyDescent="0.3">
      <c r="A187" s="8" t="str">
        <f t="shared" ref="A187:A190" si="388">RIGHT(D187,1)</f>
        <v>4</v>
      </c>
      <c r="B187" s="8" t="str">
        <f>VLOOKUP(D187,BD!$A$2:$B$999,2,FALSE)</f>
        <v>FRATOM SRL</v>
      </c>
      <c r="C187" s="11" t="str">
        <f>VLOOKUP(D187,BD!$A$2:$D$199,3,FALSE)</f>
        <v>20227842505</v>
      </c>
      <c r="D187" s="1" t="s">
        <v>636</v>
      </c>
      <c r="E187" s="10" t="str">
        <f t="shared" ref="E187:E190" si="389">CONCATENATE("[CUIT ",D187,"]")</f>
        <v>[CUIT 30-71475549-4]</v>
      </c>
      <c r="F187" s="14" t="str">
        <f>VLOOKUP(D187,BD!$A$2:$D$199,4,FALSE)</f>
        <v>Rlerner1966.</v>
      </c>
      <c r="G187" s="3" t="s">
        <v>14</v>
      </c>
      <c r="H187" s="9" t="str">
        <f t="shared" ref="H187:H190" si="390">TEXT(G187,"mm-yyyy")</f>
        <v>04-2023</v>
      </c>
      <c r="I187" s="14" t="str">
        <f>VLOOKUP(D187,BD!$A$2:$E$199,5,FALSE)</f>
        <v>\\192.168.0.3\wns\Asesoramiento Contable\WNS\FRATOM SRL\Contabilidad\2024\Compras</v>
      </c>
      <c r="J187" s="7" t="str">
        <f t="shared" ref="J187:J190" si="391">CONCATENATE(TEXT(A187,"0")," - ",TEXT(G187,"MMYYYY")," - ",SUBSTITUTE(D187,"-",""),".zip")</f>
        <v>4 - 042023 - 30714755494.zip</v>
      </c>
      <c r="K187" s="7" t="str">
        <f t="shared" ref="K187:K190" si="392">CONCATENATE(TEXT(A187,"0")," - ",TEXT(H187,"MMYYYY")," - ",SUBSTITUTE(D187,"-",""))</f>
        <v>4 - 042023 - 30714755494</v>
      </c>
      <c r="L187" s="7" t="str">
        <f t="shared" ref="L187:L190" si="393">CONCATENATE(TEXT(A187,"0")," - ","compras - ",TEXT(H187,"MMYYYY")," - ",SUBSTITUTE(D187,"-","")," - ",B187)</f>
        <v>4 - compras - 042023 - 30714755494 - FRATOM SRL</v>
      </c>
      <c r="M187" s="7" t="str">
        <f t="shared" ref="M187:M190" si="394">CONCATENATE(TEXT(A187,"0")," - ","ventas - ",TEXT(H187,"MMYYYY")," - ",SUBSTITUTE(D187,"-","")," - ",B187)</f>
        <v>4 - ventas - 042023 - 30714755494 - FRATOM SRL</v>
      </c>
      <c r="N187" s="7" t="str">
        <f t="shared" ref="N187:N190" si="395">CONCATENATE(TEXT(A187,"0")," - ","libro iva digital - ",TEXT(H187,"mmyyyy")," - ",SUBSTITUTE(D187,"-","")," - ",C187)</f>
        <v>4 - libro iva digital - 042023 - 30714755494 - 20227842505</v>
      </c>
      <c r="O187" s="8">
        <f t="shared" si="385"/>
        <v>1</v>
      </c>
      <c r="P187" s="8">
        <f t="shared" si="386"/>
        <v>0</v>
      </c>
      <c r="Q187" s="8">
        <f t="shared" si="387"/>
        <v>187</v>
      </c>
    </row>
    <row r="188" spans="1:17" x14ac:dyDescent="0.3">
      <c r="A188" s="8" t="str">
        <f t="shared" si="388"/>
        <v>4</v>
      </c>
      <c r="B188" s="8" t="str">
        <f>VLOOKUP(D188,BD!$A$2:$B$999,2,FALSE)</f>
        <v>FRATOM SRL</v>
      </c>
      <c r="C188" s="11" t="str">
        <f>VLOOKUP(D188,BD!$A$2:$D$199,3,FALSE)</f>
        <v>20227842505</v>
      </c>
      <c r="D188" s="1" t="s">
        <v>636</v>
      </c>
      <c r="E188" s="10" t="str">
        <f t="shared" si="389"/>
        <v>[CUIT 30-71475549-4]</v>
      </c>
      <c r="F188" s="14" t="str">
        <f>VLOOKUP(D188,BD!$A$2:$D$199,4,FALSE)</f>
        <v>Rlerner1966.</v>
      </c>
      <c r="G188" s="3" t="s">
        <v>15</v>
      </c>
      <c r="H188" s="9" t="str">
        <f t="shared" si="390"/>
        <v>05-2023</v>
      </c>
      <c r="I188" s="14" t="str">
        <f>VLOOKUP(D188,BD!$A$2:$E$199,5,FALSE)</f>
        <v>\\192.168.0.3\wns\Asesoramiento Contable\WNS\FRATOM SRL\Contabilidad\2024\Compras</v>
      </c>
      <c r="J188" s="7" t="str">
        <f t="shared" si="391"/>
        <v>4 - 052023 - 30714755494.zip</v>
      </c>
      <c r="K188" s="7" t="str">
        <f t="shared" si="392"/>
        <v>4 - 052023 - 30714755494</v>
      </c>
      <c r="L188" s="7" t="str">
        <f t="shared" si="393"/>
        <v>4 - compras - 052023 - 30714755494 - FRATOM SRL</v>
      </c>
      <c r="M188" s="7" t="str">
        <f t="shared" si="394"/>
        <v>4 - ventas - 052023 - 30714755494 - FRATOM SRL</v>
      </c>
      <c r="N188" s="7" t="str">
        <f t="shared" si="395"/>
        <v>4 - libro iva digital - 052023 - 30714755494 - 20227842505</v>
      </c>
      <c r="O188" s="8">
        <f t="shared" si="385"/>
        <v>0</v>
      </c>
      <c r="P188" s="8">
        <f t="shared" si="386"/>
        <v>0</v>
      </c>
      <c r="Q188" s="8">
        <f t="shared" si="387"/>
        <v>188</v>
      </c>
    </row>
    <row r="189" spans="1:17" x14ac:dyDescent="0.3">
      <c r="A189" s="8" t="str">
        <f t="shared" si="388"/>
        <v>4</v>
      </c>
      <c r="B189" s="8" t="str">
        <f>VLOOKUP(D189,BD!$A$2:$B$999,2,FALSE)</f>
        <v>FRATOM SRL</v>
      </c>
      <c r="C189" s="11" t="str">
        <f>VLOOKUP(D189,BD!$A$2:$D$199,3,FALSE)</f>
        <v>20227842505</v>
      </c>
      <c r="D189" s="1" t="s">
        <v>636</v>
      </c>
      <c r="E189" s="10" t="str">
        <f t="shared" si="389"/>
        <v>[CUIT 30-71475549-4]</v>
      </c>
      <c r="F189" s="14" t="str">
        <f>VLOOKUP(D189,BD!$A$2:$D$199,4,FALSE)</f>
        <v>Rlerner1966.</v>
      </c>
      <c r="G189" s="3" t="s">
        <v>22</v>
      </c>
      <c r="H189" s="9" t="str">
        <f t="shared" si="390"/>
        <v>06-2023</v>
      </c>
      <c r="I189" s="14" t="str">
        <f>VLOOKUP(D189,BD!$A$2:$E$199,5,FALSE)</f>
        <v>\\192.168.0.3\wns\Asesoramiento Contable\WNS\FRATOM SRL\Contabilidad\2024\Compras</v>
      </c>
      <c r="J189" s="7" t="str">
        <f t="shared" si="391"/>
        <v>4 - 062023 - 30714755494.zip</v>
      </c>
      <c r="K189" s="7" t="str">
        <f t="shared" si="392"/>
        <v>4 - 062023 - 30714755494</v>
      </c>
      <c r="L189" s="7" t="str">
        <f t="shared" si="393"/>
        <v>4 - compras - 062023 - 30714755494 - FRATOM SRL</v>
      </c>
      <c r="M189" s="7" t="str">
        <f t="shared" si="394"/>
        <v>4 - ventas - 062023 - 30714755494 - FRATOM SRL</v>
      </c>
      <c r="N189" s="7" t="str">
        <f t="shared" si="395"/>
        <v>4 - libro iva digital - 062023 - 30714755494 - 20227842505</v>
      </c>
      <c r="O189" s="8">
        <f t="shared" si="385"/>
        <v>0</v>
      </c>
      <c r="P189" s="8">
        <f t="shared" si="386"/>
        <v>0</v>
      </c>
      <c r="Q189" s="8">
        <f t="shared" si="387"/>
        <v>189</v>
      </c>
    </row>
    <row r="190" spans="1:17" x14ac:dyDescent="0.3">
      <c r="A190" s="8" t="str">
        <f t="shared" si="388"/>
        <v>4</v>
      </c>
      <c r="B190" s="8" t="str">
        <f>VLOOKUP(D190,BD!$A$2:$B$999,2,FALSE)</f>
        <v>FRATOM SRL</v>
      </c>
      <c r="C190" s="11" t="str">
        <f>VLOOKUP(D190,BD!$A$2:$D$199,3,FALSE)</f>
        <v>20227842505</v>
      </c>
      <c r="D190" s="1" t="s">
        <v>636</v>
      </c>
      <c r="E190" s="10" t="str">
        <f t="shared" si="389"/>
        <v>[CUIT 30-71475549-4]</v>
      </c>
      <c r="F190" s="14" t="str">
        <f>VLOOKUP(D190,BD!$A$2:$D$199,4,FALSE)</f>
        <v>Rlerner1966.</v>
      </c>
      <c r="G190" s="3" t="s">
        <v>195</v>
      </c>
      <c r="H190" s="9" t="str">
        <f t="shared" si="390"/>
        <v>07-2023</v>
      </c>
      <c r="I190" s="14" t="str">
        <f>VLOOKUP(D190,BD!$A$2:$E$199,5,FALSE)</f>
        <v>\\192.168.0.3\wns\Asesoramiento Contable\WNS\FRATOM SRL\Contabilidad\2024\Compras</v>
      </c>
      <c r="J190" s="7" t="str">
        <f t="shared" si="391"/>
        <v>4 - 072023 - 30714755494.zip</v>
      </c>
      <c r="K190" s="7" t="str">
        <f t="shared" si="392"/>
        <v>4 - 072023 - 30714755494</v>
      </c>
      <c r="L190" s="7" t="str">
        <f t="shared" si="393"/>
        <v>4 - compras - 072023 - 30714755494 - FRATOM SRL</v>
      </c>
      <c r="M190" s="7" t="str">
        <f t="shared" si="394"/>
        <v>4 - ventas - 072023 - 30714755494 - FRATOM SRL</v>
      </c>
      <c r="N190" s="7" t="str">
        <f t="shared" si="395"/>
        <v>4 - libro iva digital - 072023 - 30714755494 - 20227842505</v>
      </c>
      <c r="O190" s="8">
        <f t="shared" si="385"/>
        <v>0</v>
      </c>
      <c r="P190" s="8">
        <f t="shared" si="386"/>
        <v>1</v>
      </c>
      <c r="Q190" s="8">
        <f t="shared" si="387"/>
        <v>190</v>
      </c>
    </row>
    <row r="191" spans="1:17" x14ac:dyDescent="0.3">
      <c r="A191" s="8" t="str">
        <f t="shared" ref="A191:A194" si="396">RIGHT(D191,1)</f>
        <v>1</v>
      </c>
      <c r="B191" s="8" t="str">
        <f>VLOOKUP(D191,BD!$A$2:$B$999,2,FALSE)</f>
        <v>MINGE S.A.</v>
      </c>
      <c r="C191" s="11" t="str">
        <f>VLOOKUP(D191,BD!$A$2:$D$199,3,FALSE)</f>
        <v>20338577568</v>
      </c>
      <c r="D191" s="1" t="s">
        <v>637</v>
      </c>
      <c r="E191" s="10" t="str">
        <f t="shared" ref="E191:E194" si="397">CONCATENATE("[CUIT ",D191,"]")</f>
        <v>[CUIT 30-71684879-1]</v>
      </c>
      <c r="F191" s="14" t="str">
        <f>VLOOKUP(D191,BD!$A$2:$D$199,4,FALSE)</f>
        <v>Palermo005</v>
      </c>
      <c r="G191" s="3" t="s">
        <v>14</v>
      </c>
      <c r="H191" s="9" t="str">
        <f t="shared" ref="H191:H194" si="398">TEXT(G191,"mm-yyyy")</f>
        <v>04-2023</v>
      </c>
      <c r="I191" s="14" t="str">
        <f>VLOOKUP(D191,BD!$A$2:$E$199,5,FALSE)</f>
        <v>\\192.168.0.3\wns\Asesoramiento Contable\WNS\MINGE S.A.\Contabilidad\2024\Compras</v>
      </c>
      <c r="J191" s="7" t="str">
        <f t="shared" ref="J191:J194" si="399">CONCATENATE(TEXT(A191,"0")," - ",TEXT(G191,"MMYYYY")," - ",SUBSTITUTE(D191,"-",""),".zip")</f>
        <v>1 - 042023 - 30716848791.zip</v>
      </c>
      <c r="K191" s="7" t="str">
        <f t="shared" ref="K191:K194" si="400">CONCATENATE(TEXT(A191,"0")," - ",TEXT(H191,"MMYYYY")," - ",SUBSTITUTE(D191,"-",""))</f>
        <v>1 - 042023 - 30716848791</v>
      </c>
      <c r="L191" s="7" t="str">
        <f t="shared" ref="L191:L194" si="401">CONCATENATE(TEXT(A191,"0")," - ","compras - ",TEXT(H191,"MMYYYY")," - ",SUBSTITUTE(D191,"-","")," - ",B191)</f>
        <v>1 - compras - 042023 - 30716848791 - MINGE S.A.</v>
      </c>
      <c r="M191" s="7" t="str">
        <f t="shared" ref="M191:M194" si="402">CONCATENATE(TEXT(A191,"0")," - ","ventas - ",TEXT(H191,"MMYYYY")," - ",SUBSTITUTE(D191,"-","")," - ",B191)</f>
        <v>1 - ventas - 042023 - 30716848791 - MINGE S.A.</v>
      </c>
      <c r="N191" s="7" t="str">
        <f t="shared" ref="N191:N194" si="403">CONCATENATE(TEXT(A191,"0")," - ","libro iva digital - ",TEXT(H191,"mmyyyy")," - ",SUBSTITUTE(D191,"-","")," - ",C191)</f>
        <v>1 - libro iva digital - 042023 - 30716848791 - 20338577568</v>
      </c>
      <c r="O191" s="8">
        <f t="shared" si="385"/>
        <v>1</v>
      </c>
      <c r="P191" s="8">
        <f t="shared" si="386"/>
        <v>0</v>
      </c>
      <c r="Q191" s="8">
        <f t="shared" si="387"/>
        <v>191</v>
      </c>
    </row>
    <row r="192" spans="1:17" x14ac:dyDescent="0.3">
      <c r="A192" s="8" t="str">
        <f t="shared" si="396"/>
        <v>1</v>
      </c>
      <c r="B192" s="8" t="str">
        <f>VLOOKUP(D192,BD!$A$2:$B$999,2,FALSE)</f>
        <v>MINGE S.A.</v>
      </c>
      <c r="C192" s="11" t="str">
        <f>VLOOKUP(D192,BD!$A$2:$D$199,3,FALSE)</f>
        <v>20338577568</v>
      </c>
      <c r="D192" s="1" t="s">
        <v>637</v>
      </c>
      <c r="E192" s="10" t="str">
        <f t="shared" si="397"/>
        <v>[CUIT 30-71684879-1]</v>
      </c>
      <c r="F192" s="14" t="str">
        <f>VLOOKUP(D192,BD!$A$2:$D$199,4,FALSE)</f>
        <v>Palermo005</v>
      </c>
      <c r="G192" s="3" t="s">
        <v>15</v>
      </c>
      <c r="H192" s="9" t="str">
        <f t="shared" si="398"/>
        <v>05-2023</v>
      </c>
      <c r="I192" s="14" t="str">
        <f>VLOOKUP(D192,BD!$A$2:$E$199,5,FALSE)</f>
        <v>\\192.168.0.3\wns\Asesoramiento Contable\WNS\MINGE S.A.\Contabilidad\2024\Compras</v>
      </c>
      <c r="J192" s="7" t="str">
        <f t="shared" si="399"/>
        <v>1 - 052023 - 30716848791.zip</v>
      </c>
      <c r="K192" s="7" t="str">
        <f t="shared" si="400"/>
        <v>1 - 052023 - 30716848791</v>
      </c>
      <c r="L192" s="7" t="str">
        <f t="shared" si="401"/>
        <v>1 - compras - 052023 - 30716848791 - MINGE S.A.</v>
      </c>
      <c r="M192" s="7" t="str">
        <f t="shared" si="402"/>
        <v>1 - ventas - 052023 - 30716848791 - MINGE S.A.</v>
      </c>
      <c r="N192" s="7" t="str">
        <f t="shared" si="403"/>
        <v>1 - libro iva digital - 052023 - 30716848791 - 20338577568</v>
      </c>
      <c r="O192" s="8">
        <f t="shared" si="385"/>
        <v>0</v>
      </c>
      <c r="P192" s="8">
        <f t="shared" si="386"/>
        <v>0</v>
      </c>
      <c r="Q192" s="8">
        <f t="shared" si="387"/>
        <v>192</v>
      </c>
    </row>
    <row r="193" spans="1:17" x14ac:dyDescent="0.3">
      <c r="A193" s="8" t="str">
        <f t="shared" si="396"/>
        <v>1</v>
      </c>
      <c r="B193" s="8" t="str">
        <f>VLOOKUP(D193,BD!$A$2:$B$999,2,FALSE)</f>
        <v>MINGE S.A.</v>
      </c>
      <c r="C193" s="11" t="str">
        <f>VLOOKUP(D193,BD!$A$2:$D$199,3,FALSE)</f>
        <v>20338577568</v>
      </c>
      <c r="D193" s="1" t="s">
        <v>637</v>
      </c>
      <c r="E193" s="10" t="str">
        <f t="shared" si="397"/>
        <v>[CUIT 30-71684879-1]</v>
      </c>
      <c r="F193" s="14" t="str">
        <f>VLOOKUP(D193,BD!$A$2:$D$199,4,FALSE)</f>
        <v>Palermo005</v>
      </c>
      <c r="G193" s="3" t="s">
        <v>22</v>
      </c>
      <c r="H193" s="9" t="str">
        <f t="shared" si="398"/>
        <v>06-2023</v>
      </c>
      <c r="I193" s="14" t="str">
        <f>VLOOKUP(D193,BD!$A$2:$E$199,5,FALSE)</f>
        <v>\\192.168.0.3\wns\Asesoramiento Contable\WNS\MINGE S.A.\Contabilidad\2024\Compras</v>
      </c>
      <c r="J193" s="7" t="str">
        <f t="shared" si="399"/>
        <v>1 - 062023 - 30716848791.zip</v>
      </c>
      <c r="K193" s="7" t="str">
        <f t="shared" si="400"/>
        <v>1 - 062023 - 30716848791</v>
      </c>
      <c r="L193" s="7" t="str">
        <f t="shared" si="401"/>
        <v>1 - compras - 062023 - 30716848791 - MINGE S.A.</v>
      </c>
      <c r="M193" s="7" t="str">
        <f t="shared" si="402"/>
        <v>1 - ventas - 062023 - 30716848791 - MINGE S.A.</v>
      </c>
      <c r="N193" s="7" t="str">
        <f t="shared" si="403"/>
        <v>1 - libro iva digital - 062023 - 30716848791 - 20338577568</v>
      </c>
      <c r="O193" s="8">
        <f t="shared" si="385"/>
        <v>0</v>
      </c>
      <c r="P193" s="8">
        <f t="shared" si="386"/>
        <v>0</v>
      </c>
      <c r="Q193" s="8">
        <f t="shared" si="387"/>
        <v>193</v>
      </c>
    </row>
    <row r="194" spans="1:17" x14ac:dyDescent="0.3">
      <c r="A194" s="8" t="str">
        <f t="shared" si="396"/>
        <v>1</v>
      </c>
      <c r="B194" s="8" t="str">
        <f>VLOOKUP(D194,BD!$A$2:$B$999,2,FALSE)</f>
        <v>MINGE S.A.</v>
      </c>
      <c r="C194" s="11" t="str">
        <f>VLOOKUP(D194,BD!$A$2:$D$199,3,FALSE)</f>
        <v>20338577568</v>
      </c>
      <c r="D194" s="1" t="s">
        <v>637</v>
      </c>
      <c r="E194" s="10" t="str">
        <f t="shared" si="397"/>
        <v>[CUIT 30-71684879-1]</v>
      </c>
      <c r="F194" s="14" t="str">
        <f>VLOOKUP(D194,BD!$A$2:$D$199,4,FALSE)</f>
        <v>Palermo005</v>
      </c>
      <c r="G194" s="3" t="s">
        <v>195</v>
      </c>
      <c r="H194" s="9" t="str">
        <f t="shared" si="398"/>
        <v>07-2023</v>
      </c>
      <c r="I194" s="14" t="str">
        <f>VLOOKUP(D194,BD!$A$2:$E$199,5,FALSE)</f>
        <v>\\192.168.0.3\wns\Asesoramiento Contable\WNS\MINGE S.A.\Contabilidad\2024\Compras</v>
      </c>
      <c r="J194" s="7" t="str">
        <f t="shared" si="399"/>
        <v>1 - 072023 - 30716848791.zip</v>
      </c>
      <c r="K194" s="7" t="str">
        <f t="shared" si="400"/>
        <v>1 - 072023 - 30716848791</v>
      </c>
      <c r="L194" s="7" t="str">
        <f t="shared" si="401"/>
        <v>1 - compras - 072023 - 30716848791 - MINGE S.A.</v>
      </c>
      <c r="M194" s="7" t="str">
        <f t="shared" si="402"/>
        <v>1 - ventas - 072023 - 30716848791 - MINGE S.A.</v>
      </c>
      <c r="N194" s="7" t="str">
        <f t="shared" si="403"/>
        <v>1 - libro iva digital - 072023 - 30716848791 - 20338577568</v>
      </c>
      <c r="O194" s="8">
        <f t="shared" si="385"/>
        <v>0</v>
      </c>
      <c r="P194" s="8">
        <f t="shared" si="386"/>
        <v>1</v>
      </c>
      <c r="Q194" s="8">
        <f t="shared" si="387"/>
        <v>194</v>
      </c>
    </row>
    <row r="195" spans="1:17" x14ac:dyDescent="0.3">
      <c r="A195" s="8" t="str">
        <f t="shared" ref="A195:A198" si="404">RIGHT(D195,1)</f>
        <v>0</v>
      </c>
      <c r="B195" s="8" t="str">
        <f>VLOOKUP(D195,BD!$A$2:$B$999,2,FALSE)</f>
        <v>MATRIXAR PLASTICOS S.A.</v>
      </c>
      <c r="C195" s="11" t="str">
        <f>VLOOKUP(D195,BD!$A$2:$D$199,3,FALSE)</f>
        <v>20317276398</v>
      </c>
      <c r="D195" s="1" t="s">
        <v>638</v>
      </c>
      <c r="E195" s="10" t="str">
        <f t="shared" ref="E195:E198" si="405">CONCATENATE("[CUIT ",D195,"]")</f>
        <v>[CUIT 30-71715329-0]</v>
      </c>
      <c r="F195" s="14" t="str">
        <f>VLOOKUP(D195,BD!$A$2:$D$199,4,FALSE)</f>
        <v>5645Nicolas</v>
      </c>
      <c r="G195" s="3" t="s">
        <v>14</v>
      </c>
      <c r="H195" s="9" t="str">
        <f t="shared" ref="H195:H198" si="406">TEXT(G195,"mm-yyyy")</f>
        <v>04-2023</v>
      </c>
      <c r="I195" s="14" t="str">
        <f>VLOOKUP(D195,BD!$A$2:$E$199,5,FALSE)</f>
        <v>\\192.168.0.3\wns\Asesoramiento Contable\WNS\MATRIXAR PLASTICOS S.A.\Contabilidad\2024\Compras</v>
      </c>
      <c r="J195" s="7" t="str">
        <f t="shared" ref="J195:J198" si="407">CONCATENATE(TEXT(A195,"0")," - ",TEXT(G195,"MMYYYY")," - ",SUBSTITUTE(D195,"-",""),".zip")</f>
        <v>0 - 042023 - 30717153290.zip</v>
      </c>
      <c r="K195" s="7" t="str">
        <f t="shared" ref="K195:K198" si="408">CONCATENATE(TEXT(A195,"0")," - ",TEXT(H195,"MMYYYY")," - ",SUBSTITUTE(D195,"-",""))</f>
        <v>0 - 042023 - 30717153290</v>
      </c>
      <c r="L195" s="7" t="str">
        <f t="shared" ref="L195:L198" si="409">CONCATENATE(TEXT(A195,"0")," - ","compras - ",TEXT(H195,"MMYYYY")," - ",SUBSTITUTE(D195,"-","")," - ",B195)</f>
        <v>0 - compras - 042023 - 30717153290 - MATRIXAR PLASTICOS S.A.</v>
      </c>
      <c r="M195" s="7" t="str">
        <f t="shared" ref="M195:M198" si="410">CONCATENATE(TEXT(A195,"0")," - ","ventas - ",TEXT(H195,"MMYYYY")," - ",SUBSTITUTE(D195,"-","")," - ",B195)</f>
        <v>0 - ventas - 042023 - 30717153290 - MATRIXAR PLASTICOS S.A.</v>
      </c>
      <c r="N195" s="7" t="str">
        <f t="shared" ref="N195:N198" si="411">CONCATENATE(TEXT(A195,"0")," - ","libro iva digital - ",TEXT(H195,"mmyyyy")," - ",SUBSTITUTE(D195,"-","")," - ",C195)</f>
        <v>0 - libro iva digital - 042023 - 30717153290 - 20317276398</v>
      </c>
      <c r="O195" s="8">
        <f t="shared" si="385"/>
        <v>1</v>
      </c>
      <c r="P195" s="8">
        <f t="shared" si="386"/>
        <v>0</v>
      </c>
      <c r="Q195" s="8">
        <f t="shared" si="387"/>
        <v>195</v>
      </c>
    </row>
    <row r="196" spans="1:17" x14ac:dyDescent="0.3">
      <c r="A196" s="8" t="str">
        <f t="shared" si="404"/>
        <v>0</v>
      </c>
      <c r="B196" s="8" t="str">
        <f>VLOOKUP(D196,BD!$A$2:$B$999,2,FALSE)</f>
        <v>MATRIXAR PLASTICOS S.A.</v>
      </c>
      <c r="C196" s="11" t="str">
        <f>VLOOKUP(D196,BD!$A$2:$D$199,3,FALSE)</f>
        <v>20317276398</v>
      </c>
      <c r="D196" s="1" t="s">
        <v>638</v>
      </c>
      <c r="E196" s="10" t="str">
        <f t="shared" si="405"/>
        <v>[CUIT 30-71715329-0]</v>
      </c>
      <c r="F196" s="14" t="str">
        <f>VLOOKUP(D196,BD!$A$2:$D$199,4,FALSE)</f>
        <v>5645Nicolas</v>
      </c>
      <c r="G196" s="3" t="s">
        <v>15</v>
      </c>
      <c r="H196" s="9" t="str">
        <f t="shared" si="406"/>
        <v>05-2023</v>
      </c>
      <c r="I196" s="14" t="str">
        <f>VLOOKUP(D196,BD!$A$2:$E$199,5,FALSE)</f>
        <v>\\192.168.0.3\wns\Asesoramiento Contable\WNS\MATRIXAR PLASTICOS S.A.\Contabilidad\2024\Compras</v>
      </c>
      <c r="J196" s="7" t="str">
        <f t="shared" si="407"/>
        <v>0 - 052023 - 30717153290.zip</v>
      </c>
      <c r="K196" s="7" t="str">
        <f t="shared" si="408"/>
        <v>0 - 052023 - 30717153290</v>
      </c>
      <c r="L196" s="7" t="str">
        <f t="shared" si="409"/>
        <v>0 - compras - 052023 - 30717153290 - MATRIXAR PLASTICOS S.A.</v>
      </c>
      <c r="M196" s="7" t="str">
        <f t="shared" si="410"/>
        <v>0 - ventas - 052023 - 30717153290 - MATRIXAR PLASTICOS S.A.</v>
      </c>
      <c r="N196" s="7" t="str">
        <f t="shared" si="411"/>
        <v>0 - libro iva digital - 052023 - 30717153290 - 20317276398</v>
      </c>
      <c r="O196" s="8">
        <f t="shared" si="385"/>
        <v>0</v>
      </c>
      <c r="P196" s="8">
        <f t="shared" si="386"/>
        <v>0</v>
      </c>
      <c r="Q196" s="8">
        <f t="shared" si="387"/>
        <v>196</v>
      </c>
    </row>
    <row r="197" spans="1:17" x14ac:dyDescent="0.3">
      <c r="A197" s="8" t="str">
        <f t="shared" si="404"/>
        <v>0</v>
      </c>
      <c r="B197" s="8" t="str">
        <f>VLOOKUP(D197,BD!$A$2:$B$999,2,FALSE)</f>
        <v>MATRIXAR PLASTICOS S.A.</v>
      </c>
      <c r="C197" s="11" t="str">
        <f>VLOOKUP(D197,BD!$A$2:$D$199,3,FALSE)</f>
        <v>20317276398</v>
      </c>
      <c r="D197" s="1" t="s">
        <v>638</v>
      </c>
      <c r="E197" s="10" t="str">
        <f t="shared" si="405"/>
        <v>[CUIT 30-71715329-0]</v>
      </c>
      <c r="F197" s="14" t="str">
        <f>VLOOKUP(D197,BD!$A$2:$D$199,4,FALSE)</f>
        <v>5645Nicolas</v>
      </c>
      <c r="G197" s="3" t="s">
        <v>22</v>
      </c>
      <c r="H197" s="9" t="str">
        <f t="shared" si="406"/>
        <v>06-2023</v>
      </c>
      <c r="I197" s="14" t="str">
        <f>VLOOKUP(D197,BD!$A$2:$E$199,5,FALSE)</f>
        <v>\\192.168.0.3\wns\Asesoramiento Contable\WNS\MATRIXAR PLASTICOS S.A.\Contabilidad\2024\Compras</v>
      </c>
      <c r="J197" s="7" t="str">
        <f t="shared" si="407"/>
        <v>0 - 062023 - 30717153290.zip</v>
      </c>
      <c r="K197" s="7" t="str">
        <f t="shared" si="408"/>
        <v>0 - 062023 - 30717153290</v>
      </c>
      <c r="L197" s="7" t="str">
        <f t="shared" si="409"/>
        <v>0 - compras - 062023 - 30717153290 - MATRIXAR PLASTICOS S.A.</v>
      </c>
      <c r="M197" s="7" t="str">
        <f t="shared" si="410"/>
        <v>0 - ventas - 062023 - 30717153290 - MATRIXAR PLASTICOS S.A.</v>
      </c>
      <c r="N197" s="7" t="str">
        <f t="shared" si="411"/>
        <v>0 - libro iva digital - 062023 - 30717153290 - 20317276398</v>
      </c>
      <c r="O197" s="8">
        <f t="shared" si="385"/>
        <v>0</v>
      </c>
      <c r="P197" s="8">
        <f t="shared" si="386"/>
        <v>0</v>
      </c>
      <c r="Q197" s="8">
        <f t="shared" si="387"/>
        <v>197</v>
      </c>
    </row>
    <row r="198" spans="1:17" x14ac:dyDescent="0.3">
      <c r="A198" s="8" t="str">
        <f t="shared" si="404"/>
        <v>0</v>
      </c>
      <c r="B198" s="8" t="str">
        <f>VLOOKUP(D198,BD!$A$2:$B$999,2,FALSE)</f>
        <v>MATRIXAR PLASTICOS S.A.</v>
      </c>
      <c r="C198" s="11" t="str">
        <f>VLOOKUP(D198,BD!$A$2:$D$199,3,FALSE)</f>
        <v>20317276398</v>
      </c>
      <c r="D198" s="1" t="s">
        <v>638</v>
      </c>
      <c r="E198" s="10" t="str">
        <f t="shared" si="405"/>
        <v>[CUIT 30-71715329-0]</v>
      </c>
      <c r="F198" s="14" t="str">
        <f>VLOOKUP(D198,BD!$A$2:$D$199,4,FALSE)</f>
        <v>5645Nicolas</v>
      </c>
      <c r="G198" s="3" t="s">
        <v>195</v>
      </c>
      <c r="H198" s="9" t="str">
        <f t="shared" si="406"/>
        <v>07-2023</v>
      </c>
      <c r="I198" s="14" t="str">
        <f>VLOOKUP(D198,BD!$A$2:$E$199,5,FALSE)</f>
        <v>\\192.168.0.3\wns\Asesoramiento Contable\WNS\MATRIXAR PLASTICOS S.A.\Contabilidad\2024\Compras</v>
      </c>
      <c r="J198" s="7" t="str">
        <f t="shared" si="407"/>
        <v>0 - 072023 - 30717153290.zip</v>
      </c>
      <c r="K198" s="7" t="str">
        <f t="shared" si="408"/>
        <v>0 - 072023 - 30717153290</v>
      </c>
      <c r="L198" s="7" t="str">
        <f t="shared" si="409"/>
        <v>0 - compras - 072023 - 30717153290 - MATRIXAR PLASTICOS S.A.</v>
      </c>
      <c r="M198" s="7" t="str">
        <f t="shared" si="410"/>
        <v>0 - ventas - 072023 - 30717153290 - MATRIXAR PLASTICOS S.A.</v>
      </c>
      <c r="N198" s="7" t="str">
        <f t="shared" si="411"/>
        <v>0 - libro iva digital - 072023 - 30717153290 - 20317276398</v>
      </c>
      <c r="O198" s="8">
        <f t="shared" si="385"/>
        <v>0</v>
      </c>
      <c r="P198" s="8">
        <f t="shared" si="386"/>
        <v>1</v>
      </c>
      <c r="Q198" s="8">
        <f t="shared" si="387"/>
        <v>198</v>
      </c>
    </row>
  </sheetData>
  <autoFilter ref="A1:Q198" xr:uid="{00000000-0009-0000-0000-000000000000}">
    <filterColumn colId="16">
      <customFilters>
        <customFilter operator="greaterThan" val="54"/>
      </customFilters>
    </filterColumn>
  </autoFilter>
  <phoneticPr fontId="16" type="noConversion"/>
  <conditionalFormatting sqref="D2">
    <cfRule type="duplicateValues" dxfId="33" priority="25"/>
  </conditionalFormatting>
  <conditionalFormatting sqref="D3">
    <cfRule type="duplicateValues" dxfId="32" priority="24"/>
  </conditionalFormatting>
  <conditionalFormatting sqref="D4">
    <cfRule type="duplicateValues" dxfId="31" priority="23"/>
  </conditionalFormatting>
  <conditionalFormatting sqref="D5">
    <cfRule type="duplicateValues" dxfId="30" priority="22"/>
  </conditionalFormatting>
  <conditionalFormatting sqref="D6">
    <cfRule type="duplicateValues" dxfId="29" priority="21"/>
  </conditionalFormatting>
  <conditionalFormatting sqref="D10">
    <cfRule type="duplicateValues" dxfId="28" priority="19"/>
  </conditionalFormatting>
  <conditionalFormatting sqref="D11">
    <cfRule type="duplicateValues" dxfId="27" priority="18"/>
  </conditionalFormatting>
  <conditionalFormatting sqref="D54">
    <cfRule type="duplicateValues" dxfId="26" priority="17"/>
  </conditionalFormatting>
  <conditionalFormatting sqref="D12">
    <cfRule type="duplicateValues" dxfId="25" priority="16"/>
  </conditionalFormatting>
  <conditionalFormatting sqref="D13">
    <cfRule type="duplicateValues" dxfId="24" priority="13"/>
  </conditionalFormatting>
  <conditionalFormatting sqref="D14:D15">
    <cfRule type="duplicateValues" dxfId="23" priority="12"/>
  </conditionalFormatting>
  <conditionalFormatting sqref="D16">
    <cfRule type="duplicateValues" dxfId="22" priority="11"/>
  </conditionalFormatting>
  <conditionalFormatting sqref="D17:D20">
    <cfRule type="duplicateValues" dxfId="21" priority="9"/>
  </conditionalFormatting>
  <conditionalFormatting sqref="D21:D25">
    <cfRule type="duplicateValues" dxfId="20" priority="8"/>
  </conditionalFormatting>
  <conditionalFormatting sqref="D7:D9">
    <cfRule type="duplicateValues" dxfId="19" priority="26"/>
  </conditionalFormatting>
  <conditionalFormatting sqref="D26:D32">
    <cfRule type="duplicateValues" dxfId="18" priority="27"/>
  </conditionalFormatting>
  <conditionalFormatting sqref="D43:D46">
    <cfRule type="duplicateValues" dxfId="17" priority="4"/>
  </conditionalFormatting>
  <conditionalFormatting sqref="D47:D50">
    <cfRule type="duplicateValues" dxfId="16" priority="2"/>
  </conditionalFormatting>
  <conditionalFormatting sqref="D51:D52">
    <cfRule type="duplicateValues" dxfId="15" priority="3"/>
  </conditionalFormatting>
  <conditionalFormatting sqref="D53">
    <cfRule type="duplicateValues" dxfId="14" priority="1"/>
  </conditionalFormatting>
  <conditionalFormatting sqref="D38:D42">
    <cfRule type="duplicateValues" dxfId="13" priority="28"/>
  </conditionalFormatting>
  <conditionalFormatting sqref="D33:D37">
    <cfRule type="duplicateValues" dxfId="0" priority="29"/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B834-0C93-4164-8E6C-8F8D16A25AF2}">
  <dimension ref="A1:M207"/>
  <sheetViews>
    <sheetView topLeftCell="A100" workbookViewId="0">
      <selection activeCell="A108" sqref="A108:A118"/>
    </sheetView>
  </sheetViews>
  <sheetFormatPr baseColWidth="10" defaultRowHeight="14.4" x14ac:dyDescent="0.3"/>
  <cols>
    <col min="1" max="1" width="14" bestFit="1" customWidth="1"/>
    <col min="2" max="2" width="35.88671875" bestFit="1" customWidth="1"/>
    <col min="3" max="3" width="16.6640625" customWidth="1"/>
    <col min="4" max="4" width="17.6640625" customWidth="1"/>
    <col min="5" max="5" width="108.21875" bestFit="1" customWidth="1"/>
    <col min="6" max="6" width="12.6640625" bestFit="1" customWidth="1"/>
    <col min="8" max="9" width="12" bestFit="1" customWidth="1"/>
  </cols>
  <sheetData>
    <row r="1" spans="1:6" x14ac:dyDescent="0.3">
      <c r="A1" s="5" t="s">
        <v>11</v>
      </c>
      <c r="B1" s="5" t="s">
        <v>12</v>
      </c>
      <c r="C1" s="5" t="s">
        <v>26</v>
      </c>
      <c r="D1" s="5" t="s">
        <v>2</v>
      </c>
      <c r="E1" s="5" t="s">
        <v>7</v>
      </c>
      <c r="F1" s="5" t="s">
        <v>232</v>
      </c>
    </row>
    <row r="2" spans="1:6" x14ac:dyDescent="0.3">
      <c r="A2" s="1" t="s">
        <v>30</v>
      </c>
      <c r="B2" s="2" t="s">
        <v>98</v>
      </c>
      <c r="C2" s="12">
        <v>20389919803</v>
      </c>
      <c r="D2" s="12" t="s">
        <v>82</v>
      </c>
      <c r="E2" s="17" t="s">
        <v>189</v>
      </c>
      <c r="F2" t="s">
        <v>187</v>
      </c>
    </row>
    <row r="3" spans="1:6" x14ac:dyDescent="0.3">
      <c r="A3" s="1" t="s">
        <v>31</v>
      </c>
      <c r="B3" s="2" t="s">
        <v>60</v>
      </c>
      <c r="C3" s="12">
        <v>20280331180</v>
      </c>
      <c r="D3" s="12" t="s">
        <v>28</v>
      </c>
      <c r="E3" s="17" t="s">
        <v>190</v>
      </c>
      <c r="F3" t="s">
        <v>187</v>
      </c>
    </row>
    <row r="4" spans="1:6" x14ac:dyDescent="0.3">
      <c r="A4" s="1" t="s">
        <v>32</v>
      </c>
      <c r="B4" s="2" t="s">
        <v>99</v>
      </c>
      <c r="C4" s="12">
        <v>20339964212</v>
      </c>
      <c r="D4" s="12" t="s">
        <v>83</v>
      </c>
      <c r="E4" s="17" t="s">
        <v>191</v>
      </c>
      <c r="F4" t="s">
        <v>187</v>
      </c>
    </row>
    <row r="5" spans="1:6" x14ac:dyDescent="0.3">
      <c r="A5" s="1" t="s">
        <v>33</v>
      </c>
      <c r="B5" s="2" t="s">
        <v>100</v>
      </c>
      <c r="C5" s="12">
        <v>27235912150</v>
      </c>
      <c r="D5" s="12" t="s">
        <v>84</v>
      </c>
      <c r="E5" s="17" t="s">
        <v>192</v>
      </c>
      <c r="F5" t="s">
        <v>187</v>
      </c>
    </row>
    <row r="6" spans="1:6" x14ac:dyDescent="0.3">
      <c r="A6" s="1" t="s">
        <v>34</v>
      </c>
      <c r="B6" s="2" t="s">
        <v>61</v>
      </c>
      <c r="C6" s="12">
        <v>23242707559</v>
      </c>
      <c r="D6" s="12" t="s">
        <v>85</v>
      </c>
      <c r="E6" s="17" t="s">
        <v>193</v>
      </c>
      <c r="F6" t="s">
        <v>187</v>
      </c>
    </row>
    <row r="7" spans="1:6" x14ac:dyDescent="0.3">
      <c r="A7" s="1" t="s">
        <v>35</v>
      </c>
      <c r="B7" s="2" t="s">
        <v>62</v>
      </c>
      <c r="C7" s="12">
        <v>20143165303</v>
      </c>
      <c r="D7" s="12" t="s">
        <v>86</v>
      </c>
      <c r="E7" s="17" t="s">
        <v>194</v>
      </c>
      <c r="F7" t="s">
        <v>187</v>
      </c>
    </row>
    <row r="8" spans="1:6" x14ac:dyDescent="0.3">
      <c r="A8" s="1" t="s">
        <v>36</v>
      </c>
      <c r="B8" s="2" t="s">
        <v>111</v>
      </c>
      <c r="C8" s="12">
        <v>20234728874</v>
      </c>
      <c r="D8" s="12" t="s">
        <v>87</v>
      </c>
      <c r="E8" s="17" t="s">
        <v>222</v>
      </c>
    </row>
    <row r="9" spans="1:6" x14ac:dyDescent="0.3">
      <c r="A9" s="1" t="s">
        <v>37</v>
      </c>
      <c r="B9" s="2" t="s">
        <v>63</v>
      </c>
      <c r="C9" s="12">
        <v>20389961567</v>
      </c>
      <c r="D9" s="22" t="s">
        <v>224</v>
      </c>
      <c r="E9" s="17" t="s">
        <v>223</v>
      </c>
    </row>
    <row r="10" spans="1:6" x14ac:dyDescent="0.3">
      <c r="A10" s="1" t="s">
        <v>38</v>
      </c>
      <c r="B10" s="2" t="s">
        <v>206</v>
      </c>
      <c r="C10" s="12">
        <v>23179965844</v>
      </c>
      <c r="D10" s="12" t="s">
        <v>88</v>
      </c>
      <c r="E10" s="17" t="s">
        <v>196</v>
      </c>
      <c r="F10" t="s">
        <v>187</v>
      </c>
    </row>
    <row r="11" spans="1:6" x14ac:dyDescent="0.3">
      <c r="A11" s="1" t="s">
        <v>39</v>
      </c>
      <c r="B11" s="2" t="s">
        <v>64</v>
      </c>
      <c r="C11" s="12">
        <v>20396449146</v>
      </c>
      <c r="D11" s="12" t="s">
        <v>89</v>
      </c>
      <c r="E11" s="17" t="s">
        <v>197</v>
      </c>
      <c r="F11" t="s">
        <v>187</v>
      </c>
    </row>
    <row r="12" spans="1:6" x14ac:dyDescent="0.3">
      <c r="A12" s="1" t="s">
        <v>40</v>
      </c>
      <c r="B12" s="2" t="s">
        <v>65</v>
      </c>
      <c r="C12" s="12">
        <v>20372480913</v>
      </c>
      <c r="D12" s="12" t="s">
        <v>90</v>
      </c>
      <c r="E12" s="17" t="s">
        <v>198</v>
      </c>
      <c r="F12" t="s">
        <v>187</v>
      </c>
    </row>
    <row r="13" spans="1:6" x14ac:dyDescent="0.3">
      <c r="A13" s="1" t="s">
        <v>41</v>
      </c>
      <c r="B13" s="2" t="s">
        <v>207</v>
      </c>
      <c r="C13" s="12">
        <v>20042986012</v>
      </c>
      <c r="D13" s="12" t="s">
        <v>91</v>
      </c>
      <c r="E13" s="17" t="s">
        <v>201</v>
      </c>
      <c r="F13" t="s">
        <v>187</v>
      </c>
    </row>
    <row r="14" spans="1:6" x14ac:dyDescent="0.3">
      <c r="A14" s="1" t="s">
        <v>42</v>
      </c>
      <c r="B14" s="2" t="s">
        <v>66</v>
      </c>
      <c r="C14" s="12">
        <v>20146101411</v>
      </c>
      <c r="D14" s="12" t="s">
        <v>92</v>
      </c>
      <c r="E14" s="17" t="s">
        <v>202</v>
      </c>
      <c r="F14" t="s">
        <v>187</v>
      </c>
    </row>
    <row r="15" spans="1:6" x14ac:dyDescent="0.3">
      <c r="A15" s="1" t="s">
        <v>43</v>
      </c>
      <c r="B15" s="2" t="s">
        <v>67</v>
      </c>
      <c r="C15" s="12">
        <v>20367289636</v>
      </c>
      <c r="D15" s="12" t="s">
        <v>93</v>
      </c>
      <c r="E15" s="20" t="s">
        <v>203</v>
      </c>
      <c r="F15" t="s">
        <v>187</v>
      </c>
    </row>
    <row r="16" spans="1:6" x14ac:dyDescent="0.3">
      <c r="A16" s="1" t="s">
        <v>44</v>
      </c>
      <c r="B16" s="2" t="s">
        <v>68</v>
      </c>
      <c r="C16" s="12">
        <v>23331035319</v>
      </c>
      <c r="D16" s="12" t="s">
        <v>94</v>
      </c>
      <c r="E16" s="20" t="s">
        <v>205</v>
      </c>
      <c r="F16" t="s">
        <v>187</v>
      </c>
    </row>
    <row r="17" spans="1:6" x14ac:dyDescent="0.3">
      <c r="A17" s="1" t="s">
        <v>45</v>
      </c>
      <c r="B17" s="2" t="s">
        <v>69</v>
      </c>
      <c r="C17" s="12">
        <v>20386132446</v>
      </c>
      <c r="D17" s="12" t="s">
        <v>95</v>
      </c>
      <c r="E17" s="21" t="s">
        <v>204</v>
      </c>
      <c r="F17" t="s">
        <v>187</v>
      </c>
    </row>
    <row r="18" spans="1:6" x14ac:dyDescent="0.3">
      <c r="A18" s="1" t="s">
        <v>46</v>
      </c>
      <c r="B18" s="2" t="s">
        <v>70</v>
      </c>
      <c r="C18" s="12">
        <v>20343906642</v>
      </c>
      <c r="D18" s="12" t="s">
        <v>96</v>
      </c>
      <c r="E18" s="19" t="s">
        <v>233</v>
      </c>
      <c r="F18" t="s">
        <v>187</v>
      </c>
    </row>
    <row r="19" spans="1:6" x14ac:dyDescent="0.3">
      <c r="A19" s="1" t="s">
        <v>47</v>
      </c>
      <c r="B19" s="2" t="s">
        <v>71</v>
      </c>
      <c r="C19" s="12">
        <v>20339364495</v>
      </c>
      <c r="D19" s="12" t="s">
        <v>97</v>
      </c>
      <c r="E19" s="19" t="s">
        <v>234</v>
      </c>
      <c r="F19" t="s">
        <v>187</v>
      </c>
    </row>
    <row r="20" spans="1:6" x14ac:dyDescent="0.3">
      <c r="A20" s="1" t="s">
        <v>48</v>
      </c>
      <c r="B20" s="2" t="s">
        <v>209</v>
      </c>
      <c r="C20" s="12">
        <v>20353660315</v>
      </c>
      <c r="D20" s="12" t="s">
        <v>101</v>
      </c>
      <c r="E20" s="21" t="s">
        <v>208</v>
      </c>
      <c r="F20" t="s">
        <v>187</v>
      </c>
    </row>
    <row r="21" spans="1:6" x14ac:dyDescent="0.3">
      <c r="A21" s="1" t="s">
        <v>49</v>
      </c>
      <c r="B21" s="2" t="s">
        <v>72</v>
      </c>
      <c r="C21" s="12">
        <v>20335287089</v>
      </c>
      <c r="D21" s="4" t="s">
        <v>210</v>
      </c>
      <c r="E21" s="19" t="s">
        <v>211</v>
      </c>
      <c r="F21" t="s">
        <v>187</v>
      </c>
    </row>
    <row r="22" spans="1:6" x14ac:dyDescent="0.3">
      <c r="A22" s="1" t="s">
        <v>50</v>
      </c>
      <c r="B22" s="2" t="s">
        <v>73</v>
      </c>
      <c r="C22" s="12">
        <v>20242280858</v>
      </c>
      <c r="D22" s="12" t="s">
        <v>102</v>
      </c>
      <c r="E22" s="19" t="s">
        <v>212</v>
      </c>
      <c r="F22" t="s">
        <v>187</v>
      </c>
    </row>
    <row r="23" spans="1:6" x14ac:dyDescent="0.3">
      <c r="A23" s="1" t="s">
        <v>51</v>
      </c>
      <c r="B23" s="2" t="s">
        <v>74</v>
      </c>
      <c r="C23" s="12">
        <v>23208926489</v>
      </c>
      <c r="D23" s="12" t="s">
        <v>103</v>
      </c>
      <c r="E23" s="19" t="s">
        <v>213</v>
      </c>
      <c r="F23" t="s">
        <v>187</v>
      </c>
    </row>
    <row r="24" spans="1:6" x14ac:dyDescent="0.3">
      <c r="A24" s="1" t="s">
        <v>52</v>
      </c>
      <c r="B24" s="2" t="s">
        <v>75</v>
      </c>
      <c r="C24" s="12">
        <v>20928877192</v>
      </c>
      <c r="D24" s="12" t="s">
        <v>104</v>
      </c>
      <c r="E24" s="19" t="s">
        <v>199</v>
      </c>
      <c r="F24" t="s">
        <v>187</v>
      </c>
    </row>
    <row r="25" spans="1:6" x14ac:dyDescent="0.3">
      <c r="A25" s="1" t="s">
        <v>53</v>
      </c>
      <c r="B25" s="2" t="s">
        <v>76</v>
      </c>
      <c r="C25" s="12">
        <v>27321111047</v>
      </c>
      <c r="D25" s="12" t="s">
        <v>105</v>
      </c>
      <c r="E25" s="19" t="s">
        <v>200</v>
      </c>
      <c r="F25" t="s">
        <v>187</v>
      </c>
    </row>
    <row r="26" spans="1:6" x14ac:dyDescent="0.3">
      <c r="A26" s="1" t="s">
        <v>54</v>
      </c>
      <c r="B26" s="2" t="s">
        <v>77</v>
      </c>
      <c r="C26" s="12">
        <v>20309254350</v>
      </c>
      <c r="D26" s="12" t="s">
        <v>106</v>
      </c>
      <c r="E26" s="19" t="s">
        <v>214</v>
      </c>
    </row>
    <row r="27" spans="1:6" x14ac:dyDescent="0.3">
      <c r="A27" s="1" t="s">
        <v>55</v>
      </c>
      <c r="B27" s="2" t="s">
        <v>220</v>
      </c>
      <c r="C27" s="12">
        <v>27107545986</v>
      </c>
      <c r="D27" s="12" t="s">
        <v>107</v>
      </c>
      <c r="E27" s="19" t="s">
        <v>215</v>
      </c>
    </row>
    <row r="28" spans="1:6" x14ac:dyDescent="0.3">
      <c r="A28" s="1" t="s">
        <v>56</v>
      </c>
      <c r="B28" s="2" t="s">
        <v>78</v>
      </c>
      <c r="C28" s="12">
        <v>27946039255</v>
      </c>
      <c r="D28" s="4" t="s">
        <v>221</v>
      </c>
      <c r="E28" s="19" t="s">
        <v>216</v>
      </c>
    </row>
    <row r="29" spans="1:6" x14ac:dyDescent="0.3">
      <c r="A29" s="1" t="s">
        <v>57</v>
      </c>
      <c r="B29" s="2" t="s">
        <v>79</v>
      </c>
      <c r="C29" s="12">
        <v>20308686982</v>
      </c>
      <c r="D29" s="12" t="s">
        <v>108</v>
      </c>
      <c r="E29" s="19" t="s">
        <v>217</v>
      </c>
    </row>
    <row r="30" spans="1:6" x14ac:dyDescent="0.3">
      <c r="A30" s="1" t="s">
        <v>58</v>
      </c>
      <c r="B30" s="2" t="s">
        <v>80</v>
      </c>
      <c r="C30" s="12">
        <v>27335525510</v>
      </c>
      <c r="D30" s="12" t="s">
        <v>109</v>
      </c>
      <c r="E30" s="19" t="s">
        <v>218</v>
      </c>
    </row>
    <row r="31" spans="1:6" x14ac:dyDescent="0.3">
      <c r="A31" s="1" t="s">
        <v>59</v>
      </c>
      <c r="B31" s="2" t="s">
        <v>81</v>
      </c>
      <c r="C31" s="12">
        <v>20272835919</v>
      </c>
      <c r="D31" s="12" t="s">
        <v>110</v>
      </c>
      <c r="E31" s="19" t="s">
        <v>219</v>
      </c>
    </row>
    <row r="32" spans="1:6" x14ac:dyDescent="0.3">
      <c r="A32" s="1" t="s">
        <v>149</v>
      </c>
      <c r="B32" s="2" t="s">
        <v>112</v>
      </c>
      <c r="C32" s="12">
        <v>20331111962</v>
      </c>
      <c r="D32" s="12" t="s">
        <v>132</v>
      </c>
      <c r="F32" t="s">
        <v>176</v>
      </c>
    </row>
    <row r="33" spans="1:7" x14ac:dyDescent="0.3">
      <c r="A33" s="1" t="s">
        <v>150</v>
      </c>
      <c r="B33" s="2" t="s">
        <v>113</v>
      </c>
      <c r="C33" s="12">
        <v>20163353610</v>
      </c>
      <c r="D33" s="12" t="s">
        <v>20</v>
      </c>
      <c r="F33" t="s">
        <v>176</v>
      </c>
    </row>
    <row r="34" spans="1:7" x14ac:dyDescent="0.3">
      <c r="A34" s="1" t="s">
        <v>151</v>
      </c>
      <c r="B34" s="2" t="s">
        <v>114</v>
      </c>
      <c r="C34" s="12">
        <v>20162362187</v>
      </c>
      <c r="D34" s="12" t="s">
        <v>133</v>
      </c>
      <c r="F34" t="s">
        <v>176</v>
      </c>
    </row>
    <row r="35" spans="1:7" x14ac:dyDescent="0.3">
      <c r="A35" s="1" t="s">
        <v>152</v>
      </c>
      <c r="B35" s="2" t="s">
        <v>115</v>
      </c>
      <c r="C35" s="12">
        <v>27354288473</v>
      </c>
      <c r="D35" s="12" t="s">
        <v>131</v>
      </c>
      <c r="F35" t="s">
        <v>176</v>
      </c>
    </row>
    <row r="36" spans="1:7" x14ac:dyDescent="0.3">
      <c r="A36" s="1" t="s">
        <v>153</v>
      </c>
      <c r="B36" s="2" t="s">
        <v>116</v>
      </c>
      <c r="C36" s="12">
        <v>27354288473</v>
      </c>
      <c r="D36" s="12" t="s">
        <v>131</v>
      </c>
      <c r="F36" t="s">
        <v>176</v>
      </c>
    </row>
    <row r="37" spans="1:7" x14ac:dyDescent="0.3">
      <c r="A37" s="1" t="s">
        <v>154</v>
      </c>
      <c r="B37" s="2" t="s">
        <v>117</v>
      </c>
      <c r="C37" s="12">
        <v>20396449146</v>
      </c>
      <c r="D37" s="12" t="s">
        <v>89</v>
      </c>
      <c r="E37" t="s">
        <v>693</v>
      </c>
      <c r="F37" t="s">
        <v>176</v>
      </c>
    </row>
    <row r="38" spans="1:7" x14ac:dyDescent="0.3">
      <c r="A38" s="1" t="s">
        <v>155</v>
      </c>
      <c r="B38" s="2" t="s">
        <v>118</v>
      </c>
      <c r="C38" s="12">
        <v>20396449146</v>
      </c>
      <c r="D38" s="12" t="s">
        <v>89</v>
      </c>
      <c r="F38" t="s">
        <v>176</v>
      </c>
    </row>
    <row r="39" spans="1:7" x14ac:dyDescent="0.3">
      <c r="A39" s="1" t="s">
        <v>156</v>
      </c>
      <c r="B39" s="2" t="s">
        <v>174</v>
      </c>
      <c r="C39" s="12">
        <v>20146101411</v>
      </c>
      <c r="D39" s="4" t="s">
        <v>508</v>
      </c>
      <c r="E39" s="17" t="s">
        <v>692</v>
      </c>
    </row>
    <row r="40" spans="1:7" x14ac:dyDescent="0.3">
      <c r="A40" s="1" t="s">
        <v>157</v>
      </c>
      <c r="B40" s="2" t="s">
        <v>119</v>
      </c>
      <c r="C40" s="12">
        <v>20339364495</v>
      </c>
      <c r="D40" s="12" t="s">
        <v>97</v>
      </c>
    </row>
    <row r="41" spans="1:7" x14ac:dyDescent="0.3">
      <c r="A41" s="1" t="s">
        <v>158</v>
      </c>
      <c r="B41" s="2" t="s">
        <v>120</v>
      </c>
      <c r="C41" s="12">
        <v>23376068439</v>
      </c>
      <c r="D41" s="12" t="s">
        <v>134</v>
      </c>
      <c r="F41" t="s">
        <v>176</v>
      </c>
    </row>
    <row r="42" spans="1:7" x14ac:dyDescent="0.3">
      <c r="A42" s="1" t="s">
        <v>159</v>
      </c>
      <c r="B42" s="2" t="s">
        <v>121</v>
      </c>
      <c r="C42" s="12">
        <v>20378063702</v>
      </c>
      <c r="D42" s="12" t="s">
        <v>144</v>
      </c>
      <c r="F42" t="s">
        <v>176</v>
      </c>
    </row>
    <row r="43" spans="1:7" x14ac:dyDescent="0.3">
      <c r="A43" s="1" t="s">
        <v>160</v>
      </c>
      <c r="B43" s="2" t="s">
        <v>173</v>
      </c>
      <c r="C43" s="12">
        <v>20366357026</v>
      </c>
      <c r="D43" s="12" t="s">
        <v>135</v>
      </c>
      <c r="F43" t="s">
        <v>176</v>
      </c>
    </row>
    <row r="44" spans="1:7" x14ac:dyDescent="0.3">
      <c r="A44" s="1" t="s">
        <v>161</v>
      </c>
      <c r="B44" s="2" t="s">
        <v>175</v>
      </c>
      <c r="C44" s="12">
        <v>20319633341</v>
      </c>
      <c r="D44" s="4" t="s">
        <v>136</v>
      </c>
      <c r="E44" t="s">
        <v>694</v>
      </c>
      <c r="F44" t="s">
        <v>176</v>
      </c>
    </row>
    <row r="45" spans="1:7" x14ac:dyDescent="0.3">
      <c r="A45" s="1" t="s">
        <v>162</v>
      </c>
      <c r="B45" s="2" t="s">
        <v>122</v>
      </c>
      <c r="C45" s="12">
        <v>23259898919</v>
      </c>
      <c r="D45" s="12" t="s">
        <v>137</v>
      </c>
      <c r="F45" t="s">
        <v>176</v>
      </c>
    </row>
    <row r="46" spans="1:7" x14ac:dyDescent="0.3">
      <c r="A46" s="1" t="s">
        <v>163</v>
      </c>
      <c r="B46" s="2" t="s">
        <v>123</v>
      </c>
      <c r="C46" s="12">
        <v>23290422949</v>
      </c>
      <c r="D46" s="12" t="s">
        <v>138</v>
      </c>
    </row>
    <row r="47" spans="1:7" x14ac:dyDescent="0.3">
      <c r="A47" s="1" t="s">
        <v>164</v>
      </c>
      <c r="B47" s="2" t="s">
        <v>124</v>
      </c>
      <c r="C47" s="12">
        <v>20286959807</v>
      </c>
      <c r="D47" s="12" t="s">
        <v>139</v>
      </c>
    </row>
    <row r="48" spans="1:7" x14ac:dyDescent="0.3">
      <c r="A48" s="1" t="s">
        <v>165</v>
      </c>
      <c r="B48" s="2" t="s">
        <v>125</v>
      </c>
      <c r="C48" s="12">
        <v>20146116184</v>
      </c>
      <c r="D48" s="12" t="s">
        <v>140</v>
      </c>
      <c r="E48" t="s">
        <v>177</v>
      </c>
      <c r="F48" s="16" t="s">
        <v>178</v>
      </c>
      <c r="G48" t="s">
        <v>187</v>
      </c>
    </row>
    <row r="49" spans="1:13" x14ac:dyDescent="0.3">
      <c r="A49" s="1" t="s">
        <v>166</v>
      </c>
      <c r="B49" s="2" t="s">
        <v>186</v>
      </c>
      <c r="C49" s="12">
        <v>27202039265</v>
      </c>
      <c r="D49" s="12" t="s">
        <v>145</v>
      </c>
      <c r="E49" t="s">
        <v>179</v>
      </c>
      <c r="F49" s="16" t="s">
        <v>178</v>
      </c>
      <c r="G49" t="s">
        <v>187</v>
      </c>
    </row>
    <row r="50" spans="1:13" x14ac:dyDescent="0.3">
      <c r="A50" s="1" t="s">
        <v>167</v>
      </c>
      <c r="B50" s="18" t="s">
        <v>126</v>
      </c>
      <c r="C50" s="12">
        <v>20400260282</v>
      </c>
      <c r="D50" s="12" t="s">
        <v>146</v>
      </c>
      <c r="E50" t="s">
        <v>180</v>
      </c>
      <c r="F50" s="16" t="s">
        <v>178</v>
      </c>
      <c r="G50" t="s">
        <v>187</v>
      </c>
    </row>
    <row r="51" spans="1:13" x14ac:dyDescent="0.3">
      <c r="A51" s="1" t="s">
        <v>168</v>
      </c>
      <c r="B51" s="2" t="s">
        <v>188</v>
      </c>
      <c r="C51" s="12">
        <v>27235907777</v>
      </c>
      <c r="D51" s="12" t="s">
        <v>147</v>
      </c>
      <c r="E51" t="s">
        <v>181</v>
      </c>
      <c r="F51" s="16" t="s">
        <v>178</v>
      </c>
      <c r="G51" t="s">
        <v>187</v>
      </c>
    </row>
    <row r="52" spans="1:13" x14ac:dyDescent="0.3">
      <c r="A52" s="1" t="s">
        <v>169</v>
      </c>
      <c r="B52" s="2" t="s">
        <v>127</v>
      </c>
      <c r="C52" s="12">
        <v>20409359125</v>
      </c>
      <c r="D52" s="12" t="s">
        <v>141</v>
      </c>
      <c r="E52" s="17" t="s">
        <v>182</v>
      </c>
      <c r="F52" s="16" t="s">
        <v>178</v>
      </c>
      <c r="G52" t="s">
        <v>187</v>
      </c>
    </row>
    <row r="53" spans="1:13" x14ac:dyDescent="0.3">
      <c r="A53" s="1" t="s">
        <v>170</v>
      </c>
      <c r="B53" s="2" t="s">
        <v>128</v>
      </c>
      <c r="C53" s="12">
        <v>24043174726</v>
      </c>
      <c r="D53" s="12" t="s">
        <v>148</v>
      </c>
      <c r="E53" s="17" t="s">
        <v>183</v>
      </c>
      <c r="F53" s="16" t="s">
        <v>178</v>
      </c>
      <c r="G53" t="s">
        <v>187</v>
      </c>
    </row>
    <row r="54" spans="1:13" x14ac:dyDescent="0.3">
      <c r="A54" s="1" t="s">
        <v>171</v>
      </c>
      <c r="B54" s="2" t="s">
        <v>129</v>
      </c>
      <c r="C54" s="12">
        <v>27409374102</v>
      </c>
      <c r="D54" s="12" t="s">
        <v>142</v>
      </c>
      <c r="E54" s="17" t="s">
        <v>184</v>
      </c>
      <c r="F54" s="16" t="s">
        <v>178</v>
      </c>
    </row>
    <row r="55" spans="1:13" x14ac:dyDescent="0.3">
      <c r="A55" s="1" t="s">
        <v>172</v>
      </c>
      <c r="B55" s="2" t="s">
        <v>130</v>
      </c>
      <c r="C55" s="12">
        <v>20285083924</v>
      </c>
      <c r="D55" s="12" t="s">
        <v>143</v>
      </c>
      <c r="E55" s="17" t="s">
        <v>185</v>
      </c>
      <c r="F55" s="16" t="s">
        <v>178</v>
      </c>
    </row>
    <row r="56" spans="1:13" x14ac:dyDescent="0.3">
      <c r="A56" s="23" t="s">
        <v>384</v>
      </c>
      <c r="B56" t="s">
        <v>235</v>
      </c>
      <c r="C56" t="s">
        <v>292</v>
      </c>
      <c r="D56" t="s">
        <v>95</v>
      </c>
      <c r="E56" s="27" t="str">
        <f>CONCATENATE("\\192.168.0.3\wns\Asesoramiento Contable\WNS\",B56,"\Contabilidad\2023\Compras")</f>
        <v>\\192.168.0.3\wns\Asesoramiento Contable\WNS\PEREZ URIARTE SA\Contabilidad\2023\Compras</v>
      </c>
      <c r="F56" s="28" t="s">
        <v>382</v>
      </c>
      <c r="I56" s="36">
        <v>30</v>
      </c>
      <c r="J56">
        <v>71768608</v>
      </c>
      <c r="K56">
        <v>6</v>
      </c>
      <c r="M56" t="str">
        <f>CONCATENATE(I56,"-",J56,"-",K56)</f>
        <v>30-71768608-6</v>
      </c>
    </row>
    <row r="57" spans="1:13" x14ac:dyDescent="0.3">
      <c r="A57" s="23" t="s">
        <v>226</v>
      </c>
      <c r="B57" t="s">
        <v>225</v>
      </c>
      <c r="C57" t="s">
        <v>227</v>
      </c>
      <c r="D57" t="s">
        <v>228</v>
      </c>
      <c r="E57" s="27" t="str">
        <f>CONCATENATE("\\192.168.0.3\wns\Asesoramiento Contable\WNS\",B57,"\Contabilidad\2023\Compras")</f>
        <v>\\192.168.0.3\wns\Asesoramiento Contable\WNS\SEMATRYN SA\Contabilidad\2023\Compras</v>
      </c>
      <c r="F57" s="29" t="s">
        <v>382</v>
      </c>
      <c r="I57" s="36">
        <v>30</v>
      </c>
      <c r="J57">
        <v>70959917</v>
      </c>
      <c r="K57">
        <v>4</v>
      </c>
      <c r="M57" t="str">
        <f t="shared" ref="M57:M118" si="0">CONCATENATE(I57,"-",J57,"-",K57)</f>
        <v>30-70959917-4</v>
      </c>
    </row>
    <row r="58" spans="1:13" x14ac:dyDescent="0.3">
      <c r="A58" s="23" t="s">
        <v>231</v>
      </c>
      <c r="B58" t="s">
        <v>229</v>
      </c>
      <c r="C58" t="s">
        <v>230</v>
      </c>
      <c r="D58" t="s">
        <v>97</v>
      </c>
      <c r="E58" s="27" t="str">
        <f t="shared" ref="E58:E65" si="1">CONCATENATE("\\192.168.0.3\wns\Asesoramiento Contable\WNS\",B58,"\Contabilidad\2023\Compras")</f>
        <v>\\192.168.0.3\wns\Asesoramiento Contable\WNS\OBRAS ACUSTICAS SRL\Contabilidad\2023\Compras</v>
      </c>
      <c r="F58" s="24" t="s">
        <v>382</v>
      </c>
      <c r="I58" s="36">
        <v>30</v>
      </c>
      <c r="J58">
        <v>71216268</v>
      </c>
      <c r="K58">
        <v>2</v>
      </c>
      <c r="M58" t="str">
        <f t="shared" si="0"/>
        <v>30-71216268-2</v>
      </c>
    </row>
    <row r="59" spans="1:13" x14ac:dyDescent="0.3">
      <c r="A59" s="23" t="s">
        <v>27</v>
      </c>
      <c r="B59" t="s">
        <v>236</v>
      </c>
      <c r="C59" t="s">
        <v>293</v>
      </c>
      <c r="D59" t="s">
        <v>28</v>
      </c>
      <c r="E59" s="27" t="str">
        <f t="shared" si="1"/>
        <v>\\192.168.0.3\wns\Asesoramiento Contable\WNS\IMPLANTEC S A\Contabilidad\2023\Compras</v>
      </c>
      <c r="F59" s="16" t="s">
        <v>382</v>
      </c>
      <c r="I59" s="36">
        <v>30</v>
      </c>
      <c r="J59">
        <v>70701602</v>
      </c>
      <c r="K59">
        <v>3</v>
      </c>
      <c r="M59" t="str">
        <f t="shared" si="0"/>
        <v>30-70701602-3</v>
      </c>
    </row>
    <row r="60" spans="1:13" x14ac:dyDescent="0.3">
      <c r="A60" s="23" t="s">
        <v>385</v>
      </c>
      <c r="B60" t="s">
        <v>237</v>
      </c>
      <c r="C60" t="s">
        <v>294</v>
      </c>
      <c r="D60" t="s">
        <v>295</v>
      </c>
      <c r="E60" s="27" t="str">
        <f t="shared" si="1"/>
        <v>\\192.168.0.3\wns\Asesoramiento Contable\WNS\GURTAM SOFTWARE SA\Contabilidad\2023\Compras</v>
      </c>
      <c r="F60" s="30" t="s">
        <v>383</v>
      </c>
      <c r="I60" s="36">
        <v>30</v>
      </c>
      <c r="J60">
        <v>71736622</v>
      </c>
      <c r="K60">
        <v>7</v>
      </c>
      <c r="M60" t="str">
        <f t="shared" si="0"/>
        <v>30-71736622-7</v>
      </c>
    </row>
    <row r="61" spans="1:13" x14ac:dyDescent="0.3">
      <c r="A61" s="23" t="s">
        <v>386</v>
      </c>
      <c r="B61" t="s">
        <v>238</v>
      </c>
      <c r="C61" t="s">
        <v>296</v>
      </c>
      <c r="D61" t="s">
        <v>297</v>
      </c>
      <c r="E61" s="27" t="str">
        <f t="shared" si="1"/>
        <v>\\192.168.0.3\wns\Asesoramiento Contable\WNS\CENTRO ESPECIALIDADES MEDICAS SRL\Contabilidad\2023\Compras</v>
      </c>
      <c r="F61" s="30" t="s">
        <v>383</v>
      </c>
      <c r="I61" s="36">
        <v>30</v>
      </c>
      <c r="J61">
        <v>71443511</v>
      </c>
      <c r="K61">
        <v>2</v>
      </c>
      <c r="M61" t="str">
        <f t="shared" si="0"/>
        <v>30-71443511-2</v>
      </c>
    </row>
    <row r="62" spans="1:13" x14ac:dyDescent="0.3">
      <c r="A62" s="23" t="s">
        <v>18</v>
      </c>
      <c r="B62" t="s">
        <v>19</v>
      </c>
      <c r="C62" t="s">
        <v>298</v>
      </c>
      <c r="D62" t="s">
        <v>20</v>
      </c>
      <c r="E62" s="27" t="str">
        <f t="shared" si="1"/>
        <v>\\192.168.0.3\wns\Asesoramiento Contable\WNS\AGUAS CRISTALINAS S.R.L.\Contabilidad\2023\Compras</v>
      </c>
      <c r="F62" s="16" t="s">
        <v>383</v>
      </c>
      <c r="I62" s="36">
        <v>30</v>
      </c>
      <c r="J62">
        <v>71152647</v>
      </c>
      <c r="K62">
        <v>8</v>
      </c>
      <c r="M62" t="str">
        <f t="shared" si="0"/>
        <v>30-71152647-8</v>
      </c>
    </row>
    <row r="63" spans="1:13" x14ac:dyDescent="0.3">
      <c r="A63" s="23" t="s">
        <v>387</v>
      </c>
      <c r="B63" t="s">
        <v>239</v>
      </c>
      <c r="C63" t="s">
        <v>298</v>
      </c>
      <c r="D63" t="s">
        <v>20</v>
      </c>
      <c r="E63" s="27" t="str">
        <f t="shared" si="1"/>
        <v>\\192.168.0.3\wns\Asesoramiento Contable\WNS\QUINIENTOS VEINTISIETE S.R.L.\Contabilidad\2023\Compras</v>
      </c>
      <c r="F63" s="16" t="s">
        <v>383</v>
      </c>
      <c r="I63" s="36">
        <v>30</v>
      </c>
      <c r="J63">
        <v>71710116</v>
      </c>
      <c r="K63">
        <v>9</v>
      </c>
      <c r="M63" t="str">
        <f t="shared" si="0"/>
        <v>30-71710116-9</v>
      </c>
    </row>
    <row r="64" spans="1:13" x14ac:dyDescent="0.3">
      <c r="A64" s="23" t="s">
        <v>388</v>
      </c>
      <c r="B64" t="s">
        <v>240</v>
      </c>
      <c r="C64" t="s">
        <v>299</v>
      </c>
      <c r="D64" t="s">
        <v>300</v>
      </c>
      <c r="E64" s="27" t="str">
        <f t="shared" si="1"/>
        <v>\\192.168.0.3\wns\Asesoramiento Contable\WNS\LISTEN S A C I Y M\Contabilidad\2023\Compras</v>
      </c>
      <c r="F64" s="16" t="s">
        <v>383</v>
      </c>
      <c r="I64" s="36">
        <v>30</v>
      </c>
      <c r="J64">
        <v>62379407</v>
      </c>
      <c r="K64">
        <v>1</v>
      </c>
      <c r="M64" t="str">
        <f t="shared" si="0"/>
        <v>30-62379407-1</v>
      </c>
    </row>
    <row r="65" spans="1:13" x14ac:dyDescent="0.3">
      <c r="A65" s="24" t="s">
        <v>389</v>
      </c>
      <c r="B65" t="s">
        <v>241</v>
      </c>
      <c r="C65" t="s">
        <v>301</v>
      </c>
      <c r="D65" t="s">
        <v>302</v>
      </c>
      <c r="E65" s="27" t="str">
        <f t="shared" si="1"/>
        <v>\\192.168.0.3\wns\Asesoramiento Contable\WNS\NOSGT S.A.\Contabilidad\2023\Compras</v>
      </c>
      <c r="F65" s="24" t="s">
        <v>383</v>
      </c>
      <c r="I65" s="24">
        <v>30</v>
      </c>
      <c r="J65">
        <v>71773745</v>
      </c>
      <c r="K65">
        <v>4</v>
      </c>
      <c r="M65" t="str">
        <f t="shared" si="0"/>
        <v>30-71773745-4</v>
      </c>
    </row>
    <row r="66" spans="1:13" s="26" customFormat="1" x14ac:dyDescent="0.3">
      <c r="A66" s="25" t="s">
        <v>390</v>
      </c>
      <c r="B66" s="26" t="e">
        <v>#N/A</v>
      </c>
      <c r="C66" t="s">
        <v>303</v>
      </c>
      <c r="D66" t="s">
        <v>304</v>
      </c>
      <c r="E66" s="27" t="s">
        <v>381</v>
      </c>
      <c r="F66" s="16" t="s">
        <v>383</v>
      </c>
      <c r="I66" s="37">
        <v>30</v>
      </c>
      <c r="J66" s="26">
        <v>66331412</v>
      </c>
      <c r="K66" s="26">
        <v>9</v>
      </c>
      <c r="M66" t="str">
        <f t="shared" si="0"/>
        <v>30-66331412-9</v>
      </c>
    </row>
    <row r="67" spans="1:13" x14ac:dyDescent="0.3">
      <c r="A67" s="23" t="s">
        <v>391</v>
      </c>
      <c r="B67" t="s">
        <v>242</v>
      </c>
      <c r="C67" t="s">
        <v>230</v>
      </c>
      <c r="D67" t="s">
        <v>97</v>
      </c>
      <c r="E67" s="27" t="str">
        <f t="shared" ref="E67:E130" si="2">CONCATENATE("\\192.168.0.3\wns\Asesoramiento Contable\WNS\",B67,"\Contabilidad\2023\Compras")</f>
        <v>\\192.168.0.3\wns\Asesoramiento Contable\WNS\DARWIN CERVEZA ARTESANAL S.R.L.\Contabilidad\2023\Compras</v>
      </c>
      <c r="F67" s="16" t="s">
        <v>383</v>
      </c>
      <c r="I67" s="36">
        <v>30</v>
      </c>
      <c r="J67">
        <v>71545361</v>
      </c>
      <c r="K67">
        <v>0</v>
      </c>
      <c r="M67" t="str">
        <f t="shared" si="0"/>
        <v>30-71545361-0</v>
      </c>
    </row>
    <row r="68" spans="1:13" x14ac:dyDescent="0.3">
      <c r="A68" s="23" t="s">
        <v>392</v>
      </c>
      <c r="B68" t="s">
        <v>243</v>
      </c>
      <c r="C68" t="s">
        <v>305</v>
      </c>
      <c r="D68" t="s">
        <v>306</v>
      </c>
      <c r="E68" s="27" t="str">
        <f t="shared" si="2"/>
        <v>\\192.168.0.3\wns\Asesoramiento Contable\WNS\CLEANFER SRL\Contabilidad\2023\Compras</v>
      </c>
      <c r="F68" s="16" t="s">
        <v>383</v>
      </c>
      <c r="I68" s="36">
        <v>30</v>
      </c>
      <c r="J68">
        <v>64558275</v>
      </c>
      <c r="K68">
        <v>2</v>
      </c>
      <c r="M68" t="str">
        <f t="shared" si="0"/>
        <v>30-64558275-2</v>
      </c>
    </row>
    <row r="69" spans="1:13" s="26" customFormat="1" x14ac:dyDescent="0.3">
      <c r="A69" s="25" t="s">
        <v>393</v>
      </c>
      <c r="B69" s="26" t="s">
        <v>244</v>
      </c>
      <c r="C69" s="26" t="s">
        <v>307</v>
      </c>
      <c r="D69" s="26" t="s">
        <v>308</v>
      </c>
      <c r="E69" s="26" t="str">
        <f t="shared" si="2"/>
        <v>\\192.168.0.3\wns\Asesoramiento Contable\WNS\ORGANIZACION NO GUBERNAMENTAL DE DESARROLLO PARA LA INCLUSIO\Contabilidad\2023\Compras</v>
      </c>
      <c r="F69" s="38" t="s">
        <v>383</v>
      </c>
      <c r="G69" s="26" t="s">
        <v>442</v>
      </c>
      <c r="I69" s="37">
        <v>30</v>
      </c>
      <c r="J69" s="26">
        <v>71533527</v>
      </c>
      <c r="K69" s="26">
        <v>8</v>
      </c>
      <c r="M69" s="26" t="str">
        <f t="shared" si="0"/>
        <v>30-71533527-8</v>
      </c>
    </row>
    <row r="70" spans="1:13" x14ac:dyDescent="0.3">
      <c r="A70" s="23" t="s">
        <v>394</v>
      </c>
      <c r="B70" t="s">
        <v>245</v>
      </c>
      <c r="C70" t="s">
        <v>309</v>
      </c>
      <c r="D70" t="s">
        <v>310</v>
      </c>
      <c r="E70" s="27" t="str">
        <f t="shared" si="2"/>
        <v>\\192.168.0.3\wns\Asesoramiento Contable\WNS\TUR S.A.\Contabilidad\2023\Compras</v>
      </c>
      <c r="F70" s="31" t="s">
        <v>383</v>
      </c>
      <c r="I70" s="36">
        <v>30</v>
      </c>
      <c r="J70">
        <v>50235892</v>
      </c>
      <c r="K70">
        <v>4</v>
      </c>
      <c r="M70" t="str">
        <f t="shared" si="0"/>
        <v>30-50235892-4</v>
      </c>
    </row>
    <row r="71" spans="1:13" x14ac:dyDescent="0.3">
      <c r="A71" s="23" t="s">
        <v>395</v>
      </c>
      <c r="B71" t="s">
        <v>246</v>
      </c>
      <c r="C71" t="s">
        <v>311</v>
      </c>
      <c r="D71" t="s">
        <v>312</v>
      </c>
      <c r="E71" s="27" t="str">
        <f t="shared" si="2"/>
        <v>\\192.168.0.3\wns\Asesoramiento Contable\WNS\ITSOS S.R.L\Contabilidad\2023\Compras</v>
      </c>
      <c r="F71" s="16" t="s">
        <v>383</v>
      </c>
      <c r="I71" s="36">
        <v>30</v>
      </c>
      <c r="J71">
        <v>71199406</v>
      </c>
      <c r="K71">
        <v>4</v>
      </c>
      <c r="M71" t="str">
        <f t="shared" si="0"/>
        <v>30-71199406-4</v>
      </c>
    </row>
    <row r="72" spans="1:13" x14ac:dyDescent="0.3">
      <c r="A72" s="23" t="s">
        <v>396</v>
      </c>
      <c r="B72" t="s">
        <v>247</v>
      </c>
      <c r="C72" t="s">
        <v>313</v>
      </c>
      <c r="D72" t="s">
        <v>314</v>
      </c>
      <c r="E72" s="27" t="str">
        <f t="shared" si="2"/>
        <v>\\192.168.0.3\wns\Asesoramiento Contable\WNS\FIDEICOMISO VERA 138\Contabilidad\2023\Compras</v>
      </c>
      <c r="F72" s="16" t="s">
        <v>383</v>
      </c>
      <c r="I72" s="36">
        <v>33</v>
      </c>
      <c r="J72">
        <v>71587456</v>
      </c>
      <c r="K72">
        <v>9</v>
      </c>
      <c r="M72" t="str">
        <f t="shared" si="0"/>
        <v>33-71587456-9</v>
      </c>
    </row>
    <row r="73" spans="1:13" x14ac:dyDescent="0.3">
      <c r="A73" s="23" t="s">
        <v>397</v>
      </c>
      <c r="B73" t="s">
        <v>248</v>
      </c>
      <c r="C73" t="s">
        <v>315</v>
      </c>
      <c r="D73" t="s">
        <v>316</v>
      </c>
      <c r="E73" s="27" t="str">
        <f t="shared" si="2"/>
        <v>\\192.168.0.3\wns\Asesoramiento Contable\WNS\VEDIA 1719 S.A.\Contabilidad\2023\Compras</v>
      </c>
      <c r="F73" s="16" t="s">
        <v>383</v>
      </c>
      <c r="I73" s="36">
        <v>30</v>
      </c>
      <c r="J73">
        <v>71660399</v>
      </c>
      <c r="K73">
        <v>3</v>
      </c>
      <c r="M73" t="str">
        <f t="shared" si="0"/>
        <v>30-71660399-3</v>
      </c>
    </row>
    <row r="74" spans="1:13" x14ac:dyDescent="0.3">
      <c r="A74" s="23" t="s">
        <v>398</v>
      </c>
      <c r="B74" t="s">
        <v>249</v>
      </c>
      <c r="C74" t="s">
        <v>317</v>
      </c>
      <c r="D74" t="s">
        <v>318</v>
      </c>
      <c r="E74" s="27" t="str">
        <f t="shared" si="2"/>
        <v>\\192.168.0.3\wns\Asesoramiento Contable\WNS\CALAFLOR S.A.\Contabilidad\2023\Compras</v>
      </c>
      <c r="F74" s="16" t="s">
        <v>383</v>
      </c>
      <c r="I74" s="36">
        <v>30</v>
      </c>
      <c r="J74">
        <v>70844786</v>
      </c>
      <c r="K74">
        <v>9</v>
      </c>
      <c r="M74" t="str">
        <f t="shared" si="0"/>
        <v>30-70844786-9</v>
      </c>
    </row>
    <row r="75" spans="1:13" x14ac:dyDescent="0.3">
      <c r="A75" s="23" t="s">
        <v>399</v>
      </c>
      <c r="B75" t="s">
        <v>443</v>
      </c>
      <c r="C75" t="s">
        <v>319</v>
      </c>
      <c r="D75" t="s">
        <v>320</v>
      </c>
      <c r="E75" s="27" t="str">
        <f t="shared" si="2"/>
        <v>\\192.168.0.3\wns\Asesoramiento Contable\WNS\ICONO TEX  S.R.L.\Contabilidad\2023\Compras</v>
      </c>
      <c r="F75" s="16" t="s">
        <v>383</v>
      </c>
      <c r="I75" s="36">
        <v>33</v>
      </c>
      <c r="J75">
        <v>71210965</v>
      </c>
      <c r="K75">
        <v>9</v>
      </c>
      <c r="M75" t="str">
        <f t="shared" si="0"/>
        <v>33-71210965-9</v>
      </c>
    </row>
    <row r="76" spans="1:13" x14ac:dyDescent="0.3">
      <c r="A76" s="23" t="s">
        <v>400</v>
      </c>
      <c r="B76" t="s">
        <v>250</v>
      </c>
      <c r="C76" t="s">
        <v>321</v>
      </c>
      <c r="D76" t="s">
        <v>322</v>
      </c>
      <c r="E76" s="27" t="str">
        <f t="shared" si="2"/>
        <v>\\192.168.0.3\wns\Asesoramiento Contable\WNS\QS INTERNATIONAL SA\Contabilidad\2023\Compras</v>
      </c>
      <c r="F76" s="16" t="s">
        <v>383</v>
      </c>
      <c r="I76" s="36">
        <v>30</v>
      </c>
      <c r="J76">
        <v>70958016</v>
      </c>
      <c r="K76">
        <v>3</v>
      </c>
      <c r="M76" t="str">
        <f t="shared" si="0"/>
        <v>30-70958016-3</v>
      </c>
    </row>
    <row r="77" spans="1:13" x14ac:dyDescent="0.3">
      <c r="A77" s="23" t="s">
        <v>401</v>
      </c>
      <c r="B77" t="s">
        <v>251</v>
      </c>
      <c r="C77" t="s">
        <v>323</v>
      </c>
      <c r="D77" t="s">
        <v>324</v>
      </c>
      <c r="E77" s="27" t="str">
        <f t="shared" si="2"/>
        <v>\\192.168.0.3\wns\Asesoramiento Contable\WNS\HARLYE S A\Contabilidad\2023\Compras</v>
      </c>
      <c r="F77" s="16" t="s">
        <v>383</v>
      </c>
      <c r="I77" s="36">
        <v>30</v>
      </c>
      <c r="J77">
        <v>66124546</v>
      </c>
      <c r="K77">
        <v>4</v>
      </c>
      <c r="M77" t="str">
        <f t="shared" si="0"/>
        <v>30-66124546-4</v>
      </c>
    </row>
    <row r="78" spans="1:13" x14ac:dyDescent="0.3">
      <c r="A78" s="23" t="s">
        <v>402</v>
      </c>
      <c r="B78" t="s">
        <v>252</v>
      </c>
      <c r="C78" t="s">
        <v>325</v>
      </c>
      <c r="D78" t="s">
        <v>322</v>
      </c>
      <c r="E78" s="27" t="str">
        <f t="shared" si="2"/>
        <v>\\192.168.0.3\wns\Asesoramiento Contable\WNS\PEQUE MANUTINA SA\Contabilidad\2023\Compras</v>
      </c>
      <c r="F78" s="16" t="s">
        <v>383</v>
      </c>
      <c r="I78" s="36">
        <v>30</v>
      </c>
      <c r="J78">
        <v>71181457</v>
      </c>
      <c r="K78">
        <v>0</v>
      </c>
      <c r="M78" t="str">
        <f t="shared" si="0"/>
        <v>30-71181457-0</v>
      </c>
    </row>
    <row r="79" spans="1:13" x14ac:dyDescent="0.3">
      <c r="A79" s="23" t="s">
        <v>403</v>
      </c>
      <c r="B79" t="s">
        <v>253</v>
      </c>
      <c r="C79" t="s">
        <v>326</v>
      </c>
      <c r="D79" t="s">
        <v>327</v>
      </c>
      <c r="E79" s="27" t="str">
        <f t="shared" si="2"/>
        <v>\\192.168.0.3\wns\Asesoramiento Contable\WNS\T Y T SA\Contabilidad\2023\Compras</v>
      </c>
      <c r="F79" s="16" t="s">
        <v>383</v>
      </c>
      <c r="I79" s="36">
        <v>30</v>
      </c>
      <c r="J79">
        <v>63107294</v>
      </c>
      <c r="K79">
        <v>8</v>
      </c>
      <c r="M79" t="str">
        <f t="shared" si="0"/>
        <v>30-63107294-8</v>
      </c>
    </row>
    <row r="80" spans="1:13" x14ac:dyDescent="0.3">
      <c r="A80" s="23" t="s">
        <v>404</v>
      </c>
      <c r="B80" t="s">
        <v>254</v>
      </c>
      <c r="C80" t="s">
        <v>326</v>
      </c>
      <c r="D80" t="s">
        <v>327</v>
      </c>
      <c r="E80" s="27" t="str">
        <f t="shared" si="2"/>
        <v>\\192.168.0.3\wns\Asesoramiento Contable\WNS\INDUSTRIAS CARMIX S.A.\Contabilidad\2023\Compras</v>
      </c>
      <c r="F80" s="32" t="s">
        <v>383</v>
      </c>
      <c r="I80" s="36">
        <v>30</v>
      </c>
      <c r="J80">
        <v>71427060</v>
      </c>
      <c r="K80">
        <v>1</v>
      </c>
      <c r="M80" t="str">
        <f t="shared" si="0"/>
        <v>30-71427060-1</v>
      </c>
    </row>
    <row r="81" spans="1:13" x14ac:dyDescent="0.3">
      <c r="A81" s="23" t="s">
        <v>405</v>
      </c>
      <c r="B81" t="s">
        <v>255</v>
      </c>
      <c r="C81" t="s">
        <v>328</v>
      </c>
      <c r="D81" s="4" t="s">
        <v>695</v>
      </c>
      <c r="E81" s="27" t="str">
        <f t="shared" si="2"/>
        <v>\\192.168.0.3\wns\Asesoramiento Contable\WNS\566 S.R.L.\Contabilidad\2023\Compras</v>
      </c>
      <c r="F81" s="24" t="s">
        <v>383</v>
      </c>
      <c r="I81" s="36">
        <v>30</v>
      </c>
      <c r="J81">
        <v>71702785</v>
      </c>
      <c r="K81">
        <v>6</v>
      </c>
      <c r="M81" t="str">
        <f t="shared" si="0"/>
        <v>30-71702785-6</v>
      </c>
    </row>
    <row r="82" spans="1:13" x14ac:dyDescent="0.3">
      <c r="A82" s="23" t="s">
        <v>406</v>
      </c>
      <c r="B82" t="s">
        <v>256</v>
      </c>
      <c r="C82" t="s">
        <v>328</v>
      </c>
      <c r="D82" s="4" t="s">
        <v>695</v>
      </c>
      <c r="E82" s="27" t="str">
        <f t="shared" si="2"/>
        <v>\\192.168.0.3\wns\Asesoramiento Contable\WNS\FIRULAIS\Contabilidad\2023\Compras</v>
      </c>
      <c r="F82" s="24" t="s">
        <v>383</v>
      </c>
      <c r="I82" s="36">
        <v>30</v>
      </c>
      <c r="J82">
        <v>71737752</v>
      </c>
      <c r="K82">
        <v>0</v>
      </c>
      <c r="M82" t="str">
        <f t="shared" si="0"/>
        <v>30-71737752-0</v>
      </c>
    </row>
    <row r="83" spans="1:13" x14ac:dyDescent="0.3">
      <c r="A83" s="23" t="s">
        <v>29</v>
      </c>
      <c r="B83" t="s">
        <v>257</v>
      </c>
      <c r="C83" t="s">
        <v>328</v>
      </c>
      <c r="D83" s="4" t="s">
        <v>695</v>
      </c>
      <c r="E83" s="27" t="str">
        <f t="shared" si="2"/>
        <v>\\192.168.0.3\wns\Asesoramiento Contable\WNS\UNIVERSAL EXPORTS SAS\Contabilidad\2023\Compras</v>
      </c>
      <c r="F83" s="24" t="s">
        <v>383</v>
      </c>
      <c r="I83" s="36">
        <v>33</v>
      </c>
      <c r="J83">
        <v>71598120</v>
      </c>
      <c r="K83">
        <v>9</v>
      </c>
      <c r="M83" t="str">
        <f t="shared" si="0"/>
        <v>33-71598120-9</v>
      </c>
    </row>
    <row r="84" spans="1:13" x14ac:dyDescent="0.3">
      <c r="A84" s="23" t="s">
        <v>407</v>
      </c>
      <c r="B84" t="s">
        <v>258</v>
      </c>
      <c r="C84" t="s">
        <v>329</v>
      </c>
      <c r="D84" t="s">
        <v>330</v>
      </c>
      <c r="E84" s="27" t="str">
        <f t="shared" si="2"/>
        <v>\\192.168.0.3\wns\Asesoramiento Contable\WNS\CYGNUS ELECTRONICS S.A.\Contabilidad\2023\Compras</v>
      </c>
      <c r="F84" s="24" t="s">
        <v>383</v>
      </c>
      <c r="I84" s="36">
        <v>30</v>
      </c>
      <c r="J84">
        <v>71560358</v>
      </c>
      <c r="K84">
        <v>2</v>
      </c>
      <c r="M84" t="str">
        <f t="shared" si="0"/>
        <v>30-71560358-2</v>
      </c>
    </row>
    <row r="85" spans="1:13" x14ac:dyDescent="0.3">
      <c r="A85" s="23" t="s">
        <v>408</v>
      </c>
      <c r="B85" t="s">
        <v>259</v>
      </c>
      <c r="C85" t="s">
        <v>329</v>
      </c>
      <c r="D85" t="s">
        <v>330</v>
      </c>
      <c r="E85" s="27" t="str">
        <f t="shared" si="2"/>
        <v>\\192.168.0.3\wns\Asesoramiento Contable\WNS\BIG DIPPER S.R.L.\Contabilidad\2023\Compras</v>
      </c>
      <c r="F85" s="16" t="s">
        <v>383</v>
      </c>
      <c r="I85" s="36">
        <v>30</v>
      </c>
      <c r="J85">
        <v>71254831</v>
      </c>
      <c r="K85">
        <v>9</v>
      </c>
      <c r="M85" t="str">
        <f t="shared" si="0"/>
        <v>30-71254831-9</v>
      </c>
    </row>
    <row r="86" spans="1:13" x14ac:dyDescent="0.3">
      <c r="A86" s="23" t="s">
        <v>409</v>
      </c>
      <c r="B86" t="s">
        <v>260</v>
      </c>
      <c r="C86" t="s">
        <v>230</v>
      </c>
      <c r="D86" t="s">
        <v>97</v>
      </c>
      <c r="E86" s="27" t="str">
        <f t="shared" si="2"/>
        <v>\\192.168.0.3\wns\Asesoramiento Contable\WNS\WNS &amp; ASOCIADOS S.R.L.\Contabilidad\2023\Compras</v>
      </c>
      <c r="F86" s="16" t="s">
        <v>383</v>
      </c>
      <c r="I86" s="36">
        <v>30</v>
      </c>
      <c r="J86">
        <v>71575322</v>
      </c>
      <c r="K86">
        <v>3</v>
      </c>
      <c r="M86" t="str">
        <f t="shared" si="0"/>
        <v>30-71575322-3</v>
      </c>
    </row>
    <row r="87" spans="1:13" x14ac:dyDescent="0.3">
      <c r="A87" s="23" t="s">
        <v>410</v>
      </c>
      <c r="B87" t="s">
        <v>261</v>
      </c>
      <c r="C87" t="s">
        <v>331</v>
      </c>
      <c r="D87" t="s">
        <v>332</v>
      </c>
      <c r="E87" s="27" t="str">
        <f t="shared" si="2"/>
        <v>\\192.168.0.3\wns\Asesoramiento Contable\WNS\LHBN S.R.L\Contabilidad\2023\Compras</v>
      </c>
      <c r="F87" s="16" t="s">
        <v>383</v>
      </c>
      <c r="I87" s="36">
        <v>30</v>
      </c>
      <c r="J87">
        <v>71623059</v>
      </c>
      <c r="K87">
        <v>3</v>
      </c>
      <c r="M87" t="str">
        <f t="shared" si="0"/>
        <v>30-71623059-3</v>
      </c>
    </row>
    <row r="88" spans="1:13" x14ac:dyDescent="0.3">
      <c r="A88" s="23" t="s">
        <v>411</v>
      </c>
      <c r="B88" t="s">
        <v>262</v>
      </c>
      <c r="C88" t="s">
        <v>333</v>
      </c>
      <c r="D88" t="s">
        <v>334</v>
      </c>
      <c r="E88" s="27" t="str">
        <f t="shared" si="2"/>
        <v>\\192.168.0.3\wns\Asesoramiento Contable\WNS\TDK LABS\Contabilidad\2023\Compras</v>
      </c>
      <c r="F88" s="24" t="s">
        <v>383</v>
      </c>
      <c r="I88" s="36">
        <v>30</v>
      </c>
      <c r="J88">
        <v>71639891</v>
      </c>
      <c r="K88">
        <v>5</v>
      </c>
      <c r="M88" t="str">
        <f t="shared" si="0"/>
        <v>30-71639891-5</v>
      </c>
    </row>
    <row r="89" spans="1:13" x14ac:dyDescent="0.3">
      <c r="A89" s="23" t="s">
        <v>412</v>
      </c>
      <c r="B89" t="s">
        <v>263</v>
      </c>
      <c r="C89" t="s">
        <v>335</v>
      </c>
      <c r="D89" t="s">
        <v>336</v>
      </c>
      <c r="E89" s="27" t="str">
        <f t="shared" si="2"/>
        <v>\\192.168.0.3\wns\Asesoramiento Contable\WNS\CINER S.R.L.\Contabilidad\2023\Compras</v>
      </c>
      <c r="F89" s="16" t="s">
        <v>383</v>
      </c>
      <c r="I89" s="36">
        <v>30</v>
      </c>
      <c r="J89">
        <v>71569170</v>
      </c>
      <c r="K89">
        <v>8</v>
      </c>
      <c r="M89" t="str">
        <f t="shared" si="0"/>
        <v>30-71569170-8</v>
      </c>
    </row>
    <row r="90" spans="1:13" x14ac:dyDescent="0.3">
      <c r="A90" s="23" t="s">
        <v>413</v>
      </c>
      <c r="B90" t="s">
        <v>264</v>
      </c>
      <c r="C90" t="s">
        <v>337</v>
      </c>
      <c r="D90" t="s">
        <v>338</v>
      </c>
      <c r="E90" s="27" t="str">
        <f t="shared" si="2"/>
        <v>\\192.168.0.3\wns\Asesoramiento Contable\WNS\ALMATEX SA\Contabilidad\2023\Compras</v>
      </c>
      <c r="F90" s="16" t="s">
        <v>383</v>
      </c>
      <c r="I90" s="36">
        <v>30</v>
      </c>
      <c r="J90">
        <v>71064840</v>
      </c>
      <c r="K90">
        <v>5</v>
      </c>
      <c r="M90" t="str">
        <f t="shared" si="0"/>
        <v>30-71064840-5</v>
      </c>
    </row>
    <row r="91" spans="1:13" x14ac:dyDescent="0.3">
      <c r="A91" s="23" t="s">
        <v>414</v>
      </c>
      <c r="B91" t="s">
        <v>265</v>
      </c>
      <c r="C91" t="s">
        <v>339</v>
      </c>
      <c r="D91" t="s">
        <v>340</v>
      </c>
      <c r="E91" s="27" t="str">
        <f t="shared" si="2"/>
        <v>\\192.168.0.3\wns\Asesoramiento Contable\WNS\DILEXIA S A\Contabilidad\2023\Compras</v>
      </c>
      <c r="F91" s="28" t="s">
        <v>383</v>
      </c>
      <c r="I91" s="36">
        <v>30</v>
      </c>
      <c r="J91">
        <v>68074375</v>
      </c>
      <c r="K91">
        <v>0</v>
      </c>
      <c r="M91" t="str">
        <f t="shared" si="0"/>
        <v>30-68074375-0</v>
      </c>
    </row>
    <row r="92" spans="1:13" x14ac:dyDescent="0.3">
      <c r="A92" s="23" t="s">
        <v>415</v>
      </c>
      <c r="B92" t="s">
        <v>266</v>
      </c>
      <c r="C92" t="s">
        <v>339</v>
      </c>
      <c r="D92" t="s">
        <v>340</v>
      </c>
      <c r="E92" s="27" t="str">
        <f t="shared" si="2"/>
        <v>\\192.168.0.3\wns\Asesoramiento Contable\WNS\BRB ARGENTINA SOCIEDAD ANONIMA\Contabilidad\2023\Compras</v>
      </c>
      <c r="F92" s="33" t="s">
        <v>383</v>
      </c>
      <c r="I92" s="36">
        <v>33</v>
      </c>
      <c r="J92">
        <v>68584685</v>
      </c>
      <c r="K92">
        <v>9</v>
      </c>
      <c r="M92" t="str">
        <f t="shared" si="0"/>
        <v>33-68584685-9</v>
      </c>
    </row>
    <row r="93" spans="1:13" x14ac:dyDescent="0.3">
      <c r="A93" s="23" t="s">
        <v>416</v>
      </c>
      <c r="B93" t="s">
        <v>267</v>
      </c>
      <c r="C93" t="s">
        <v>341</v>
      </c>
      <c r="D93" t="s">
        <v>342</v>
      </c>
      <c r="E93" s="27" t="str">
        <f t="shared" si="2"/>
        <v>\\192.168.0.3\wns\Asesoramiento Contable\WNS\ABERTURAS MONTAJES ALSA CONSTRUCTORA S.R.L\Contabilidad\2023\Compras</v>
      </c>
      <c r="F93" s="28" t="s">
        <v>383</v>
      </c>
      <c r="I93" s="36">
        <v>30</v>
      </c>
      <c r="J93">
        <v>71069645</v>
      </c>
      <c r="K93">
        <v>0</v>
      </c>
      <c r="M93" t="str">
        <f t="shared" si="0"/>
        <v>30-71069645-0</v>
      </c>
    </row>
    <row r="94" spans="1:13" x14ac:dyDescent="0.3">
      <c r="A94" s="23" t="s">
        <v>417</v>
      </c>
      <c r="B94" t="s">
        <v>268</v>
      </c>
      <c r="C94" t="s">
        <v>343</v>
      </c>
      <c r="D94" t="s">
        <v>344</v>
      </c>
      <c r="E94" s="27" t="str">
        <f t="shared" si="2"/>
        <v>\\192.168.0.3\wns\Asesoramiento Contable\WNS\COOPARGEN SA\Contabilidad\2023\Compras</v>
      </c>
      <c r="F94" s="28" t="s">
        <v>383</v>
      </c>
      <c r="I94" s="36">
        <v>30</v>
      </c>
      <c r="J94">
        <v>68308876</v>
      </c>
      <c r="K94">
        <v>1</v>
      </c>
      <c r="M94" t="str">
        <f t="shared" si="0"/>
        <v>30-68308876-1</v>
      </c>
    </row>
    <row r="95" spans="1:13" x14ac:dyDescent="0.3">
      <c r="A95" s="23" t="s">
        <v>418</v>
      </c>
      <c r="B95" t="s">
        <v>269</v>
      </c>
      <c r="C95" t="s">
        <v>345</v>
      </c>
      <c r="D95" t="s">
        <v>346</v>
      </c>
      <c r="E95" s="27" t="str">
        <f t="shared" si="2"/>
        <v>\\192.168.0.3\wns\Asesoramiento Contable\WNS\STISO S.A.\Contabilidad\2023\Compras</v>
      </c>
      <c r="F95" s="24" t="s">
        <v>383</v>
      </c>
      <c r="I95" s="36">
        <v>30</v>
      </c>
      <c r="J95">
        <v>71514497</v>
      </c>
      <c r="K95">
        <v>9</v>
      </c>
      <c r="M95" t="str">
        <f t="shared" si="0"/>
        <v>30-71514497-9</v>
      </c>
    </row>
    <row r="96" spans="1:13" x14ac:dyDescent="0.3">
      <c r="A96" s="23" t="s">
        <v>419</v>
      </c>
      <c r="B96" t="s">
        <v>270</v>
      </c>
      <c r="C96" t="s">
        <v>347</v>
      </c>
      <c r="D96" t="s">
        <v>348</v>
      </c>
      <c r="E96" s="27" t="str">
        <f t="shared" si="2"/>
        <v>\\192.168.0.3\wns\Asesoramiento Contable\WNS\FIDEICOMISO DE ADMINISTRACION SCHULMAN\Contabilidad\2023\Compras</v>
      </c>
      <c r="F96" s="24" t="s">
        <v>383</v>
      </c>
      <c r="I96" s="36">
        <v>30</v>
      </c>
      <c r="J96">
        <v>71584755</v>
      </c>
      <c r="K96">
        <v>4</v>
      </c>
      <c r="M96" t="str">
        <f t="shared" si="0"/>
        <v>30-71584755-4</v>
      </c>
    </row>
    <row r="97" spans="1:13" x14ac:dyDescent="0.3">
      <c r="A97" s="23" t="s">
        <v>420</v>
      </c>
      <c r="B97" t="s">
        <v>271</v>
      </c>
      <c r="C97" t="s">
        <v>349</v>
      </c>
      <c r="D97" t="s">
        <v>103</v>
      </c>
      <c r="E97" s="27" t="str">
        <f t="shared" si="2"/>
        <v>\\192.168.0.3\wns\Asesoramiento Contable\WNS\CONDOMINIO DE MAJLIS WALTER ADRIAN Y OTRO\Contabilidad\2023\Compras</v>
      </c>
      <c r="F97" s="28" t="s">
        <v>383</v>
      </c>
      <c r="I97" s="36">
        <v>30</v>
      </c>
      <c r="J97">
        <v>71040838</v>
      </c>
      <c r="K97">
        <v>2</v>
      </c>
      <c r="M97" t="str">
        <f t="shared" si="0"/>
        <v>30-71040838-2</v>
      </c>
    </row>
    <row r="98" spans="1:13" x14ac:dyDescent="0.3">
      <c r="A98" s="23" t="s">
        <v>421</v>
      </c>
      <c r="B98" t="s">
        <v>272</v>
      </c>
      <c r="C98" t="s">
        <v>350</v>
      </c>
      <c r="D98" t="s">
        <v>351</v>
      </c>
      <c r="E98" s="27" t="str">
        <f t="shared" si="2"/>
        <v>\\192.168.0.3\wns\Asesoramiento Contable\WNS\AYMONT SRL\Contabilidad\2023\Compras</v>
      </c>
      <c r="F98" s="28" t="s">
        <v>383</v>
      </c>
      <c r="I98" s="36">
        <v>30</v>
      </c>
      <c r="J98">
        <v>70734861</v>
      </c>
      <c r="K98">
        <v>1</v>
      </c>
      <c r="M98" t="str">
        <f t="shared" si="0"/>
        <v>30-70734861-1</v>
      </c>
    </row>
    <row r="99" spans="1:13" x14ac:dyDescent="0.3">
      <c r="A99" s="23" t="s">
        <v>422</v>
      </c>
      <c r="B99" t="s">
        <v>273</v>
      </c>
      <c r="C99" t="s">
        <v>352</v>
      </c>
      <c r="D99" t="s">
        <v>353</v>
      </c>
      <c r="E99" s="27" t="str">
        <f t="shared" si="2"/>
        <v>\\192.168.0.3\wns\Asesoramiento Contable\WNS\PARNACAR S.A.\Contabilidad\2023\Compras</v>
      </c>
      <c r="F99" s="34" t="s">
        <v>383</v>
      </c>
      <c r="I99" s="36">
        <v>30</v>
      </c>
      <c r="J99">
        <v>71450917</v>
      </c>
      <c r="K99">
        <v>5</v>
      </c>
      <c r="M99" t="str">
        <f t="shared" si="0"/>
        <v>30-71450917-5</v>
      </c>
    </row>
    <row r="100" spans="1:13" x14ac:dyDescent="0.3">
      <c r="A100" s="23" t="s">
        <v>423</v>
      </c>
      <c r="B100" t="s">
        <v>444</v>
      </c>
      <c r="C100" t="s">
        <v>354</v>
      </c>
      <c r="D100" t="s">
        <v>355</v>
      </c>
      <c r="E100" s="39" t="s">
        <v>445</v>
      </c>
      <c r="F100" s="34" t="s">
        <v>383</v>
      </c>
      <c r="I100" s="36">
        <v>30</v>
      </c>
      <c r="J100">
        <v>71687586</v>
      </c>
      <c r="K100">
        <v>1</v>
      </c>
      <c r="M100" t="str">
        <f t="shared" si="0"/>
        <v>30-71687586-1</v>
      </c>
    </row>
    <row r="101" spans="1:13" x14ac:dyDescent="0.3">
      <c r="A101" s="23" t="s">
        <v>424</v>
      </c>
      <c r="B101" t="s">
        <v>274</v>
      </c>
      <c r="C101" t="s">
        <v>315</v>
      </c>
      <c r="D101" t="s">
        <v>316</v>
      </c>
      <c r="E101" s="27" t="str">
        <f t="shared" si="2"/>
        <v>\\192.168.0.3\wns\Asesoramiento Contable\WNS\LEZICA 4483 S.A.\Contabilidad\2023\Compras</v>
      </c>
      <c r="F101" s="34" t="s">
        <v>383</v>
      </c>
      <c r="I101" s="36">
        <v>30</v>
      </c>
      <c r="J101">
        <v>71677742</v>
      </c>
      <c r="K101">
        <v>8</v>
      </c>
      <c r="M101" t="str">
        <f t="shared" si="0"/>
        <v>30-71677742-8</v>
      </c>
    </row>
    <row r="102" spans="1:13" x14ac:dyDescent="0.3">
      <c r="A102" s="23" t="s">
        <v>425</v>
      </c>
      <c r="B102" t="s">
        <v>275</v>
      </c>
      <c r="C102" t="s">
        <v>356</v>
      </c>
      <c r="D102" t="s">
        <v>357</v>
      </c>
      <c r="E102" s="27" t="str">
        <f t="shared" si="2"/>
        <v>\\192.168.0.3\wns\Asesoramiento Contable\WNS\LPH 1719 S.A\Contabilidad\2023\Compras</v>
      </c>
      <c r="F102" s="16" t="s">
        <v>383</v>
      </c>
      <c r="I102" s="36">
        <v>30</v>
      </c>
      <c r="J102">
        <v>71669348</v>
      </c>
      <c r="K102">
        <v>8</v>
      </c>
      <c r="M102" t="str">
        <f t="shared" si="0"/>
        <v>30-71669348-8</v>
      </c>
    </row>
    <row r="103" spans="1:13" x14ac:dyDescent="0.3">
      <c r="A103" s="23" t="s">
        <v>426</v>
      </c>
      <c r="B103" t="s">
        <v>276</v>
      </c>
      <c r="C103" t="s">
        <v>315</v>
      </c>
      <c r="D103" t="s">
        <v>316</v>
      </c>
      <c r="E103" s="27" t="str">
        <f t="shared" si="2"/>
        <v>\\192.168.0.3\wns\Asesoramiento Contable\WNS\UIK S.A.\Contabilidad\2023\Compras</v>
      </c>
      <c r="F103" s="16" t="s">
        <v>383</v>
      </c>
      <c r="I103" s="36">
        <v>30</v>
      </c>
      <c r="J103">
        <v>71594900</v>
      </c>
      <c r="K103">
        <v>4</v>
      </c>
      <c r="M103" t="str">
        <f t="shared" si="0"/>
        <v>30-71594900-4</v>
      </c>
    </row>
    <row r="104" spans="1:13" x14ac:dyDescent="0.3">
      <c r="A104" s="23" t="s">
        <v>427</v>
      </c>
      <c r="B104" t="s">
        <v>277</v>
      </c>
      <c r="C104" t="s">
        <v>358</v>
      </c>
      <c r="D104" t="s">
        <v>359</v>
      </c>
      <c r="E104" s="27" t="str">
        <f t="shared" si="2"/>
        <v>\\192.168.0.3\wns\Asesoramiento Contable\WNS\NGSHOP SRL\Contabilidad\2023\Compras</v>
      </c>
      <c r="F104" s="16" t="s">
        <v>383</v>
      </c>
      <c r="I104" s="36">
        <v>30</v>
      </c>
      <c r="J104">
        <v>71477325</v>
      </c>
      <c r="K104">
        <v>5</v>
      </c>
      <c r="M104" t="str">
        <f t="shared" si="0"/>
        <v>30-71477325-5</v>
      </c>
    </row>
    <row r="105" spans="1:13" x14ac:dyDescent="0.3">
      <c r="A105" s="23" t="s">
        <v>428</v>
      </c>
      <c r="B105" t="s">
        <v>278</v>
      </c>
      <c r="C105" t="s">
        <v>358</v>
      </c>
      <c r="D105" t="s">
        <v>359</v>
      </c>
      <c r="E105" s="27" t="str">
        <f t="shared" si="2"/>
        <v>\\192.168.0.3\wns\Asesoramiento Contable\WNS\GURU POINT SRL\Contabilidad\2023\Compras</v>
      </c>
      <c r="F105" s="16" t="s">
        <v>383</v>
      </c>
      <c r="I105" s="36">
        <v>30</v>
      </c>
      <c r="J105">
        <v>71503901</v>
      </c>
      <c r="K105">
        <v>6</v>
      </c>
      <c r="M105" t="str">
        <f t="shared" si="0"/>
        <v>30-71503901-6</v>
      </c>
    </row>
    <row r="106" spans="1:13" x14ac:dyDescent="0.3">
      <c r="A106" s="23" t="s">
        <v>429</v>
      </c>
      <c r="B106" t="s">
        <v>279</v>
      </c>
      <c r="C106" t="s">
        <v>360</v>
      </c>
      <c r="D106" t="s">
        <v>361</v>
      </c>
      <c r="E106" s="27" t="str">
        <f t="shared" si="2"/>
        <v>\\192.168.0.3\wns\Asesoramiento Contable\WNS\TORIKOS S.A.S.\Contabilidad\2023\Compras</v>
      </c>
      <c r="F106" s="16" t="s">
        <v>383</v>
      </c>
      <c r="I106" s="36">
        <v>30</v>
      </c>
      <c r="J106">
        <v>71608649</v>
      </c>
      <c r="K106">
        <v>2</v>
      </c>
      <c r="M106" t="str">
        <f t="shared" si="0"/>
        <v>30-71608649-2</v>
      </c>
    </row>
    <row r="107" spans="1:13" x14ac:dyDescent="0.3">
      <c r="A107" s="23" t="s">
        <v>430</v>
      </c>
      <c r="B107" t="s">
        <v>280</v>
      </c>
      <c r="C107" t="s">
        <v>362</v>
      </c>
      <c r="D107" t="s">
        <v>363</v>
      </c>
      <c r="E107" s="27" t="str">
        <f t="shared" si="2"/>
        <v>\\192.168.0.3\wns\Asesoramiento Contable\WNS\PNC SRL\Contabilidad\2023\Compras</v>
      </c>
      <c r="F107" s="24" t="s">
        <v>383</v>
      </c>
      <c r="I107" s="36">
        <v>30</v>
      </c>
      <c r="J107">
        <v>71707206</v>
      </c>
      <c r="K107">
        <v>1</v>
      </c>
      <c r="M107" t="str">
        <f t="shared" si="0"/>
        <v>30-71707206-1</v>
      </c>
    </row>
    <row r="108" spans="1:13" x14ac:dyDescent="0.3">
      <c r="A108" s="23" t="s">
        <v>431</v>
      </c>
      <c r="B108" t="s">
        <v>281</v>
      </c>
      <c r="C108" t="s">
        <v>358</v>
      </c>
      <c r="D108" t="s">
        <v>359</v>
      </c>
      <c r="E108" s="27" t="str">
        <f t="shared" si="2"/>
        <v>\\192.168.0.3\wns\Asesoramiento Contable\WNS\DAFT AUDIO SRL\Contabilidad\2023\Compras</v>
      </c>
      <c r="F108" s="24" t="s">
        <v>383</v>
      </c>
      <c r="I108" s="36">
        <v>33</v>
      </c>
      <c r="J108">
        <v>71512465</v>
      </c>
      <c r="K108">
        <v>9</v>
      </c>
      <c r="M108" t="str">
        <f t="shared" si="0"/>
        <v>33-71512465-9</v>
      </c>
    </row>
    <row r="109" spans="1:13" x14ac:dyDescent="0.3">
      <c r="A109" s="23" t="s">
        <v>432</v>
      </c>
      <c r="B109" t="s">
        <v>282</v>
      </c>
      <c r="C109" t="s">
        <v>364</v>
      </c>
      <c r="D109" t="s">
        <v>148</v>
      </c>
      <c r="E109" s="27" t="str">
        <f t="shared" si="2"/>
        <v>\\192.168.0.3\wns\Asesoramiento Contable\WNS\HILADOS ADAR\Contabilidad\2023\Compras</v>
      </c>
      <c r="F109" s="24" t="s">
        <v>383</v>
      </c>
      <c r="I109" s="36">
        <v>30</v>
      </c>
      <c r="J109">
        <v>71173814</v>
      </c>
      <c r="K109">
        <v>9</v>
      </c>
      <c r="M109" t="str">
        <f t="shared" si="0"/>
        <v>30-71173814-9</v>
      </c>
    </row>
    <row r="110" spans="1:13" x14ac:dyDescent="0.3">
      <c r="A110" s="23" t="s">
        <v>433</v>
      </c>
      <c r="B110" t="s">
        <v>283</v>
      </c>
      <c r="C110" t="s">
        <v>365</v>
      </c>
      <c r="D110" t="s">
        <v>366</v>
      </c>
      <c r="E110" s="27" t="str">
        <f t="shared" si="2"/>
        <v>\\192.168.0.3\wns\Asesoramiento Contable\WNS\BHI TRADE IN S.A.\Contabilidad\2023\Compras</v>
      </c>
      <c r="F110" s="35" t="s">
        <v>383</v>
      </c>
      <c r="I110" s="36">
        <v>30</v>
      </c>
      <c r="J110">
        <v>71123797</v>
      </c>
      <c r="K110">
        <v>2</v>
      </c>
      <c r="M110" t="str">
        <f t="shared" si="0"/>
        <v>30-71123797-2</v>
      </c>
    </row>
    <row r="111" spans="1:13" x14ac:dyDescent="0.3">
      <c r="A111" s="23" t="s">
        <v>434</v>
      </c>
      <c r="B111" t="s">
        <v>284</v>
      </c>
      <c r="C111" t="s">
        <v>367</v>
      </c>
      <c r="D111" t="s">
        <v>368</v>
      </c>
      <c r="E111" s="27" t="str">
        <f t="shared" si="2"/>
        <v>\\192.168.0.3\wns\Asesoramiento Contable\WNS\BM IMPORTACIONES SRL\Contabilidad\2023\Compras</v>
      </c>
      <c r="F111" s="24" t="s">
        <v>383</v>
      </c>
      <c r="I111" s="36">
        <v>30</v>
      </c>
      <c r="J111">
        <v>71523124</v>
      </c>
      <c r="K111">
        <v>3</v>
      </c>
      <c r="M111" t="str">
        <f t="shared" si="0"/>
        <v>30-71523124-3</v>
      </c>
    </row>
    <row r="112" spans="1:13" x14ac:dyDescent="0.3">
      <c r="A112" s="23" t="s">
        <v>435</v>
      </c>
      <c r="B112" t="s">
        <v>285</v>
      </c>
      <c r="C112" t="s">
        <v>369</v>
      </c>
      <c r="D112" t="s">
        <v>370</v>
      </c>
      <c r="E112" s="27" t="str">
        <f t="shared" si="2"/>
        <v>\\192.168.0.3\wns\Asesoramiento Contable\WNS\CENTRO DE INVESTIGACION Y PREVENCION CARDIOVASCULAR SA\Contabilidad\2023\Compras</v>
      </c>
      <c r="F112" s="16" t="s">
        <v>383</v>
      </c>
      <c r="I112" s="36">
        <v>30</v>
      </c>
      <c r="J112">
        <v>71003253</v>
      </c>
      <c r="K112">
        <v>6</v>
      </c>
      <c r="M112" t="str">
        <f t="shared" si="0"/>
        <v>30-71003253-6</v>
      </c>
    </row>
    <row r="113" spans="1:13" x14ac:dyDescent="0.3">
      <c r="A113" s="23" t="s">
        <v>436</v>
      </c>
      <c r="B113" t="s">
        <v>286</v>
      </c>
      <c r="C113" t="s">
        <v>371</v>
      </c>
      <c r="D113" t="s">
        <v>110</v>
      </c>
      <c r="E113" s="27" t="str">
        <f t="shared" si="2"/>
        <v>\\192.168.0.3\wns\Asesoramiento Contable\WNS\SILICONBAIRES SRL\Contabilidad\2023\Compras</v>
      </c>
      <c r="F113" s="16" t="s">
        <v>383</v>
      </c>
      <c r="I113" s="36">
        <v>30</v>
      </c>
      <c r="J113">
        <v>71507810</v>
      </c>
      <c r="K113">
        <v>0</v>
      </c>
      <c r="M113" t="str">
        <f t="shared" si="0"/>
        <v>30-71507810-0</v>
      </c>
    </row>
    <row r="114" spans="1:13" x14ac:dyDescent="0.3">
      <c r="A114" s="23" t="s">
        <v>437</v>
      </c>
      <c r="B114" t="s">
        <v>287</v>
      </c>
      <c r="C114" t="s">
        <v>372</v>
      </c>
      <c r="D114" t="s">
        <v>141</v>
      </c>
      <c r="E114" s="27" t="str">
        <f t="shared" si="2"/>
        <v>\\192.168.0.3\wns\Asesoramiento Contable\WNS\SHIVITI S.A.S.\Contabilidad\2023\Compras</v>
      </c>
      <c r="F114" s="16" t="s">
        <v>383</v>
      </c>
      <c r="I114" s="36">
        <v>30</v>
      </c>
      <c r="J114">
        <v>71608695</v>
      </c>
      <c r="K114">
        <v>6</v>
      </c>
      <c r="M114" t="str">
        <f t="shared" si="0"/>
        <v>30-71608695-6</v>
      </c>
    </row>
    <row r="115" spans="1:13" x14ac:dyDescent="0.3">
      <c r="A115" s="23" t="s">
        <v>438</v>
      </c>
      <c r="B115" t="s">
        <v>288</v>
      </c>
      <c r="C115" t="s">
        <v>373</v>
      </c>
      <c r="D115" t="s">
        <v>374</v>
      </c>
      <c r="E115" s="27" t="str">
        <f t="shared" si="2"/>
        <v>\\192.168.0.3\wns\Asesoramiento Contable\WNS\TELAMANIA S.R.L.\Contabilidad\2023\Compras</v>
      </c>
      <c r="F115" s="24" t="s">
        <v>383</v>
      </c>
      <c r="I115" s="36">
        <v>30</v>
      </c>
      <c r="J115">
        <v>71679472</v>
      </c>
      <c r="K115">
        <v>1</v>
      </c>
      <c r="M115" t="str">
        <f t="shared" si="0"/>
        <v>30-71679472-1</v>
      </c>
    </row>
    <row r="116" spans="1:13" x14ac:dyDescent="0.3">
      <c r="A116" s="23" t="s">
        <v>439</v>
      </c>
      <c r="B116" t="s">
        <v>289</v>
      </c>
      <c r="C116" t="s">
        <v>375</v>
      </c>
      <c r="D116" t="s">
        <v>376</v>
      </c>
      <c r="E116" s="27" t="str">
        <f t="shared" si="2"/>
        <v>\\192.168.0.3\wns\Asesoramiento Contable\WNS\MANDUCA SANITARIOS S R L\Contabilidad\2023\Compras</v>
      </c>
      <c r="F116" s="24" t="s">
        <v>383</v>
      </c>
      <c r="I116" s="36">
        <v>30</v>
      </c>
      <c r="J116">
        <v>65609446</v>
      </c>
      <c r="K116">
        <v>6</v>
      </c>
      <c r="M116" t="str">
        <f t="shared" si="0"/>
        <v>30-65609446-6</v>
      </c>
    </row>
    <row r="117" spans="1:13" x14ac:dyDescent="0.3">
      <c r="A117" s="23" t="s">
        <v>440</v>
      </c>
      <c r="B117" t="s">
        <v>290</v>
      </c>
      <c r="C117" t="s">
        <v>377</v>
      </c>
      <c r="D117" t="s">
        <v>378</v>
      </c>
      <c r="E117" s="27" t="str">
        <f t="shared" si="2"/>
        <v>\\192.168.0.3\wns\Asesoramiento Contable\WNS\VICGER SERVICIOS SRL\Contabilidad\2023\Compras</v>
      </c>
      <c r="F117" s="24" t="s">
        <v>383</v>
      </c>
      <c r="I117" s="36">
        <v>30</v>
      </c>
      <c r="J117">
        <v>71199618</v>
      </c>
      <c r="K117">
        <v>0</v>
      </c>
      <c r="M117" t="str">
        <f t="shared" si="0"/>
        <v>30-71199618-0</v>
      </c>
    </row>
    <row r="118" spans="1:13" x14ac:dyDescent="0.3">
      <c r="A118" s="23" t="s">
        <v>441</v>
      </c>
      <c r="B118" t="s">
        <v>291</v>
      </c>
      <c r="C118" t="s">
        <v>379</v>
      </c>
      <c r="D118" t="s">
        <v>380</v>
      </c>
      <c r="E118" s="27" t="str">
        <f t="shared" si="2"/>
        <v>\\192.168.0.3\wns\Asesoramiento Contable\WNS\DISTRICORREA\Contabilidad\2023\Compras</v>
      </c>
      <c r="F118" s="24" t="s">
        <v>383</v>
      </c>
      <c r="I118" s="36">
        <v>30</v>
      </c>
      <c r="J118">
        <v>71779299</v>
      </c>
      <c r="K118">
        <v>4</v>
      </c>
      <c r="M118" t="str">
        <f t="shared" si="0"/>
        <v>30-71779299-4</v>
      </c>
    </row>
    <row r="119" spans="1:13" x14ac:dyDescent="0.3">
      <c r="A119" s="23" t="s">
        <v>607</v>
      </c>
      <c r="B119" t="s">
        <v>447</v>
      </c>
      <c r="C119" t="s">
        <v>497</v>
      </c>
      <c r="D119" t="s">
        <v>498</v>
      </c>
      <c r="E119" s="27" t="str">
        <f>CONCATENATE("\\192.168.0.3\wns\Asesoramiento Contable\WNS\",B119,"\Contabilidad\2024\Compras")</f>
        <v>\\192.168.0.3\wns\Asesoramiento Contable\WNS\KLH Corp S.R.L\Contabilidad\2024\Compras</v>
      </c>
      <c r="F119" s="16" t="s">
        <v>602</v>
      </c>
      <c r="H119" s="23"/>
    </row>
    <row r="120" spans="1:13" x14ac:dyDescent="0.3">
      <c r="A120" s="23" t="s">
        <v>608</v>
      </c>
      <c r="B120" t="s">
        <v>672</v>
      </c>
      <c r="C120" t="s">
        <v>499</v>
      </c>
      <c r="D120" t="s">
        <v>500</v>
      </c>
      <c r="E120" s="27" t="str">
        <f t="shared" ref="E120:E183" si="3">CONCATENATE("\\192.168.0.3\wns\Asesoramiento Contable\WNS\",B120,"\Contabilidad\2024\Compras")</f>
        <v>\\192.168.0.3\wns\Asesoramiento Contable\WNS\DAFISE LOGISTICA S.A.\Contabilidad\2024\Compras</v>
      </c>
      <c r="F120" s="28" t="s">
        <v>602</v>
      </c>
      <c r="H120" s="23"/>
    </row>
    <row r="121" spans="1:13" x14ac:dyDescent="0.3">
      <c r="A121" s="23" t="s">
        <v>609</v>
      </c>
      <c r="B121" t="s">
        <v>673</v>
      </c>
      <c r="C121" t="s">
        <v>501</v>
      </c>
      <c r="D121" t="s">
        <v>502</v>
      </c>
      <c r="E121" s="27" t="str">
        <f t="shared" si="3"/>
        <v>\\192.168.0.3\wns\Asesoramiento Contable\WNS\AMBRES CORP S.R.L.\Contabilidad\2024\Compras</v>
      </c>
      <c r="F121" s="16" t="s">
        <v>602</v>
      </c>
      <c r="H121" s="23"/>
    </row>
    <row r="122" spans="1:13" x14ac:dyDescent="0.3">
      <c r="A122" s="23" t="s">
        <v>610</v>
      </c>
      <c r="B122" t="s">
        <v>674</v>
      </c>
      <c r="C122" t="s">
        <v>503</v>
      </c>
      <c r="D122" t="s">
        <v>504</v>
      </c>
      <c r="E122" s="27" t="str">
        <f t="shared" si="3"/>
        <v>\\192.168.0.3\wns\Asesoramiento Contable\WNS\MEDIALUNAS CALENTITAS S.R.L.\Contabilidad\2024\Compras</v>
      </c>
      <c r="F122" s="16" t="s">
        <v>602</v>
      </c>
      <c r="H122" s="23"/>
    </row>
    <row r="123" spans="1:13" x14ac:dyDescent="0.3">
      <c r="A123" s="23" t="s">
        <v>611</v>
      </c>
      <c r="B123" t="s">
        <v>448</v>
      </c>
      <c r="C123" t="s">
        <v>505</v>
      </c>
      <c r="D123" t="s">
        <v>506</v>
      </c>
      <c r="E123" s="27" t="str">
        <f t="shared" si="3"/>
        <v>\\192.168.0.3\wns\Asesoramiento Contable\WNS\PROPERTEX S.A\Contabilidad\2024\Compras</v>
      </c>
      <c r="F123" s="16" t="s">
        <v>602</v>
      </c>
      <c r="H123" s="23"/>
    </row>
    <row r="124" spans="1:13" x14ac:dyDescent="0.3">
      <c r="A124" s="23" t="s">
        <v>612</v>
      </c>
      <c r="B124" s="41" t="s">
        <v>449</v>
      </c>
      <c r="C124" t="s">
        <v>379</v>
      </c>
      <c r="D124" t="s">
        <v>380</v>
      </c>
      <c r="E124" s="27" t="str">
        <f t="shared" si="3"/>
        <v>\\192.168.0.3\wns\Asesoramiento Contable\WNS\MUNDO PLASTIC SRL\Contabilidad\2024\Compras</v>
      </c>
      <c r="F124" s="16" t="s">
        <v>602</v>
      </c>
      <c r="H124" s="23"/>
    </row>
    <row r="125" spans="1:13" x14ac:dyDescent="0.3">
      <c r="A125" s="23" t="s">
        <v>613</v>
      </c>
      <c r="B125" s="41" t="s">
        <v>675</v>
      </c>
      <c r="C125" t="s">
        <v>507</v>
      </c>
      <c r="D125" t="s">
        <v>508</v>
      </c>
      <c r="E125" s="27" t="str">
        <f t="shared" si="3"/>
        <v>\\192.168.0.3\wns\Asesoramiento Contable\WNS\EAT &amp; DRINK S.A\Contabilidad\2024\Compras</v>
      </c>
      <c r="F125" s="24" t="s">
        <v>602</v>
      </c>
      <c r="H125" s="23"/>
    </row>
    <row r="126" spans="1:13" x14ac:dyDescent="0.3">
      <c r="A126" s="23" t="s">
        <v>614</v>
      </c>
      <c r="B126" s="41" t="s">
        <v>676</v>
      </c>
      <c r="C126" t="s">
        <v>230</v>
      </c>
      <c r="D126" t="s">
        <v>97</v>
      </c>
      <c r="E126" s="27" t="str">
        <f t="shared" si="3"/>
        <v>\\192.168.0.3\wns\Asesoramiento Contable\WNS\SN RIVERSIDE S.A\Contabilidad\2024\Compras</v>
      </c>
      <c r="F126" s="30" t="s">
        <v>603</v>
      </c>
      <c r="H126" s="23"/>
    </row>
    <row r="127" spans="1:13" x14ac:dyDescent="0.3">
      <c r="A127" s="23" t="s">
        <v>615</v>
      </c>
      <c r="B127" s="41" t="s">
        <v>677</v>
      </c>
      <c r="C127" t="s">
        <v>509</v>
      </c>
      <c r="D127" t="s">
        <v>510</v>
      </c>
      <c r="E127" s="27" t="str">
        <f t="shared" si="3"/>
        <v>\\192.168.0.3\wns\Asesoramiento Contable\WNS\CUENCA 1159 S.A\Contabilidad\2024\Compras</v>
      </c>
      <c r="F127" s="28" t="s">
        <v>603</v>
      </c>
      <c r="H127" s="23"/>
    </row>
    <row r="128" spans="1:13" x14ac:dyDescent="0.3">
      <c r="A128" s="23" t="s">
        <v>616</v>
      </c>
      <c r="B128" s="41" t="s">
        <v>678</v>
      </c>
      <c r="C128" t="s">
        <v>511</v>
      </c>
      <c r="D128" t="s">
        <v>512</v>
      </c>
      <c r="E128" s="27" t="str">
        <f t="shared" si="3"/>
        <v>\\192.168.0.3\wns\Asesoramiento Contable\WNS\25 DE KISLEV\Contabilidad\2024\Compras</v>
      </c>
      <c r="F128" s="28" t="s">
        <v>603</v>
      </c>
      <c r="H128" s="23"/>
    </row>
    <row r="129" spans="1:8" x14ac:dyDescent="0.3">
      <c r="A129" s="23" t="s">
        <v>617</v>
      </c>
      <c r="B129" s="41" t="s">
        <v>679</v>
      </c>
      <c r="C129" t="s">
        <v>513</v>
      </c>
      <c r="D129" t="s">
        <v>90</v>
      </c>
      <c r="E129" s="27" t="str">
        <f t="shared" si="3"/>
        <v>\\192.168.0.3\wns\Asesoramiento Contable\WNS\TERRES S.A.S\Contabilidad\2024\Compras</v>
      </c>
      <c r="F129" s="30" t="s">
        <v>603</v>
      </c>
      <c r="H129" s="23"/>
    </row>
    <row r="130" spans="1:8" x14ac:dyDescent="0.3">
      <c r="A130" s="23" t="s">
        <v>618</v>
      </c>
      <c r="B130" s="41" t="s">
        <v>684</v>
      </c>
      <c r="C130" t="s">
        <v>514</v>
      </c>
      <c r="D130" t="s">
        <v>515</v>
      </c>
      <c r="E130" s="27" t="str">
        <f t="shared" si="3"/>
        <v>\\192.168.0.3\wns\Asesoramiento Contable\WNS\INDUSTRIA ESTRELLA S.A.\Contabilidad\2024\Compras</v>
      </c>
      <c r="F130" s="28" t="s">
        <v>603</v>
      </c>
      <c r="H130" s="23"/>
    </row>
    <row r="131" spans="1:8" x14ac:dyDescent="0.3">
      <c r="A131" s="23" t="s">
        <v>619</v>
      </c>
      <c r="B131" s="41" t="s">
        <v>680</v>
      </c>
      <c r="C131" t="s">
        <v>516</v>
      </c>
      <c r="D131" t="s">
        <v>517</v>
      </c>
      <c r="E131" s="27" t="str">
        <f t="shared" si="3"/>
        <v>\\192.168.0.3\wns\Asesoramiento Contable\WNS\S PLUS SHIPPING S.A\Contabilidad\2024\Compras</v>
      </c>
      <c r="F131" s="28" t="s">
        <v>603</v>
      </c>
      <c r="H131" s="23"/>
    </row>
    <row r="132" spans="1:8" x14ac:dyDescent="0.3">
      <c r="A132" s="23" t="s">
        <v>620</v>
      </c>
      <c r="B132" s="41" t="s">
        <v>690</v>
      </c>
      <c r="C132" t="s">
        <v>518</v>
      </c>
      <c r="D132" t="s">
        <v>519</v>
      </c>
      <c r="E132" s="27" t="str">
        <f t="shared" si="3"/>
        <v>\\192.168.0.3\wns\Asesoramiento Contable\WNS\KONSTRUKTIONEN M S.R.L.\Contabilidad\2024\Compras</v>
      </c>
      <c r="F132" s="30" t="s">
        <v>603</v>
      </c>
      <c r="H132" s="23"/>
    </row>
    <row r="133" spans="1:8" x14ac:dyDescent="0.3">
      <c r="A133" s="23" t="s">
        <v>621</v>
      </c>
      <c r="B133" s="41" t="s">
        <v>681</v>
      </c>
      <c r="C133" t="s">
        <v>507</v>
      </c>
      <c r="D133" t="s">
        <v>508</v>
      </c>
      <c r="E133" s="27" t="str">
        <f t="shared" si="3"/>
        <v>\\192.168.0.3\wns\Asesoramiento Contable\WNS\MENDI S A\Contabilidad\2024\Compras</v>
      </c>
      <c r="F133" s="28" t="s">
        <v>603</v>
      </c>
      <c r="H133" s="23"/>
    </row>
    <row r="134" spans="1:8" x14ac:dyDescent="0.3">
      <c r="A134" s="23" t="s">
        <v>622</v>
      </c>
      <c r="B134" s="41" t="s">
        <v>691</v>
      </c>
      <c r="C134" t="s">
        <v>520</v>
      </c>
      <c r="D134" t="s">
        <v>521</v>
      </c>
      <c r="E134" s="27" t="str">
        <f t="shared" si="3"/>
        <v>\\192.168.0.3\wns\Asesoramiento Contable\WNS\BLUNKI S.R.L.\Contabilidad\2024\Compras</v>
      </c>
      <c r="F134" s="30" t="s">
        <v>604</v>
      </c>
      <c r="H134" s="23"/>
    </row>
    <row r="135" spans="1:8" x14ac:dyDescent="0.3">
      <c r="A135" s="23" t="s">
        <v>623</v>
      </c>
      <c r="B135" s="41" t="s">
        <v>682</v>
      </c>
      <c r="C135" t="s">
        <v>522</v>
      </c>
      <c r="D135" t="s">
        <v>523</v>
      </c>
      <c r="E135" s="27" t="str">
        <f t="shared" si="3"/>
        <v>\\192.168.0.3\wns\Asesoramiento Contable\WNS\FADEFIL S.A\Contabilidad\2024\Compras</v>
      </c>
      <c r="F135" s="30" t="s">
        <v>604</v>
      </c>
      <c r="H135" s="23"/>
    </row>
    <row r="136" spans="1:8" x14ac:dyDescent="0.3">
      <c r="A136" s="23" t="s">
        <v>624</v>
      </c>
      <c r="B136" s="41" t="s">
        <v>450</v>
      </c>
      <c r="C136" t="s">
        <v>524</v>
      </c>
      <c r="D136" t="s">
        <v>525</v>
      </c>
      <c r="E136" s="27" t="str">
        <f t="shared" si="3"/>
        <v>\\192.168.0.3\wns\Asesoramiento Contable\WNS\DELANTIA S.R.L.\Contabilidad\2024\Compras</v>
      </c>
      <c r="F136" s="16" t="s">
        <v>604</v>
      </c>
      <c r="H136" s="23"/>
    </row>
    <row r="137" spans="1:8" x14ac:dyDescent="0.3">
      <c r="A137" s="23" t="s">
        <v>625</v>
      </c>
      <c r="B137" s="41" t="s">
        <v>683</v>
      </c>
      <c r="C137" t="s">
        <v>526</v>
      </c>
      <c r="D137" t="s">
        <v>527</v>
      </c>
      <c r="E137" s="27" t="str">
        <f t="shared" si="3"/>
        <v>\\192.168.0.3\wns\Asesoramiento Contable\WNS\TIENDA LIVING S.R.L\Contabilidad\2024\Compras</v>
      </c>
      <c r="F137" s="16" t="s">
        <v>604</v>
      </c>
      <c r="H137" s="23"/>
    </row>
    <row r="138" spans="1:8" x14ac:dyDescent="0.3">
      <c r="A138" s="23" t="s">
        <v>626</v>
      </c>
      <c r="B138" s="41" t="s">
        <v>451</v>
      </c>
      <c r="C138" t="s">
        <v>528</v>
      </c>
      <c r="D138" t="s">
        <v>133</v>
      </c>
      <c r="E138" s="27" t="str">
        <f t="shared" si="3"/>
        <v>\\192.168.0.3\wns\Asesoramiento Contable\WNS\NETFAM S.A.\Contabilidad\2024\Compras</v>
      </c>
      <c r="F138" s="16" t="s">
        <v>604</v>
      </c>
      <c r="H138" s="23"/>
    </row>
    <row r="139" spans="1:8" x14ac:dyDescent="0.3">
      <c r="A139" s="23" t="s">
        <v>627</v>
      </c>
      <c r="B139" s="41" t="s">
        <v>452</v>
      </c>
      <c r="C139" t="s">
        <v>325</v>
      </c>
      <c r="D139" t="s">
        <v>322</v>
      </c>
      <c r="E139" s="27" t="str">
        <f t="shared" si="3"/>
        <v>\\192.168.0.3\wns\Asesoramiento Contable\WNS\LEAVE IT S.A\Contabilidad\2024\Compras</v>
      </c>
      <c r="F139" s="30" t="s">
        <v>604</v>
      </c>
      <c r="H139" s="23"/>
    </row>
    <row r="140" spans="1:8" x14ac:dyDescent="0.3">
      <c r="A140" s="23" t="s">
        <v>628</v>
      </c>
      <c r="B140" s="41" t="s">
        <v>685</v>
      </c>
      <c r="C140" t="s">
        <v>529</v>
      </c>
      <c r="D140" t="s">
        <v>530</v>
      </c>
      <c r="E140" s="27" t="str">
        <f t="shared" si="3"/>
        <v>\\192.168.0.3\wns\Asesoramiento Contable\WNS\CHARLIEKILL S A\Contabilidad\2024\Compras</v>
      </c>
      <c r="F140" s="16" t="s">
        <v>604</v>
      </c>
      <c r="H140" s="23"/>
    </row>
    <row r="141" spans="1:8" x14ac:dyDescent="0.3">
      <c r="A141" s="23" t="s">
        <v>629</v>
      </c>
      <c r="B141" s="41" t="s">
        <v>453</v>
      </c>
      <c r="C141" t="s">
        <v>531</v>
      </c>
      <c r="D141" t="s">
        <v>532</v>
      </c>
      <c r="E141" s="27" t="str">
        <f t="shared" si="3"/>
        <v>\\192.168.0.3\wns\Asesoramiento Contable\WNS\MESQUITA HNOS\Contabilidad\2024\Compras</v>
      </c>
      <c r="F141" s="43" t="s">
        <v>604</v>
      </c>
      <c r="H141" s="23"/>
    </row>
    <row r="142" spans="1:8" x14ac:dyDescent="0.3">
      <c r="A142" s="23" t="s">
        <v>630</v>
      </c>
      <c r="B142" s="41" t="s">
        <v>454</v>
      </c>
      <c r="C142" t="s">
        <v>533</v>
      </c>
      <c r="D142" t="s">
        <v>534</v>
      </c>
      <c r="E142" s="27" t="str">
        <f t="shared" si="3"/>
        <v>\\192.168.0.3\wns\Asesoramiento Contable\WNS\INSUMOS GADOL SRL\Contabilidad\2024\Compras</v>
      </c>
      <c r="F142" s="28" t="s">
        <v>604</v>
      </c>
      <c r="H142" s="23"/>
    </row>
    <row r="143" spans="1:8" x14ac:dyDescent="0.3">
      <c r="A143" s="23" t="s">
        <v>631</v>
      </c>
      <c r="B143" s="41" t="s">
        <v>686</v>
      </c>
      <c r="C143" t="s">
        <v>535</v>
      </c>
      <c r="D143" t="s">
        <v>536</v>
      </c>
      <c r="E143" s="27" t="str">
        <f t="shared" si="3"/>
        <v>\\192.168.0.3\wns\Asesoramiento Contable\WNS\Grupo Bascro SRL\Contabilidad\2024\Compras</v>
      </c>
      <c r="F143" s="24" t="s">
        <v>604</v>
      </c>
      <c r="H143" s="23"/>
    </row>
    <row r="144" spans="1:8" x14ac:dyDescent="0.3">
      <c r="A144" s="23" t="s">
        <v>632</v>
      </c>
      <c r="B144" s="41" t="s">
        <v>687</v>
      </c>
      <c r="C144" t="s">
        <v>230</v>
      </c>
      <c r="D144" t="s">
        <v>97</v>
      </c>
      <c r="E144" s="27" t="str">
        <f t="shared" si="3"/>
        <v>\\192.168.0.3\wns\Asesoramiento Contable\WNS\USAIN SRL\Contabilidad\2024\Compras</v>
      </c>
      <c r="F144" s="30" t="s">
        <v>604</v>
      </c>
      <c r="H144" s="23"/>
    </row>
    <row r="145" spans="1:8" x14ac:dyDescent="0.3">
      <c r="A145" s="23" t="s">
        <v>633</v>
      </c>
      <c r="B145" s="41" t="s">
        <v>688</v>
      </c>
      <c r="C145" t="s">
        <v>349</v>
      </c>
      <c r="D145" t="s">
        <v>103</v>
      </c>
      <c r="E145" s="27" t="str">
        <f t="shared" si="3"/>
        <v>\\192.168.0.3\wns\Asesoramiento Contable\WNS\DMW S.R.L\Contabilidad\2024\Compras</v>
      </c>
      <c r="F145" s="28" t="s">
        <v>604</v>
      </c>
      <c r="H145" s="23"/>
    </row>
    <row r="146" spans="1:8" x14ac:dyDescent="0.3">
      <c r="A146" s="23" t="s">
        <v>634</v>
      </c>
      <c r="B146" s="41" t="s">
        <v>689</v>
      </c>
      <c r="C146" t="s">
        <v>537</v>
      </c>
      <c r="D146" t="s">
        <v>538</v>
      </c>
      <c r="E146" s="27" t="str">
        <f t="shared" si="3"/>
        <v>\\192.168.0.3\wns\Asesoramiento Contable\WNS\FACSAN S.R.L\Contabilidad\2024\Compras</v>
      </c>
      <c r="F146" s="43" t="s">
        <v>604</v>
      </c>
      <c r="H146" s="23"/>
    </row>
    <row r="147" spans="1:8" x14ac:dyDescent="0.3">
      <c r="A147" s="23" t="s">
        <v>635</v>
      </c>
      <c r="B147" s="41" t="s">
        <v>455</v>
      </c>
      <c r="C147" t="s">
        <v>350</v>
      </c>
      <c r="D147" t="s">
        <v>351</v>
      </c>
      <c r="E147" s="27" t="str">
        <f t="shared" si="3"/>
        <v>\\192.168.0.3\wns\Asesoramiento Contable\WNS\PEDA SRL\Contabilidad\2024\Compras</v>
      </c>
      <c r="F147" s="34" t="s">
        <v>604</v>
      </c>
      <c r="H147" s="23"/>
    </row>
    <row r="148" spans="1:8" x14ac:dyDescent="0.3">
      <c r="A148" s="23" t="s">
        <v>636</v>
      </c>
      <c r="B148" s="41" t="s">
        <v>456</v>
      </c>
      <c r="C148" t="s">
        <v>539</v>
      </c>
      <c r="D148" t="s">
        <v>351</v>
      </c>
      <c r="E148" s="27" t="str">
        <f t="shared" si="3"/>
        <v>\\192.168.0.3\wns\Asesoramiento Contable\WNS\FRATOM SRL\Contabilidad\2024\Compras</v>
      </c>
      <c r="F148" s="34" t="s">
        <v>604</v>
      </c>
      <c r="H148" s="23"/>
    </row>
    <row r="149" spans="1:8" x14ac:dyDescent="0.3">
      <c r="A149" s="23" t="s">
        <v>637</v>
      </c>
      <c r="B149" s="41" t="s">
        <v>457</v>
      </c>
      <c r="C149" t="s">
        <v>540</v>
      </c>
      <c r="D149" t="s">
        <v>541</v>
      </c>
      <c r="E149" s="27" t="str">
        <f t="shared" si="3"/>
        <v>\\192.168.0.3\wns\Asesoramiento Contable\WNS\MINGE S.A.\Contabilidad\2024\Compras</v>
      </c>
      <c r="F149" s="30" t="s">
        <v>604</v>
      </c>
      <c r="H149" s="23"/>
    </row>
    <row r="150" spans="1:8" x14ac:dyDescent="0.3">
      <c r="A150" s="23" t="s">
        <v>638</v>
      </c>
      <c r="B150" s="41" t="s">
        <v>458</v>
      </c>
      <c r="C150" t="s">
        <v>542</v>
      </c>
      <c r="D150" t="s">
        <v>543</v>
      </c>
      <c r="E150" s="27" t="str">
        <f t="shared" si="3"/>
        <v>\\192.168.0.3\wns\Asesoramiento Contable\WNS\MATRIXAR PLASTICOS S.A.\Contabilidad\2024\Compras</v>
      </c>
      <c r="F150" s="16" t="s">
        <v>604</v>
      </c>
      <c r="H150" s="23"/>
    </row>
    <row r="151" spans="1:8" x14ac:dyDescent="0.3">
      <c r="A151" s="23" t="s">
        <v>639</v>
      </c>
      <c r="B151" s="41" t="s">
        <v>459</v>
      </c>
      <c r="C151" t="s">
        <v>298</v>
      </c>
      <c r="D151" t="s">
        <v>20</v>
      </c>
      <c r="E151" s="27" t="str">
        <f t="shared" si="3"/>
        <v>\\192.168.0.3\wns\Asesoramiento Contable\WNS\OCHO SEIS TRES SRL\Contabilidad\2024\Compras</v>
      </c>
      <c r="F151" s="30" t="s">
        <v>605</v>
      </c>
      <c r="H151" s="23"/>
    </row>
    <row r="152" spans="1:8" x14ac:dyDescent="0.3">
      <c r="A152" s="23" t="s">
        <v>640</v>
      </c>
      <c r="B152" s="41" t="s">
        <v>460</v>
      </c>
      <c r="C152" t="s">
        <v>544</v>
      </c>
      <c r="D152" t="s">
        <v>545</v>
      </c>
      <c r="E152" s="27" t="str">
        <f t="shared" si="3"/>
        <v>\\192.168.0.3\wns\Asesoramiento Contable\WNS\CLEANX S.A.\Contabilidad\2024\Compras</v>
      </c>
      <c r="F152" s="30" t="s">
        <v>605</v>
      </c>
      <c r="H152" s="23"/>
    </row>
    <row r="153" spans="1:8" x14ac:dyDescent="0.3">
      <c r="A153" s="23" t="s">
        <v>641</v>
      </c>
      <c r="B153" s="41" t="s">
        <v>461</v>
      </c>
      <c r="C153" t="s">
        <v>546</v>
      </c>
      <c r="D153" t="s">
        <v>547</v>
      </c>
      <c r="E153" s="27" t="str">
        <f t="shared" si="3"/>
        <v>\\192.168.0.3\wns\Asesoramiento Contable\WNS\GRALUMA SOCIEDAD ANONIMA COMERCIAL INDUSTRIAL FINAN INMOB CO\Contabilidad\2024\Compras</v>
      </c>
      <c r="F153" s="30" t="s">
        <v>605</v>
      </c>
      <c r="H153" s="23"/>
    </row>
    <row r="154" spans="1:8" x14ac:dyDescent="0.3">
      <c r="A154" s="23" t="s">
        <v>642</v>
      </c>
      <c r="B154" s="41" t="s">
        <v>462</v>
      </c>
      <c r="C154" t="s">
        <v>548</v>
      </c>
      <c r="D154" t="s">
        <v>142</v>
      </c>
      <c r="E154" s="27" t="str">
        <f t="shared" si="3"/>
        <v>\\192.168.0.3\wns\Asesoramiento Contable\WNS\BASAY SRL\Contabilidad\2024\Compras</v>
      </c>
      <c r="F154" s="30" t="s">
        <v>605</v>
      </c>
      <c r="H154" s="23"/>
    </row>
    <row r="155" spans="1:8" x14ac:dyDescent="0.3">
      <c r="A155" s="23" t="s">
        <v>643</v>
      </c>
      <c r="B155" s="41" t="s">
        <v>463</v>
      </c>
      <c r="C155" t="s">
        <v>509</v>
      </c>
      <c r="D155" t="s">
        <v>510</v>
      </c>
      <c r="E155" s="27" t="str">
        <f t="shared" si="3"/>
        <v>\\192.168.0.3\wns\Asesoramiento Contable\WNS\TEJELET S.A.\Contabilidad\2024\Compras</v>
      </c>
      <c r="F155" s="16" t="s">
        <v>605</v>
      </c>
      <c r="H155" s="23"/>
    </row>
    <row r="156" spans="1:8" x14ac:dyDescent="0.3">
      <c r="A156" s="23" t="s">
        <v>644</v>
      </c>
      <c r="B156" s="41" t="s">
        <v>464</v>
      </c>
      <c r="C156" t="s">
        <v>549</v>
      </c>
      <c r="D156" t="s">
        <v>550</v>
      </c>
      <c r="E156" s="27" t="str">
        <f t="shared" si="3"/>
        <v>\\192.168.0.3\wns\Asesoramiento Contable\WNS\GONNI S.A.\Contabilidad\2024\Compras</v>
      </c>
      <c r="F156" s="16" t="s">
        <v>605</v>
      </c>
      <c r="H156" s="23"/>
    </row>
    <row r="157" spans="1:8" x14ac:dyDescent="0.3">
      <c r="A157" s="23" t="s">
        <v>645</v>
      </c>
      <c r="B157" s="41" t="s">
        <v>465</v>
      </c>
      <c r="C157" t="s">
        <v>551</v>
      </c>
      <c r="D157" t="s">
        <v>552</v>
      </c>
      <c r="E157" s="27" t="str">
        <f t="shared" si="3"/>
        <v>\\192.168.0.3\wns\Asesoramiento Contable\WNS\SEADMA S.A.\Contabilidad\2024\Compras</v>
      </c>
      <c r="F157" s="16" t="s">
        <v>605</v>
      </c>
      <c r="H157" s="23"/>
    </row>
    <row r="158" spans="1:8" x14ac:dyDescent="0.3">
      <c r="A158" s="23" t="s">
        <v>646</v>
      </c>
      <c r="B158" s="41" t="s">
        <v>466</v>
      </c>
      <c r="C158" t="s">
        <v>553</v>
      </c>
      <c r="D158" t="s">
        <v>554</v>
      </c>
      <c r="E158" s="27" t="str">
        <f t="shared" si="3"/>
        <v>\\192.168.0.3\wns\Asesoramiento Contable\WNS\TMB GROUP S.R.L.\Contabilidad\2024\Compras</v>
      </c>
      <c r="F158" s="24" t="s">
        <v>605</v>
      </c>
      <c r="H158" s="23"/>
    </row>
    <row r="159" spans="1:8" x14ac:dyDescent="0.3">
      <c r="A159" s="40" t="s">
        <v>647</v>
      </c>
      <c r="B159" s="41" t="s">
        <v>467</v>
      </c>
      <c r="C159" t="s">
        <v>343</v>
      </c>
      <c r="D159" t="s">
        <v>344</v>
      </c>
      <c r="E159" s="27" t="str">
        <f t="shared" si="3"/>
        <v>\\192.168.0.3\wns\Asesoramiento Contable\WNS\JEDSOL SRL\Contabilidad\2024\Compras</v>
      </c>
      <c r="F159" s="28" t="s">
        <v>605</v>
      </c>
      <c r="H159" s="40"/>
    </row>
    <row r="160" spans="1:8" x14ac:dyDescent="0.3">
      <c r="A160" s="23" t="s">
        <v>648</v>
      </c>
      <c r="B160" s="41" t="s">
        <v>468</v>
      </c>
      <c r="C160" t="s">
        <v>315</v>
      </c>
      <c r="D160" t="s">
        <v>316</v>
      </c>
      <c r="E160" s="27" t="str">
        <f t="shared" si="3"/>
        <v>\\192.168.0.3\wns\Asesoramiento Contable\WNS\T378 S.A.\Contabilidad\2024\Compras</v>
      </c>
      <c r="F160" s="30" t="s">
        <v>605</v>
      </c>
      <c r="H160" s="23"/>
    </row>
    <row r="161" spans="1:8" x14ac:dyDescent="0.3">
      <c r="A161" s="23" t="s">
        <v>649</v>
      </c>
      <c r="B161" s="41" t="s">
        <v>469</v>
      </c>
      <c r="C161" t="s">
        <v>555</v>
      </c>
      <c r="D161" t="s">
        <v>556</v>
      </c>
      <c r="E161" s="27" t="str">
        <f t="shared" si="3"/>
        <v>\\192.168.0.3\wns\Asesoramiento Contable\WNS\HIGH LIGHT SRL \Contabilidad\2024\Compras</v>
      </c>
      <c r="F161" s="16" t="s">
        <v>605</v>
      </c>
      <c r="H161" s="23"/>
    </row>
    <row r="162" spans="1:8" x14ac:dyDescent="0.3">
      <c r="A162" s="23" t="s">
        <v>650</v>
      </c>
      <c r="B162" s="41" t="s">
        <v>470</v>
      </c>
      <c r="C162" t="s">
        <v>362</v>
      </c>
      <c r="D162" t="s">
        <v>363</v>
      </c>
      <c r="E162" s="27" t="str">
        <f t="shared" si="3"/>
        <v>\\192.168.0.3\wns\Asesoramiento Contable\WNS\HGRTEX S.R.L.\Contabilidad\2024\Compras</v>
      </c>
      <c r="F162" s="28" t="s">
        <v>605</v>
      </c>
      <c r="H162" s="23"/>
    </row>
    <row r="163" spans="1:8" x14ac:dyDescent="0.3">
      <c r="A163" s="23" t="s">
        <v>651</v>
      </c>
      <c r="B163" s="41" t="s">
        <v>471</v>
      </c>
      <c r="C163" t="s">
        <v>371</v>
      </c>
      <c r="D163" t="s">
        <v>110</v>
      </c>
      <c r="E163" s="27" t="str">
        <f t="shared" si="3"/>
        <v>\\192.168.0.3\wns\Asesoramiento Contable\WNS\DESHU S.R.L.\Contabilidad\2024\Compras</v>
      </c>
      <c r="F163" s="24" t="s">
        <v>605</v>
      </c>
      <c r="H163" s="23"/>
    </row>
    <row r="164" spans="1:8" x14ac:dyDescent="0.3">
      <c r="A164" s="23" t="s">
        <v>652</v>
      </c>
      <c r="B164" s="41" t="s">
        <v>472</v>
      </c>
      <c r="C164" t="s">
        <v>557</v>
      </c>
      <c r="D164" t="s">
        <v>558</v>
      </c>
      <c r="E164" s="27" t="str">
        <f t="shared" si="3"/>
        <v>\\192.168.0.3\wns\Asesoramiento Contable\WNS\BENSOFI SRL\Contabilidad\2024\Compras</v>
      </c>
      <c r="F164" s="24" t="s">
        <v>605</v>
      </c>
      <c r="H164" s="23"/>
    </row>
    <row r="165" spans="1:8" x14ac:dyDescent="0.3">
      <c r="A165" s="23" t="s">
        <v>149</v>
      </c>
      <c r="B165" s="41" t="s">
        <v>112</v>
      </c>
      <c r="C165" t="s">
        <v>559</v>
      </c>
      <c r="D165" t="s">
        <v>132</v>
      </c>
      <c r="E165" s="27" t="str">
        <f t="shared" si="3"/>
        <v>\\192.168.0.3\wns\Asesoramiento Contable\WNS\MUNBEN S.A.\Contabilidad\2024\Compras</v>
      </c>
      <c r="F165" s="16" t="s">
        <v>606</v>
      </c>
      <c r="H165" s="23"/>
    </row>
    <row r="166" spans="1:8" x14ac:dyDescent="0.3">
      <c r="A166" s="23" t="s">
        <v>150</v>
      </c>
      <c r="B166" s="41" t="s">
        <v>113</v>
      </c>
      <c r="C166" t="s">
        <v>298</v>
      </c>
      <c r="D166" t="s">
        <v>20</v>
      </c>
      <c r="E166" s="27" t="str">
        <f t="shared" si="3"/>
        <v>\\192.168.0.3\wns\Asesoramiento Contable\WNS\GUPAZ S A\Contabilidad\2024\Compras</v>
      </c>
      <c r="F166" s="16" t="s">
        <v>606</v>
      </c>
      <c r="H166" s="23"/>
    </row>
    <row r="167" spans="1:8" x14ac:dyDescent="0.3">
      <c r="A167" s="23" t="s">
        <v>653</v>
      </c>
      <c r="B167" s="41" t="s">
        <v>473</v>
      </c>
      <c r="C167" t="s">
        <v>560</v>
      </c>
      <c r="D167" t="s">
        <v>561</v>
      </c>
      <c r="E167" s="27" t="str">
        <f t="shared" si="3"/>
        <v>\\192.168.0.3\wns\Asesoramiento Contable\WNS\BRAINTLY SRL\Contabilidad\2024\Compras</v>
      </c>
      <c r="F167" s="16" t="s">
        <v>606</v>
      </c>
      <c r="H167" s="23"/>
    </row>
    <row r="168" spans="1:8" x14ac:dyDescent="0.3">
      <c r="A168" s="40" t="s">
        <v>151</v>
      </c>
      <c r="B168" s="41" t="s">
        <v>114</v>
      </c>
      <c r="C168" t="s">
        <v>528</v>
      </c>
      <c r="D168" t="s">
        <v>133</v>
      </c>
      <c r="E168" s="27" t="str">
        <f t="shared" si="3"/>
        <v>\\192.168.0.3\wns\Asesoramiento Contable\WNS\EFENIMAR S.A.\Contabilidad\2024\Compras</v>
      </c>
      <c r="F168" s="44" t="s">
        <v>606</v>
      </c>
      <c r="H168" s="40"/>
    </row>
    <row r="169" spans="1:8" x14ac:dyDescent="0.3">
      <c r="A169" s="23" t="s">
        <v>152</v>
      </c>
      <c r="B169" s="41" t="s">
        <v>115</v>
      </c>
      <c r="C169" t="s">
        <v>562</v>
      </c>
      <c r="D169" t="s">
        <v>131</v>
      </c>
      <c r="E169" s="27" t="str">
        <f t="shared" si="3"/>
        <v>\\192.168.0.3\wns\Asesoramiento Contable\WNS\SGB CONSTRUCCIONES S.A.\Contabilidad\2024\Compras</v>
      </c>
      <c r="F169" s="24" t="s">
        <v>606</v>
      </c>
      <c r="H169" s="23"/>
    </row>
    <row r="170" spans="1:8" x14ac:dyDescent="0.3">
      <c r="A170" s="23" t="s">
        <v>157</v>
      </c>
      <c r="B170" s="41" t="s">
        <v>119</v>
      </c>
      <c r="C170" t="s">
        <v>230</v>
      </c>
      <c r="D170" t="s">
        <v>97</v>
      </c>
      <c r="E170" s="27" t="str">
        <f t="shared" si="3"/>
        <v>\\192.168.0.3\wns\Asesoramiento Contable\WNS\BOT BALANCE S.A.\Contabilidad\2024\Compras</v>
      </c>
      <c r="F170" s="16" t="s">
        <v>606</v>
      </c>
      <c r="H170" s="23"/>
    </row>
    <row r="171" spans="1:8" x14ac:dyDescent="0.3">
      <c r="A171" s="23" t="s">
        <v>654</v>
      </c>
      <c r="B171" s="41" t="s">
        <v>474</v>
      </c>
      <c r="C171" t="s">
        <v>563</v>
      </c>
      <c r="D171" t="s">
        <v>564</v>
      </c>
      <c r="E171" s="27" t="str">
        <f t="shared" si="3"/>
        <v>\\192.168.0.3\wns\Asesoramiento Contable\WNS\CINNAMON TRUST S.A.\Contabilidad\2024\Compras</v>
      </c>
      <c r="F171" s="16" t="s">
        <v>606</v>
      </c>
      <c r="H171" s="23"/>
    </row>
    <row r="172" spans="1:8" x14ac:dyDescent="0.3">
      <c r="A172" s="23" t="s">
        <v>655</v>
      </c>
      <c r="B172" s="41" t="s">
        <v>475</v>
      </c>
      <c r="C172" t="s">
        <v>565</v>
      </c>
      <c r="D172" t="s">
        <v>566</v>
      </c>
      <c r="E172" s="27" t="str">
        <f t="shared" si="3"/>
        <v>\\192.168.0.3\wns\Asesoramiento Contable\WNS\DAPORAL S.A.\Contabilidad\2024\Compras</v>
      </c>
      <c r="F172" s="28" t="s">
        <v>606</v>
      </c>
      <c r="H172" s="23"/>
    </row>
    <row r="173" spans="1:8" x14ac:dyDescent="0.3">
      <c r="A173" s="23" t="s">
        <v>158</v>
      </c>
      <c r="B173" s="41" t="s">
        <v>120</v>
      </c>
      <c r="C173" t="s">
        <v>567</v>
      </c>
      <c r="D173" t="s">
        <v>134</v>
      </c>
      <c r="E173" s="27" t="str">
        <f t="shared" si="3"/>
        <v>\\192.168.0.3\wns\Asesoramiento Contable\WNS\JARIF S.A.\Contabilidad\2024\Compras</v>
      </c>
      <c r="F173" s="16" t="s">
        <v>606</v>
      </c>
      <c r="H173" s="23"/>
    </row>
    <row r="174" spans="1:8" x14ac:dyDescent="0.3">
      <c r="A174" s="23" t="s">
        <v>153</v>
      </c>
      <c r="B174" s="41" t="s">
        <v>116</v>
      </c>
      <c r="C174" t="s">
        <v>562</v>
      </c>
      <c r="D174" t="s">
        <v>131</v>
      </c>
      <c r="E174" s="27" t="str">
        <f t="shared" si="3"/>
        <v>\\192.168.0.3\wns\Asesoramiento Contable\WNS\PALMA DI MONTECHIARO S.A.\Contabilidad\2024\Compras</v>
      </c>
      <c r="F174" s="28" t="s">
        <v>606</v>
      </c>
      <c r="H174" s="23"/>
    </row>
    <row r="175" spans="1:8" x14ac:dyDescent="0.3">
      <c r="A175" s="23" t="s">
        <v>656</v>
      </c>
      <c r="B175" s="41" t="s">
        <v>476</v>
      </c>
      <c r="C175" t="s">
        <v>568</v>
      </c>
      <c r="D175" t="s">
        <v>569</v>
      </c>
      <c r="E175" s="27" t="str">
        <f t="shared" si="3"/>
        <v>\\192.168.0.3\wns\Asesoramiento Contable\WNS\RUKKO SRL\Contabilidad\2024\Compras</v>
      </c>
      <c r="F175" s="16" t="s">
        <v>606</v>
      </c>
      <c r="H175" s="23"/>
    </row>
    <row r="176" spans="1:8" x14ac:dyDescent="0.3">
      <c r="A176" s="23" t="s">
        <v>657</v>
      </c>
      <c r="B176" s="42" t="s">
        <v>477</v>
      </c>
      <c r="C176" t="s">
        <v>570</v>
      </c>
      <c r="D176" t="s">
        <v>571</v>
      </c>
      <c r="E176" s="27" t="str">
        <f t="shared" si="3"/>
        <v>\\192.168.0.3\wns\Asesoramiento Contable\WNS\BIANCATEX SRL\Contabilidad\2024\Compras</v>
      </c>
      <c r="F176" s="16" t="s">
        <v>606</v>
      </c>
      <c r="H176" s="23"/>
    </row>
    <row r="177" spans="1:8" x14ac:dyDescent="0.3">
      <c r="A177" s="23" t="s">
        <v>658</v>
      </c>
      <c r="B177" s="42" t="s">
        <v>478</v>
      </c>
      <c r="C177" t="s">
        <v>572</v>
      </c>
      <c r="D177" t="s">
        <v>573</v>
      </c>
      <c r="E177" s="27" t="str">
        <f t="shared" si="3"/>
        <v>\\192.168.0.3\wns\Asesoramiento Contable\WNS\THAMES 207 S.A.\Contabilidad\2024\Compras</v>
      </c>
      <c r="F177" s="16" t="s">
        <v>606</v>
      </c>
      <c r="H177" s="23"/>
    </row>
    <row r="178" spans="1:8" x14ac:dyDescent="0.3">
      <c r="A178" s="23" t="s">
        <v>659</v>
      </c>
      <c r="B178" s="41" t="s">
        <v>479</v>
      </c>
      <c r="C178" t="s">
        <v>365</v>
      </c>
      <c r="D178" t="s">
        <v>366</v>
      </c>
      <c r="E178" s="27" t="str">
        <f t="shared" si="3"/>
        <v>\\192.168.0.3\wns\Asesoramiento Contable\WNS\ARROW HOLDINGS S.R.L.\Contabilidad\2024\Compras</v>
      </c>
      <c r="F178" s="16" t="s">
        <v>606</v>
      </c>
      <c r="H178" s="23"/>
    </row>
    <row r="179" spans="1:8" x14ac:dyDescent="0.3">
      <c r="A179" s="23" t="s">
        <v>172</v>
      </c>
      <c r="B179" s="42" t="s">
        <v>130</v>
      </c>
      <c r="C179" t="s">
        <v>574</v>
      </c>
      <c r="D179" t="s">
        <v>143</v>
      </c>
      <c r="E179" s="27" t="str">
        <f t="shared" si="3"/>
        <v>\\192.168.0.3\wns\Asesoramiento Contable\WNS\DOC GW S.A.S.\Contabilidad\2024\Compras</v>
      </c>
      <c r="F179" s="16" t="s">
        <v>178</v>
      </c>
      <c r="H179" s="23"/>
    </row>
    <row r="180" spans="1:8" x14ac:dyDescent="0.3">
      <c r="A180" s="23" t="s">
        <v>164</v>
      </c>
      <c r="B180" s="42" t="s">
        <v>124</v>
      </c>
      <c r="C180" t="s">
        <v>575</v>
      </c>
      <c r="D180" t="s">
        <v>139</v>
      </c>
      <c r="E180" s="27" t="str">
        <f t="shared" si="3"/>
        <v>\\192.168.0.3\wns\Asesoramiento Contable\WNS\INETION GSB S.R.L.\Contabilidad\2024\Compras</v>
      </c>
      <c r="F180" s="16" t="s">
        <v>178</v>
      </c>
      <c r="H180" s="23"/>
    </row>
    <row r="181" spans="1:8" x14ac:dyDescent="0.3">
      <c r="A181" s="23" t="s">
        <v>160</v>
      </c>
      <c r="B181" s="42" t="s">
        <v>480</v>
      </c>
      <c r="C181" t="s">
        <v>576</v>
      </c>
      <c r="D181" t="s">
        <v>135</v>
      </c>
      <c r="E181" s="27" t="str">
        <f t="shared" si="3"/>
        <v>\\192.168.0.3\wns\Asesoramiento Contable\WNS\DOMESTIC COMPANY SRL\Contabilidad\2024\Compras</v>
      </c>
      <c r="F181" s="16" t="s">
        <v>178</v>
      </c>
      <c r="H181" s="23"/>
    </row>
    <row r="182" spans="1:8" x14ac:dyDescent="0.3">
      <c r="A182" s="23" t="s">
        <v>161</v>
      </c>
      <c r="B182" s="41" t="s">
        <v>481</v>
      </c>
      <c r="C182" t="s">
        <v>577</v>
      </c>
      <c r="D182" t="s">
        <v>136</v>
      </c>
      <c r="E182" s="27" t="str">
        <f t="shared" si="3"/>
        <v>\\192.168.0.3\wns\Asesoramiento Contable\WNS\KOLIBRI SAS\Contabilidad\2024\Compras</v>
      </c>
      <c r="F182" s="16" t="s">
        <v>178</v>
      </c>
      <c r="H182" s="23"/>
    </row>
    <row r="183" spans="1:8" x14ac:dyDescent="0.3">
      <c r="A183" s="23" t="s">
        <v>162</v>
      </c>
      <c r="B183" s="41" t="s">
        <v>122</v>
      </c>
      <c r="C183" t="s">
        <v>578</v>
      </c>
      <c r="D183" t="s">
        <v>137</v>
      </c>
      <c r="E183" s="27" t="str">
        <f t="shared" si="3"/>
        <v>\\192.168.0.3\wns\Asesoramiento Contable\WNS\SANTI TRADICION S.A.\Contabilidad\2024\Compras</v>
      </c>
      <c r="F183" s="16" t="s">
        <v>178</v>
      </c>
      <c r="H183" s="23"/>
    </row>
    <row r="184" spans="1:8" x14ac:dyDescent="0.3">
      <c r="A184" s="23" t="s">
        <v>660</v>
      </c>
      <c r="B184" s="41" t="s">
        <v>482</v>
      </c>
      <c r="C184" t="s">
        <v>579</v>
      </c>
      <c r="D184" t="s">
        <v>580</v>
      </c>
      <c r="E184" s="27" t="str">
        <f t="shared" ref="E184:E207" si="4">CONCATENATE("\\192.168.0.3\wns\Asesoramiento Contable\WNS\",B184,"\Contabilidad\2024\Compras")</f>
        <v>\\192.168.0.3\wns\Asesoramiento Contable\WNS\NAIMA S.R.L.\Contabilidad\2024\Compras</v>
      </c>
      <c r="F184" s="16" t="s">
        <v>178</v>
      </c>
      <c r="H184" s="23"/>
    </row>
    <row r="185" spans="1:8" x14ac:dyDescent="0.3">
      <c r="A185" s="23" t="s">
        <v>171</v>
      </c>
      <c r="B185" s="41" t="s">
        <v>129</v>
      </c>
      <c r="C185" t="s">
        <v>581</v>
      </c>
      <c r="D185" t="s">
        <v>142</v>
      </c>
      <c r="E185" s="27" t="str">
        <f t="shared" si="4"/>
        <v>\\192.168.0.3\wns\Asesoramiento Contable\WNS\FEINA S.A.\Contabilidad\2024\Compras</v>
      </c>
      <c r="F185" s="24" t="s">
        <v>178</v>
      </c>
      <c r="H185" s="23"/>
    </row>
    <row r="186" spans="1:8" x14ac:dyDescent="0.3">
      <c r="A186" s="23" t="s">
        <v>661</v>
      </c>
      <c r="B186" s="41" t="s">
        <v>483</v>
      </c>
      <c r="C186" t="s">
        <v>582</v>
      </c>
      <c r="D186" t="s">
        <v>583</v>
      </c>
      <c r="E186" s="27" t="str">
        <f t="shared" si="4"/>
        <v>\\192.168.0.3\wns\Asesoramiento Contable\WNS\FUNDACION PARA LA INVESTIGACION DE LAS ENFERMEDADES ENDOCRINO MATABOLICAS FIEEM\Contabilidad\2024\Compras</v>
      </c>
      <c r="F186" s="24" t="s">
        <v>178</v>
      </c>
      <c r="H186" s="23"/>
    </row>
    <row r="187" spans="1:8" x14ac:dyDescent="0.3">
      <c r="A187" s="23" t="s">
        <v>165</v>
      </c>
      <c r="B187" s="42" t="s">
        <v>125</v>
      </c>
      <c r="C187" t="s">
        <v>584</v>
      </c>
      <c r="D187" t="s">
        <v>140</v>
      </c>
      <c r="E187" s="27" t="str">
        <f t="shared" si="4"/>
        <v>\\192.168.0.3\wns\Asesoramiento Contable\WNS\PORDISEÑO TEXTIL S.R.L.\Contabilidad\2024\Compras</v>
      </c>
      <c r="F187" s="16" t="s">
        <v>178</v>
      </c>
      <c r="H187" s="23"/>
    </row>
    <row r="188" spans="1:8" x14ac:dyDescent="0.3">
      <c r="A188" s="23" t="s">
        <v>662</v>
      </c>
      <c r="B188" s="41" t="s">
        <v>484</v>
      </c>
      <c r="C188" t="s">
        <v>565</v>
      </c>
      <c r="D188" t="s">
        <v>566</v>
      </c>
      <c r="E188" s="27" t="str">
        <f t="shared" si="4"/>
        <v>\\192.168.0.3\wns\Asesoramiento Contable\WNS\REGALOS KINOR S.A.\Contabilidad\2024\Compras</v>
      </c>
      <c r="F188" s="28" t="s">
        <v>178</v>
      </c>
      <c r="H188" s="23"/>
    </row>
    <row r="189" spans="1:8" x14ac:dyDescent="0.3">
      <c r="A189" s="23" t="s">
        <v>663</v>
      </c>
      <c r="B189" s="41" t="s">
        <v>485</v>
      </c>
      <c r="C189" t="s">
        <v>585</v>
      </c>
      <c r="D189" t="s">
        <v>586</v>
      </c>
      <c r="E189" s="27" t="str">
        <f t="shared" si="4"/>
        <v>\\192.168.0.3\wns\Asesoramiento Contable\WNS\FIDEICOMISO NICETO VEGA 5276\Contabilidad\2024\Compras</v>
      </c>
      <c r="F189" s="28" t="s">
        <v>178</v>
      </c>
      <c r="H189" s="23"/>
    </row>
    <row r="190" spans="1:8" x14ac:dyDescent="0.3">
      <c r="A190" s="23" t="s">
        <v>154</v>
      </c>
      <c r="B190" s="41" t="s">
        <v>117</v>
      </c>
      <c r="C190" t="s">
        <v>587</v>
      </c>
      <c r="D190" t="s">
        <v>89</v>
      </c>
      <c r="E190" s="27" t="str">
        <f t="shared" si="4"/>
        <v>\\192.168.0.3\wns\Asesoramiento Contable\WNS\LISMAR SUR S.A.\Contabilidad\2024\Compras</v>
      </c>
      <c r="F190" s="28" t="s">
        <v>178</v>
      </c>
      <c r="H190" s="23"/>
    </row>
    <row r="191" spans="1:8" x14ac:dyDescent="0.3">
      <c r="A191" s="23" t="s">
        <v>155</v>
      </c>
      <c r="B191" s="41" t="s">
        <v>118</v>
      </c>
      <c r="C191" t="s">
        <v>587</v>
      </c>
      <c r="D191" t="s">
        <v>89</v>
      </c>
      <c r="E191" s="27" t="str">
        <f t="shared" si="4"/>
        <v>\\192.168.0.3\wns\Asesoramiento Contable\WNS\HILASIS S.A.\Contabilidad\2024\Compras</v>
      </c>
      <c r="F191" s="28" t="s">
        <v>178</v>
      </c>
      <c r="H191" s="23"/>
    </row>
    <row r="192" spans="1:8" x14ac:dyDescent="0.3">
      <c r="A192" s="23" t="s">
        <v>166</v>
      </c>
      <c r="B192" s="41" t="s">
        <v>486</v>
      </c>
      <c r="C192" t="s">
        <v>588</v>
      </c>
      <c r="D192" t="s">
        <v>145</v>
      </c>
      <c r="E192" s="27" t="str">
        <f t="shared" si="4"/>
        <v>\\192.168.0.3\wns\Asesoramiento Contable\WNS\ORIENTAL Y CIA SRL\Contabilidad\2024\Compras</v>
      </c>
      <c r="F192" s="45" t="s">
        <v>178</v>
      </c>
      <c r="H192" s="23"/>
    </row>
    <row r="193" spans="1:8" x14ac:dyDescent="0.3">
      <c r="A193" s="23" t="s">
        <v>664</v>
      </c>
      <c r="B193" s="41" t="s">
        <v>487</v>
      </c>
      <c r="C193" t="s">
        <v>339</v>
      </c>
      <c r="D193" t="s">
        <v>340</v>
      </c>
      <c r="E193" s="27" t="str">
        <f t="shared" si="4"/>
        <v>\\192.168.0.3\wns\Asesoramiento Contable\WNS\FRANCHISING ADVISORS S.R.L \Contabilidad\2024\Compras</v>
      </c>
      <c r="F193" s="28" t="s">
        <v>178</v>
      </c>
      <c r="H193" s="23"/>
    </row>
    <row r="194" spans="1:8" x14ac:dyDescent="0.3">
      <c r="A194" s="23" t="s">
        <v>167</v>
      </c>
      <c r="B194" s="41" t="s">
        <v>126</v>
      </c>
      <c r="C194" t="s">
        <v>589</v>
      </c>
      <c r="D194" t="s">
        <v>146</v>
      </c>
      <c r="E194" s="27" t="str">
        <f t="shared" si="4"/>
        <v>\\192.168.0.3\wns\Asesoramiento Contable\WNS\COMERCIAL TOR-CAB S.A.S.\Contabilidad\2024\Compras</v>
      </c>
      <c r="F194" s="28" t="s">
        <v>178</v>
      </c>
      <c r="H194" s="23"/>
    </row>
    <row r="195" spans="1:8" x14ac:dyDescent="0.3">
      <c r="A195" s="23" t="s">
        <v>168</v>
      </c>
      <c r="B195" s="41" t="s">
        <v>488</v>
      </c>
      <c r="C195" t="s">
        <v>590</v>
      </c>
      <c r="D195" t="s">
        <v>147</v>
      </c>
      <c r="E195" s="27" t="str">
        <f t="shared" si="4"/>
        <v>\\192.168.0.3\wns\Asesoramiento Contable\WNS\CAMPANEL SA\Contabilidad\2024\Compras</v>
      </c>
      <c r="F195" s="28" t="s">
        <v>178</v>
      </c>
      <c r="H195" s="23"/>
    </row>
    <row r="196" spans="1:8" x14ac:dyDescent="0.3">
      <c r="A196" s="23" t="s">
        <v>665</v>
      </c>
      <c r="B196" s="41" t="s">
        <v>489</v>
      </c>
      <c r="C196" t="s">
        <v>349</v>
      </c>
      <c r="D196" t="s">
        <v>103</v>
      </c>
      <c r="E196" s="27" t="str">
        <f t="shared" si="4"/>
        <v>\\192.168.0.3\wns\Asesoramiento Contable\WNS\FRAMIC SRL\Contabilidad\2024\Compras</v>
      </c>
      <c r="F196" s="28" t="s">
        <v>178</v>
      </c>
      <c r="H196" s="23"/>
    </row>
    <row r="197" spans="1:8" x14ac:dyDescent="0.3">
      <c r="A197" s="23" t="s">
        <v>666</v>
      </c>
      <c r="B197" s="41" t="s">
        <v>490</v>
      </c>
      <c r="C197" t="s">
        <v>349</v>
      </c>
      <c r="D197" t="s">
        <v>103</v>
      </c>
      <c r="E197" s="27" t="str">
        <f t="shared" si="4"/>
        <v>\\192.168.0.3\wns\Asesoramiento Contable\WNS\MAXISOF SRL\Contabilidad\2024\Compras</v>
      </c>
      <c r="F197" s="28" t="s">
        <v>178</v>
      </c>
      <c r="H197" s="23"/>
    </row>
    <row r="198" spans="1:8" x14ac:dyDescent="0.3">
      <c r="A198" s="23" t="s">
        <v>667</v>
      </c>
      <c r="B198" s="41" t="s">
        <v>491</v>
      </c>
      <c r="C198" t="s">
        <v>349</v>
      </c>
      <c r="D198" t="s">
        <v>103</v>
      </c>
      <c r="E198" s="27" t="str">
        <f t="shared" si="4"/>
        <v>\\192.168.0.3\wns\Asesoramiento Contable\WNS\ROMAFRAN SRL\Contabilidad\2024\Compras</v>
      </c>
      <c r="F198" s="28" t="s">
        <v>178</v>
      </c>
      <c r="H198" s="23"/>
    </row>
    <row r="199" spans="1:8" x14ac:dyDescent="0.3">
      <c r="A199" s="23" t="s">
        <v>668</v>
      </c>
      <c r="B199" s="41" t="s">
        <v>492</v>
      </c>
      <c r="C199" t="s">
        <v>591</v>
      </c>
      <c r="D199" t="s">
        <v>109</v>
      </c>
      <c r="E199" s="27" t="str">
        <f t="shared" si="4"/>
        <v>\\192.168.0.3\wns\Asesoramiento Contable\WNS\LABAN GASTRONOMIA S.R.L.\Contabilidad\2024\Compras</v>
      </c>
      <c r="F199" s="16" t="s">
        <v>178</v>
      </c>
      <c r="H199" s="23"/>
    </row>
    <row r="200" spans="1:8" x14ac:dyDescent="0.3">
      <c r="A200" s="23" t="s">
        <v>169</v>
      </c>
      <c r="B200" s="41" t="s">
        <v>127</v>
      </c>
      <c r="C200" t="s">
        <v>372</v>
      </c>
      <c r="D200" t="s">
        <v>141</v>
      </c>
      <c r="E200" s="27" t="str">
        <f t="shared" si="4"/>
        <v>\\192.168.0.3\wns\Asesoramiento Contable\WNS\MYNT SRL\Contabilidad\2024\Compras</v>
      </c>
      <c r="F200" s="24" t="s">
        <v>178</v>
      </c>
      <c r="H200" s="23"/>
    </row>
    <row r="201" spans="1:8" x14ac:dyDescent="0.3">
      <c r="A201" s="23" t="s">
        <v>669</v>
      </c>
      <c r="B201" s="41" t="s">
        <v>493</v>
      </c>
      <c r="C201" t="s">
        <v>592</v>
      </c>
      <c r="D201" t="s">
        <v>593</v>
      </c>
      <c r="E201" s="27" t="str">
        <f t="shared" si="4"/>
        <v>\\192.168.0.3\wns\Asesoramiento Contable\WNS\INDIKIDS S.R.L.\Contabilidad\2024\Compras</v>
      </c>
      <c r="F201" s="24" t="s">
        <v>178</v>
      </c>
      <c r="H201" s="23"/>
    </row>
    <row r="202" spans="1:8" x14ac:dyDescent="0.3">
      <c r="A202" s="23" t="s">
        <v>163</v>
      </c>
      <c r="B202" s="41" t="s">
        <v>123</v>
      </c>
      <c r="C202" t="s">
        <v>594</v>
      </c>
      <c r="D202" t="s">
        <v>595</v>
      </c>
      <c r="E202" s="27" t="str">
        <f t="shared" si="4"/>
        <v>\\192.168.0.3\wns\Asesoramiento Contable\WNS\ROVICK SRL\Contabilidad\2024\Compras</v>
      </c>
      <c r="F202" s="16" t="s">
        <v>178</v>
      </c>
      <c r="H202" s="23"/>
    </row>
    <row r="203" spans="1:8" x14ac:dyDescent="0.3">
      <c r="A203" s="23" t="s">
        <v>670</v>
      </c>
      <c r="B203" s="41" t="s">
        <v>494</v>
      </c>
      <c r="C203" t="s">
        <v>596</v>
      </c>
      <c r="D203" t="s">
        <v>597</v>
      </c>
      <c r="E203" s="27" t="str">
        <f t="shared" si="4"/>
        <v>\\192.168.0.3\wns\Asesoramiento Contable\WNS\EL ZEIBO S.R.L\Contabilidad\2024\Compras</v>
      </c>
      <c r="F203" s="16" t="s">
        <v>178</v>
      </c>
      <c r="H203" s="23"/>
    </row>
    <row r="204" spans="1:8" x14ac:dyDescent="0.3">
      <c r="A204" s="23" t="s">
        <v>156</v>
      </c>
      <c r="B204" s="41" t="s">
        <v>495</v>
      </c>
      <c r="C204" t="s">
        <v>507</v>
      </c>
      <c r="D204" t="s">
        <v>508</v>
      </c>
      <c r="E204" s="27" t="str">
        <f t="shared" si="4"/>
        <v>\\192.168.0.3\wns\Asesoramiento Contable\WNS\FASHION COOK SA \Contabilidad\2024\Compras</v>
      </c>
      <c r="F204" s="24" t="s">
        <v>178</v>
      </c>
      <c r="H204" s="23"/>
    </row>
    <row r="205" spans="1:8" x14ac:dyDescent="0.3">
      <c r="A205" s="23" t="s">
        <v>671</v>
      </c>
      <c r="B205" s="41" t="s">
        <v>496</v>
      </c>
      <c r="C205" t="s">
        <v>598</v>
      </c>
      <c r="D205" t="s">
        <v>599</v>
      </c>
      <c r="E205" s="27" t="str">
        <f t="shared" si="4"/>
        <v>\\192.168.0.3\wns\Asesoramiento Contable\WNS\LA TELA S.R.L.\Contabilidad\2024\Compras</v>
      </c>
      <c r="F205" s="35" t="s">
        <v>178</v>
      </c>
      <c r="H205" s="23"/>
    </row>
    <row r="206" spans="1:8" x14ac:dyDescent="0.3">
      <c r="A206" s="23" t="s">
        <v>159</v>
      </c>
      <c r="B206" s="41" t="s">
        <v>121</v>
      </c>
      <c r="C206" t="s">
        <v>600</v>
      </c>
      <c r="D206" t="s">
        <v>144</v>
      </c>
      <c r="E206" s="27" t="str">
        <f t="shared" si="4"/>
        <v>\\192.168.0.3\wns\Asesoramiento Contable\WNS\ALEGRIA TEXTIL SRL\Contabilidad\2024\Compras</v>
      </c>
      <c r="F206" s="28" t="s">
        <v>606</v>
      </c>
      <c r="H206" s="23"/>
    </row>
    <row r="207" spans="1:8" x14ac:dyDescent="0.3">
      <c r="A207" s="23" t="s">
        <v>170</v>
      </c>
      <c r="B207" s="41" t="s">
        <v>128</v>
      </c>
      <c r="C207" t="s">
        <v>601</v>
      </c>
      <c r="D207" t="s">
        <v>148</v>
      </c>
      <c r="E207" s="27" t="str">
        <f t="shared" si="4"/>
        <v>\\192.168.0.3\wns\Asesoramiento Contable\WNS\COMPAÑIA DE PAPELES S.A.\Contabilidad\2024\Compras</v>
      </c>
      <c r="F207" s="28" t="s">
        <v>178</v>
      </c>
      <c r="H207" s="23"/>
    </row>
  </sheetData>
  <conditionalFormatting sqref="A56:A111">
    <cfRule type="duplicateValues" dxfId="12" priority="14"/>
  </conditionalFormatting>
  <conditionalFormatting sqref="A112:A115">
    <cfRule type="duplicateValues" dxfId="11" priority="10"/>
  </conditionalFormatting>
  <conditionalFormatting sqref="A116:A117">
    <cfRule type="duplicateValues" dxfId="10" priority="11"/>
  </conditionalFormatting>
  <conditionalFormatting sqref="A118">
    <cfRule type="duplicateValues" dxfId="9" priority="9"/>
  </conditionalFormatting>
  <conditionalFormatting sqref="I56:I111">
    <cfRule type="duplicateValues" dxfId="8" priority="8"/>
  </conditionalFormatting>
  <conditionalFormatting sqref="I112:I115">
    <cfRule type="duplicateValues" dxfId="7" priority="6"/>
  </conditionalFormatting>
  <conditionalFormatting sqref="I116:I117">
    <cfRule type="duplicateValues" dxfId="6" priority="7"/>
  </conditionalFormatting>
  <conditionalFormatting sqref="I118">
    <cfRule type="duplicateValues" dxfId="5" priority="5"/>
  </conditionalFormatting>
  <conditionalFormatting sqref="A206:A207">
    <cfRule type="duplicateValues" dxfId="4" priority="3"/>
  </conditionalFormatting>
  <conditionalFormatting sqref="A119:A205">
    <cfRule type="duplicateValues" dxfId="3" priority="15"/>
  </conditionalFormatting>
  <conditionalFormatting sqref="H206:H207">
    <cfRule type="duplicateValues" dxfId="2" priority="1"/>
  </conditionalFormatting>
  <conditionalFormatting sqref="H119:H205">
    <cfRule type="duplicateValues" dxfId="1" priority="2"/>
  </conditionalFormatting>
  <hyperlinks>
    <hyperlink ref="E52" r:id="rId1" xr:uid="{C901D389-A600-42E0-9D4F-AA057E9B6ED7}"/>
    <hyperlink ref="E53:E55" r:id="rId2" display="\\192.168.0.3\wns\Asesoramiento Contable\WNS\MYNT SRL\Contabilidad\2023\Compras" xr:uid="{95ECF91D-34BD-4ED5-B675-1EA8B31EBC19}"/>
    <hyperlink ref="E53" r:id="rId3" xr:uid="{69307262-63DA-4CB9-9A51-ABD6AD492E1B}"/>
    <hyperlink ref="E54" r:id="rId4" xr:uid="{16FC055F-C075-472D-BED9-2FDA9F14791B}"/>
    <hyperlink ref="E55" r:id="rId5" xr:uid="{7A9F7EA9-8047-4A63-98BC-5153EF7350BF}"/>
    <hyperlink ref="E2" r:id="rId6" xr:uid="{300E03B8-5092-45C2-907F-8079764CC7CF}"/>
    <hyperlink ref="E3" r:id="rId7" xr:uid="{F89A8D48-A016-4735-A905-79AD9C452B45}"/>
    <hyperlink ref="E4" r:id="rId8" xr:uid="{F9BC6C11-1C97-4EB3-8A32-AE54F0F5ECF7}"/>
    <hyperlink ref="E5" r:id="rId9" xr:uid="{B55FB6B0-EDBB-4348-8904-AE065632FF19}"/>
    <hyperlink ref="E6" r:id="rId10" xr:uid="{CD32124E-F1A7-4198-B8E1-A1A6F06E7169}"/>
    <hyperlink ref="E7" r:id="rId11" xr:uid="{BDB964F0-F901-47FE-958E-FD3C844E8D4A}"/>
    <hyperlink ref="E10" r:id="rId12" xr:uid="{E2B927A0-6086-4C09-A2B5-84C29DE0E3C3}"/>
    <hyperlink ref="E11:E16" r:id="rId13" display="\\192.168.0.3\wns\Asesoramiento Contable\WNS\GRUPO TERAPEUTICO PSICOANALITICO S.A\Contabilidad\2023\Compras" xr:uid="{BD2BA743-4E99-42CE-B5A1-3696A4393FBE}"/>
    <hyperlink ref="E11" r:id="rId14" xr:uid="{8E31CBAA-08DB-4974-B296-8B3C6C3187D6}"/>
    <hyperlink ref="E12" r:id="rId15" xr:uid="{3DB56985-293A-41A7-9997-F7AF38DAFF33}"/>
    <hyperlink ref="E13" r:id="rId16" xr:uid="{396FB575-8C47-4318-A54A-C7AF2C1136E7}"/>
    <hyperlink ref="E14" r:id="rId17" xr:uid="{80A6E037-882A-43CA-B36E-22A3EC4166EF}"/>
    <hyperlink ref="E15" r:id="rId18" xr:uid="{EEE293F1-2196-452F-9E31-EE43C076B2B2}"/>
    <hyperlink ref="E16" r:id="rId19" xr:uid="{C0F11777-51DA-4830-9552-8D13642ADE19}"/>
    <hyperlink ref="E17" r:id="rId20" xr:uid="{5600D8C3-FF6F-4715-9EE8-37B1A8BAB518}"/>
    <hyperlink ref="E18" r:id="rId21" xr:uid="{C1405A01-72C7-4EE3-BD63-F7CD927B2384}"/>
    <hyperlink ref="E19" r:id="rId22" xr:uid="{5C31AA98-B48B-48CC-8274-94D7ED650409}"/>
    <hyperlink ref="E20" r:id="rId23" xr:uid="{71CFE545-BE36-4FAD-80C7-12DC21BE9D60}"/>
    <hyperlink ref="E24" r:id="rId24" xr:uid="{19750FCA-24A5-441F-A7C3-A054C6A8A00C}"/>
    <hyperlink ref="E25" r:id="rId25" xr:uid="{EAAD87EC-1F04-4D06-9BA9-CE9712D110D9}"/>
    <hyperlink ref="E21:E23" r:id="rId26" display="\\192.168.0.3\wns\Asesoramiento Contable\WNS\NEURALPLUG A.I\Contabilidad2023\Compras" xr:uid="{0FAB4553-00C2-42EA-9B47-87B7E7C045F5}"/>
    <hyperlink ref="E21" r:id="rId27" xr:uid="{29F8D062-B804-490C-B57C-433577A53D6E}"/>
    <hyperlink ref="E22" r:id="rId28" xr:uid="{74B57B06-4546-4915-A9E9-1BC623741A0E}"/>
    <hyperlink ref="E23" r:id="rId29" xr:uid="{1831D235-D779-4F34-9F72-3979C181B4F8}"/>
    <hyperlink ref="E26" r:id="rId30" xr:uid="{D18AFF0C-49F8-4AE6-B59E-E14EEED84F2C}"/>
    <hyperlink ref="E27" r:id="rId31" xr:uid="{0EA444E8-AB83-4165-ADDC-0F7E877ABFF5}"/>
    <hyperlink ref="E28" r:id="rId32" xr:uid="{A7A88130-E278-438B-B456-76F15F316867}"/>
    <hyperlink ref="E29" r:id="rId33" xr:uid="{F99FFC02-B9D3-41EC-A521-88A98C0EC473}"/>
    <hyperlink ref="E30" r:id="rId34" xr:uid="{709AA296-316C-4752-91E9-CAEFFDEB0804}"/>
    <hyperlink ref="E31" r:id="rId35" xr:uid="{6C276978-70F4-42FA-B22F-82EA9266464F}"/>
    <hyperlink ref="E8" r:id="rId36" xr:uid="{A67B7C9F-B68A-4585-BE1E-08CC47E79572}"/>
    <hyperlink ref="E9" r:id="rId37" xr:uid="{45F55303-56A4-4A86-AD69-C4D99EEA356B}"/>
    <hyperlink ref="E100" r:id="rId38" xr:uid="{41239EF3-A749-481A-BD44-206038C549CB}"/>
    <hyperlink ref="E39" r:id="rId39" xr:uid="{3CEA84F8-C668-4A9C-B5C3-694115D5EF0D}"/>
  </hyperlinks>
  <pageMargins left="0.7" right="0.7" top="0.75" bottom="0.75" header="0.3" footer="0.3"/>
  <pageSetup orientation="portrait" r:id="rId40"/>
  <legacy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Gian Lorenzo</cp:lastModifiedBy>
  <dcterms:created xsi:type="dcterms:W3CDTF">2015-06-05T18:19:34Z</dcterms:created>
  <dcterms:modified xsi:type="dcterms:W3CDTF">2023-09-20T19:29:33Z</dcterms:modified>
</cp:coreProperties>
</file>