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\"/>
    </mc:Choice>
  </mc:AlternateContent>
  <bookViews>
    <workbookView xWindow="0" yWindow="0" windowWidth="20490" windowHeight="7455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Factura!$A$1:$Z$82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2" i="2" l="1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AB82" i="2" l="1"/>
  <c r="AC82" i="2" s="1"/>
  <c r="AD82" i="2" s="1"/>
  <c r="X82" i="2"/>
  <c r="Y82" i="2"/>
  <c r="V82" i="2"/>
  <c r="S82" i="2"/>
  <c r="R82" i="2"/>
  <c r="T82" i="2" s="1"/>
  <c r="AB81" i="2"/>
  <c r="AC81" i="2" s="1"/>
  <c r="AD81" i="2" s="1"/>
  <c r="X81" i="2"/>
  <c r="Y81" i="2"/>
  <c r="V81" i="2"/>
  <c r="S81" i="2"/>
  <c r="R81" i="2"/>
  <c r="T81" i="2" s="1"/>
  <c r="AB80" i="2"/>
  <c r="AC80" i="2" s="1"/>
  <c r="AD80" i="2" s="1"/>
  <c r="X80" i="2"/>
  <c r="Y80" i="2"/>
  <c r="V80" i="2"/>
  <c r="S80" i="2"/>
  <c r="R80" i="2"/>
  <c r="T80" i="2" s="1"/>
  <c r="AB79" i="2"/>
  <c r="AC79" i="2" s="1"/>
  <c r="AD79" i="2" s="1"/>
  <c r="X79" i="2"/>
  <c r="Y79" i="2"/>
  <c r="V79" i="2"/>
  <c r="S79" i="2"/>
  <c r="R79" i="2"/>
  <c r="T79" i="2" s="1"/>
  <c r="AB78" i="2"/>
  <c r="AC78" i="2" s="1"/>
  <c r="AD78" i="2" s="1"/>
  <c r="X78" i="2"/>
  <c r="Y78" i="2"/>
  <c r="V78" i="2"/>
  <c r="S78" i="2"/>
  <c r="R78" i="2"/>
  <c r="T78" i="2" s="1"/>
  <c r="AB77" i="2"/>
  <c r="AC77" i="2" s="1"/>
  <c r="AD77" i="2" s="1"/>
  <c r="X77" i="2"/>
  <c r="Y77" i="2"/>
  <c r="V77" i="2"/>
  <c r="S77" i="2"/>
  <c r="R77" i="2"/>
  <c r="T77" i="2" s="1"/>
  <c r="AB76" i="2"/>
  <c r="AC76" i="2" s="1"/>
  <c r="AD76" i="2" s="1"/>
  <c r="X76" i="2"/>
  <c r="Y76" i="2"/>
  <c r="V76" i="2"/>
  <c r="S76" i="2"/>
  <c r="R76" i="2"/>
  <c r="T76" i="2" s="1"/>
  <c r="AB75" i="2"/>
  <c r="AC75" i="2" s="1"/>
  <c r="AD75" i="2" s="1"/>
  <c r="X75" i="2"/>
  <c r="Y75" i="2"/>
  <c r="V75" i="2"/>
  <c r="S75" i="2"/>
  <c r="R75" i="2"/>
  <c r="T75" i="2" s="1"/>
  <c r="AB74" i="2"/>
  <c r="AC74" i="2" s="1"/>
  <c r="AD74" i="2" s="1"/>
  <c r="X74" i="2"/>
  <c r="Y74" i="2"/>
  <c r="V74" i="2"/>
  <c r="S74" i="2"/>
  <c r="R74" i="2"/>
  <c r="T74" i="2" s="1"/>
  <c r="AB73" i="2"/>
  <c r="AC73" i="2" s="1"/>
  <c r="AD73" i="2" s="1"/>
  <c r="X73" i="2"/>
  <c r="Y73" i="2"/>
  <c r="V73" i="2"/>
  <c r="S73" i="2"/>
  <c r="R73" i="2"/>
  <c r="T73" i="2" s="1"/>
  <c r="AB72" i="2"/>
  <c r="AC72" i="2" s="1"/>
  <c r="AD72" i="2" s="1"/>
  <c r="X72" i="2"/>
  <c r="Y72" i="2"/>
  <c r="V72" i="2"/>
  <c r="S72" i="2"/>
  <c r="R72" i="2"/>
  <c r="T72" i="2" s="1"/>
  <c r="AB71" i="2"/>
  <c r="AC71" i="2" s="1"/>
  <c r="AD71" i="2" s="1"/>
  <c r="X71" i="2"/>
  <c r="Y71" i="2"/>
  <c r="V71" i="2"/>
  <c r="S71" i="2"/>
  <c r="R71" i="2"/>
  <c r="T71" i="2" s="1"/>
  <c r="AB70" i="2"/>
  <c r="AC70" i="2" s="1"/>
  <c r="AD70" i="2" s="1"/>
  <c r="X70" i="2"/>
  <c r="Y70" i="2"/>
  <c r="V70" i="2"/>
  <c r="S70" i="2"/>
  <c r="R70" i="2"/>
  <c r="T70" i="2" s="1"/>
  <c r="AB69" i="2"/>
  <c r="AC69" i="2" s="1"/>
  <c r="AD69" i="2" s="1"/>
  <c r="X69" i="2"/>
  <c r="Y69" i="2"/>
  <c r="V69" i="2"/>
  <c r="S69" i="2"/>
  <c r="R69" i="2"/>
  <c r="T69" i="2" s="1"/>
  <c r="AB68" i="2"/>
  <c r="AC68" i="2" s="1"/>
  <c r="AD68" i="2" s="1"/>
  <c r="X68" i="2"/>
  <c r="Y68" i="2"/>
  <c r="V68" i="2"/>
  <c r="S68" i="2"/>
  <c r="R68" i="2"/>
  <c r="T68" i="2" s="1"/>
  <c r="AB67" i="2"/>
  <c r="AC67" i="2" s="1"/>
  <c r="AD67" i="2" s="1"/>
  <c r="X67" i="2"/>
  <c r="Y67" i="2"/>
  <c r="V67" i="2"/>
  <c r="S67" i="2"/>
  <c r="R67" i="2"/>
  <c r="T67" i="2" s="1"/>
  <c r="AB66" i="2"/>
  <c r="AC66" i="2" s="1"/>
  <c r="AD66" i="2" s="1"/>
  <c r="X66" i="2"/>
  <c r="Y66" i="2"/>
  <c r="V66" i="2"/>
  <c r="S66" i="2"/>
  <c r="R66" i="2"/>
  <c r="T66" i="2" s="1"/>
  <c r="AB65" i="2"/>
  <c r="AC65" i="2" s="1"/>
  <c r="AD65" i="2" s="1"/>
  <c r="X65" i="2"/>
  <c r="Y65" i="2"/>
  <c r="V65" i="2"/>
  <c r="S65" i="2"/>
  <c r="R65" i="2"/>
  <c r="T65" i="2" s="1"/>
  <c r="AB64" i="2"/>
  <c r="AC64" i="2" s="1"/>
  <c r="AD64" i="2" s="1"/>
  <c r="X64" i="2"/>
  <c r="Y64" i="2"/>
  <c r="V64" i="2"/>
  <c r="S64" i="2"/>
  <c r="R64" i="2"/>
  <c r="T64" i="2" s="1"/>
  <c r="AB63" i="2"/>
  <c r="AC63" i="2" s="1"/>
  <c r="AD63" i="2" s="1"/>
  <c r="X63" i="2"/>
  <c r="Y63" i="2"/>
  <c r="V63" i="2"/>
  <c r="S63" i="2"/>
  <c r="R63" i="2"/>
  <c r="T63" i="2" s="1"/>
  <c r="AB62" i="2"/>
  <c r="AC62" i="2" s="1"/>
  <c r="AD62" i="2" s="1"/>
  <c r="X62" i="2"/>
  <c r="Y62" i="2"/>
  <c r="V62" i="2"/>
  <c r="S62" i="2"/>
  <c r="R62" i="2"/>
  <c r="T62" i="2" s="1"/>
  <c r="AB61" i="2"/>
  <c r="AC61" i="2" s="1"/>
  <c r="AD61" i="2" s="1"/>
  <c r="X61" i="2"/>
  <c r="Y61" i="2"/>
  <c r="V61" i="2"/>
  <c r="S61" i="2"/>
  <c r="R61" i="2"/>
  <c r="T61" i="2" s="1"/>
  <c r="AB60" i="2"/>
  <c r="AC60" i="2" s="1"/>
  <c r="AD60" i="2" s="1"/>
  <c r="X60" i="2"/>
  <c r="Y60" i="2"/>
  <c r="V60" i="2"/>
  <c r="S60" i="2"/>
  <c r="R60" i="2"/>
  <c r="T60" i="2" s="1"/>
  <c r="AB59" i="2"/>
  <c r="AC59" i="2" s="1"/>
  <c r="AD59" i="2" s="1"/>
  <c r="X59" i="2"/>
  <c r="Y59" i="2"/>
  <c r="V59" i="2"/>
  <c r="S59" i="2"/>
  <c r="R59" i="2"/>
  <c r="T59" i="2" s="1"/>
  <c r="AB58" i="2"/>
  <c r="AC58" i="2" s="1"/>
  <c r="AD58" i="2" s="1"/>
  <c r="X58" i="2"/>
  <c r="Y58" i="2"/>
  <c r="V58" i="2"/>
  <c r="S58" i="2"/>
  <c r="R58" i="2"/>
  <c r="T58" i="2" s="1"/>
  <c r="AB57" i="2"/>
  <c r="AC57" i="2" s="1"/>
  <c r="AD57" i="2" s="1"/>
  <c r="Y57" i="2"/>
  <c r="X57" i="2"/>
  <c r="V57" i="2"/>
  <c r="S57" i="2"/>
  <c r="R57" i="2"/>
  <c r="T57" i="2" s="1"/>
  <c r="AB56" i="2"/>
  <c r="AC56" i="2" s="1"/>
  <c r="AD56" i="2" s="1"/>
  <c r="X56" i="2"/>
  <c r="Y56" i="2"/>
  <c r="V56" i="2"/>
  <c r="S56" i="2"/>
  <c r="R56" i="2"/>
  <c r="T56" i="2" s="1"/>
  <c r="AB55" i="2"/>
  <c r="AC55" i="2" s="1"/>
  <c r="AD55" i="2" s="1"/>
  <c r="X55" i="2"/>
  <c r="Y55" i="2"/>
  <c r="V55" i="2"/>
  <c r="S55" i="2"/>
  <c r="R55" i="2"/>
  <c r="T55" i="2" s="1"/>
  <c r="AB54" i="2"/>
  <c r="AC54" i="2" s="1"/>
  <c r="AD54" i="2" s="1"/>
  <c r="X54" i="2"/>
  <c r="Y54" i="2"/>
  <c r="V54" i="2"/>
  <c r="S54" i="2"/>
  <c r="R54" i="2"/>
  <c r="T54" i="2" s="1"/>
  <c r="AB53" i="2"/>
  <c r="AC53" i="2" s="1"/>
  <c r="AD53" i="2" s="1"/>
  <c r="X53" i="2"/>
  <c r="Y53" i="2"/>
  <c r="V53" i="2"/>
  <c r="S53" i="2"/>
  <c r="R53" i="2"/>
  <c r="T53" i="2" s="1"/>
  <c r="AB52" i="2"/>
  <c r="AC52" i="2" s="1"/>
  <c r="AD52" i="2" s="1"/>
  <c r="X52" i="2"/>
  <c r="Y52" i="2"/>
  <c r="V52" i="2"/>
  <c r="S52" i="2"/>
  <c r="R52" i="2"/>
  <c r="T52" i="2" s="1"/>
  <c r="AB51" i="2"/>
  <c r="AC51" i="2" s="1"/>
  <c r="AD51" i="2" s="1"/>
  <c r="X51" i="2"/>
  <c r="Y51" i="2"/>
  <c r="V51" i="2"/>
  <c r="S51" i="2"/>
  <c r="R51" i="2"/>
  <c r="T51" i="2" s="1"/>
  <c r="AB50" i="2"/>
  <c r="AC50" i="2" s="1"/>
  <c r="AD50" i="2" s="1"/>
  <c r="X50" i="2"/>
  <c r="Y50" i="2"/>
  <c r="V50" i="2"/>
  <c r="S50" i="2"/>
  <c r="R50" i="2"/>
  <c r="T50" i="2" s="1"/>
  <c r="U77" i="2" l="1"/>
  <c r="W77" i="2" s="1"/>
  <c r="U81" i="2"/>
  <c r="W81" i="2" s="1"/>
  <c r="U55" i="2"/>
  <c r="W55" i="2" s="1"/>
  <c r="U64" i="2"/>
  <c r="W64" i="2" s="1"/>
  <c r="U51" i="2"/>
  <c r="W51" i="2" s="1"/>
  <c r="U61" i="2"/>
  <c r="W61" i="2" s="1"/>
  <c r="U69" i="2"/>
  <c r="W69" i="2" s="1"/>
  <c r="U70" i="2"/>
  <c r="W70" i="2" s="1"/>
  <c r="U71" i="2"/>
  <c r="W71" i="2" s="1"/>
  <c r="U72" i="2"/>
  <c r="W72" i="2" s="1"/>
  <c r="U73" i="2"/>
  <c r="W73" i="2" s="1"/>
  <c r="U74" i="2"/>
  <c r="W74" i="2" s="1"/>
  <c r="U78" i="2"/>
  <c r="W78" i="2" s="1"/>
  <c r="U82" i="2"/>
  <c r="W82" i="2" s="1"/>
  <c r="U58" i="2"/>
  <c r="W58" i="2" s="1"/>
  <c r="U62" i="2"/>
  <c r="W62" i="2" s="1"/>
  <c r="U65" i="2"/>
  <c r="W65" i="2" s="1"/>
  <c r="U53" i="2"/>
  <c r="W53" i="2" s="1"/>
  <c r="U56" i="2"/>
  <c r="W56" i="2" s="1"/>
  <c r="U63" i="2"/>
  <c r="W63" i="2" s="1"/>
  <c r="U76" i="2"/>
  <c r="W76" i="2" s="1"/>
  <c r="U80" i="2"/>
  <c r="W80" i="2" s="1"/>
  <c r="U52" i="2"/>
  <c r="W52" i="2" s="1"/>
  <c r="U59" i="2"/>
  <c r="W59" i="2" s="1"/>
  <c r="U50" i="2"/>
  <c r="W50" i="2" s="1"/>
  <c r="U54" i="2"/>
  <c r="W54" i="2" s="1"/>
  <c r="U57" i="2"/>
  <c r="W57" i="2" s="1"/>
  <c r="U60" i="2"/>
  <c r="W60" i="2" s="1"/>
  <c r="U66" i="2"/>
  <c r="W66" i="2" s="1"/>
  <c r="U67" i="2"/>
  <c r="W67" i="2" s="1"/>
  <c r="U68" i="2"/>
  <c r="W68" i="2" s="1"/>
  <c r="U75" i="2"/>
  <c r="W75" i="2" s="1"/>
  <c r="U79" i="2"/>
  <c r="W79" i="2" s="1"/>
  <c r="X46" i="2"/>
  <c r="X45" i="2"/>
  <c r="X44" i="2"/>
  <c r="X43" i="2"/>
  <c r="X42" i="2"/>
  <c r="X41" i="2"/>
  <c r="Y47" i="2" l="1"/>
  <c r="Y48" i="2"/>
  <c r="Y41" i="2" l="1"/>
  <c r="Y42" i="2"/>
  <c r="Y43" i="2"/>
  <c r="Y44" i="2"/>
  <c r="Y45" i="2"/>
  <c r="Y46" i="2"/>
  <c r="R49" i="2" l="1"/>
  <c r="R48" i="2"/>
  <c r="R47" i="2"/>
  <c r="R46" i="2"/>
  <c r="R45" i="2"/>
  <c r="R44" i="2"/>
  <c r="R43" i="2"/>
  <c r="R42" i="2"/>
  <c r="R41" i="2"/>
  <c r="R40" i="2"/>
  <c r="R39" i="2"/>
  <c r="T39" i="2" s="1"/>
  <c r="R38" i="2"/>
  <c r="R37" i="2"/>
  <c r="R36" i="2"/>
  <c r="R35" i="2"/>
  <c r="T35" i="2" s="1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T19" i="2" s="1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5" i="2" l="1"/>
  <c r="T16" i="2"/>
  <c r="T24" i="2"/>
  <c r="T22" i="2"/>
  <c r="T26" i="2"/>
  <c r="T30" i="2"/>
  <c r="T34" i="2"/>
  <c r="T38" i="2"/>
  <c r="T42" i="2"/>
  <c r="T46" i="2"/>
  <c r="T9" i="2"/>
  <c r="T12" i="2"/>
  <c r="T20" i="2"/>
  <c r="T28" i="2"/>
  <c r="T32" i="2"/>
  <c r="T36" i="2"/>
  <c r="T40" i="2"/>
  <c r="T44" i="2"/>
  <c r="T48" i="2"/>
  <c r="T2" i="2"/>
  <c r="T6" i="2"/>
  <c r="T13" i="2"/>
  <c r="T17" i="2"/>
  <c r="T21" i="2"/>
  <c r="T25" i="2"/>
  <c r="T29" i="2"/>
  <c r="T33" i="2"/>
  <c r="T37" i="2"/>
  <c r="T41" i="2"/>
  <c r="T45" i="2"/>
  <c r="T49" i="2"/>
  <c r="T3" i="2"/>
  <c r="T7" i="2"/>
  <c r="T10" i="2"/>
  <c r="T14" i="2"/>
  <c r="T18" i="2"/>
  <c r="T4" i="2"/>
  <c r="T8" i="2"/>
  <c r="T11" i="2"/>
  <c r="T15" i="2"/>
  <c r="T23" i="2"/>
  <c r="T27" i="2"/>
  <c r="T31" i="2"/>
  <c r="T43" i="2"/>
  <c r="T47" i="2"/>
  <c r="AB49" i="2"/>
  <c r="AC49" i="2" s="1"/>
  <c r="AD49" i="2" s="1"/>
  <c r="AB48" i="2"/>
  <c r="AC48" i="2" s="1"/>
  <c r="AD48" i="2" s="1"/>
  <c r="AB47" i="2"/>
  <c r="AC47" i="2" s="1"/>
  <c r="AD47" i="2" s="1"/>
  <c r="AB46" i="2"/>
  <c r="AC46" i="2" s="1"/>
  <c r="AD46" i="2" s="1"/>
  <c r="AB45" i="2"/>
  <c r="AC45" i="2" s="1"/>
  <c r="AD45" i="2" s="1"/>
  <c r="AB44" i="2"/>
  <c r="AC44" i="2" s="1"/>
  <c r="AD44" i="2" s="1"/>
  <c r="AB43" i="2"/>
  <c r="AC43" i="2" s="1"/>
  <c r="AD43" i="2" s="1"/>
  <c r="AB42" i="2"/>
  <c r="AC42" i="2" s="1"/>
  <c r="AD42" i="2" s="1"/>
  <c r="AB41" i="2"/>
  <c r="AC41" i="2" s="1"/>
  <c r="AD41" i="2" s="1"/>
  <c r="AB40" i="2"/>
  <c r="AC40" i="2" s="1"/>
  <c r="AD40" i="2" s="1"/>
  <c r="AB39" i="2"/>
  <c r="AC39" i="2" s="1"/>
  <c r="AD39" i="2" s="1"/>
  <c r="AB38" i="2"/>
  <c r="AC38" i="2" s="1"/>
  <c r="AD38" i="2" s="1"/>
  <c r="AB37" i="2"/>
  <c r="AC37" i="2" s="1"/>
  <c r="AD37" i="2" s="1"/>
  <c r="AB36" i="2"/>
  <c r="AC36" i="2" s="1"/>
  <c r="AD36" i="2" s="1"/>
  <c r="AB35" i="2"/>
  <c r="AC35" i="2" s="1"/>
  <c r="AD35" i="2" s="1"/>
  <c r="AB34" i="2"/>
  <c r="AC34" i="2" s="1"/>
  <c r="AD34" i="2" s="1"/>
  <c r="AB33" i="2"/>
  <c r="AC33" i="2" s="1"/>
  <c r="AD33" i="2" s="1"/>
  <c r="AB32" i="2"/>
  <c r="AC32" i="2" s="1"/>
  <c r="AD32" i="2" s="1"/>
  <c r="AB31" i="2"/>
  <c r="AC31" i="2" s="1"/>
  <c r="AD31" i="2" s="1"/>
  <c r="AB30" i="2"/>
  <c r="AC30" i="2" s="1"/>
  <c r="AD30" i="2" s="1"/>
  <c r="AB29" i="2"/>
  <c r="AC29" i="2" s="1"/>
  <c r="AD29" i="2" s="1"/>
  <c r="AB28" i="2"/>
  <c r="AC28" i="2" s="1"/>
  <c r="AD28" i="2" s="1"/>
  <c r="AB27" i="2"/>
  <c r="AC27" i="2" s="1"/>
  <c r="AD27" i="2" s="1"/>
  <c r="AB26" i="2"/>
  <c r="AC26" i="2" s="1"/>
  <c r="AD26" i="2" s="1"/>
  <c r="AB25" i="2"/>
  <c r="AC25" i="2" s="1"/>
  <c r="AD25" i="2" s="1"/>
  <c r="AB24" i="2"/>
  <c r="AC24" i="2" s="1"/>
  <c r="AD24" i="2" s="1"/>
  <c r="AB23" i="2"/>
  <c r="AC23" i="2" s="1"/>
  <c r="AD23" i="2" s="1"/>
  <c r="AB22" i="2"/>
  <c r="AC22" i="2" s="1"/>
  <c r="AD22" i="2" s="1"/>
  <c r="AB21" i="2"/>
  <c r="AC21" i="2" s="1"/>
  <c r="AD21" i="2" s="1"/>
  <c r="AB20" i="2"/>
  <c r="AC20" i="2" s="1"/>
  <c r="AD20" i="2" s="1"/>
  <c r="AB19" i="2"/>
  <c r="AC19" i="2" s="1"/>
  <c r="AD19" i="2" s="1"/>
  <c r="AB18" i="2"/>
  <c r="AC18" i="2" s="1"/>
  <c r="AD18" i="2" s="1"/>
  <c r="AB17" i="2"/>
  <c r="AC17" i="2" s="1"/>
  <c r="AD17" i="2" s="1"/>
  <c r="AB16" i="2"/>
  <c r="AC16" i="2" s="1"/>
  <c r="AD16" i="2" s="1"/>
  <c r="AB15" i="2"/>
  <c r="AC15" i="2" s="1"/>
  <c r="AD15" i="2" s="1"/>
  <c r="AB14" i="2"/>
  <c r="AC14" i="2" s="1"/>
  <c r="AD14" i="2" s="1"/>
  <c r="AB13" i="2"/>
  <c r="AC13" i="2" s="1"/>
  <c r="AD13" i="2" s="1"/>
  <c r="X49" i="2" l="1"/>
  <c r="Y49" i="2"/>
  <c r="X48" i="2"/>
  <c r="X47" i="2"/>
  <c r="Z40" i="2"/>
  <c r="X40" i="2" s="1"/>
  <c r="Y40" i="2"/>
  <c r="Z39" i="2"/>
  <c r="X39" i="2" s="1"/>
  <c r="Y39" i="2"/>
  <c r="Z38" i="2"/>
  <c r="X38" i="2" s="1"/>
  <c r="Y38" i="2"/>
  <c r="Z37" i="2"/>
  <c r="X37" i="2" s="1"/>
  <c r="Y37" i="2"/>
  <c r="Z36" i="2"/>
  <c r="X36" i="2" s="1"/>
  <c r="Y36" i="2"/>
  <c r="Z35" i="2"/>
  <c r="X35" i="2" s="1"/>
  <c r="Y35" i="2"/>
  <c r="Z34" i="2"/>
  <c r="X34" i="2" s="1"/>
  <c r="Y34" i="2"/>
  <c r="Z33" i="2"/>
  <c r="X33" i="2" s="1"/>
  <c r="Y33" i="2"/>
  <c r="Z32" i="2"/>
  <c r="X32" i="2" s="1"/>
  <c r="Y32" i="2"/>
  <c r="Z31" i="2"/>
  <c r="X31" i="2" s="1"/>
  <c r="Y31" i="2"/>
  <c r="Z30" i="2"/>
  <c r="X30" i="2" s="1"/>
  <c r="Y30" i="2"/>
  <c r="Z29" i="2"/>
  <c r="X29" i="2" s="1"/>
  <c r="Y29" i="2"/>
  <c r="Z28" i="2"/>
  <c r="X28" i="2" s="1"/>
  <c r="Y28" i="2"/>
  <c r="Z27" i="2"/>
  <c r="X27" i="2" s="1"/>
  <c r="Y27" i="2"/>
  <c r="Z26" i="2"/>
  <c r="X26" i="2" s="1"/>
  <c r="Y26" i="2"/>
  <c r="Z25" i="2"/>
  <c r="X25" i="2" s="1"/>
  <c r="Y25" i="2"/>
  <c r="Z24" i="2"/>
  <c r="X24" i="2" s="1"/>
  <c r="Y24" i="2"/>
  <c r="Z23" i="2"/>
  <c r="X23" i="2" s="1"/>
  <c r="Y23" i="2"/>
  <c r="Z22" i="2"/>
  <c r="X22" i="2" s="1"/>
  <c r="Y22" i="2"/>
  <c r="Z21" i="2"/>
  <c r="X21" i="2" s="1"/>
  <c r="Y21" i="2"/>
  <c r="Z20" i="2"/>
  <c r="X20" i="2" s="1"/>
  <c r="Y20" i="2"/>
  <c r="Z19" i="2"/>
  <c r="X19" i="2" s="1"/>
  <c r="Y19" i="2"/>
  <c r="Z18" i="2"/>
  <c r="X18" i="2" s="1"/>
  <c r="Y18" i="2"/>
  <c r="Z17" i="2"/>
  <c r="X17" i="2" s="1"/>
  <c r="Y17" i="2"/>
  <c r="Z16" i="2"/>
  <c r="X16" i="2" s="1"/>
  <c r="Y16" i="2"/>
  <c r="Z15" i="2"/>
  <c r="X15" i="2" s="1"/>
  <c r="Y15" i="2"/>
  <c r="Z14" i="2"/>
  <c r="X14" i="2" s="1"/>
  <c r="Y14" i="2"/>
  <c r="Z13" i="2"/>
  <c r="X13" i="2" s="1"/>
  <c r="Y13" i="2"/>
  <c r="V49" i="2" l="1"/>
  <c r="S49" i="2"/>
  <c r="U49" i="2" l="1"/>
  <c r="W49" i="2" s="1"/>
  <c r="V47" i="2"/>
  <c r="V48" i="2"/>
  <c r="S47" i="2"/>
  <c r="S48" i="2"/>
  <c r="V37" i="2"/>
  <c r="S37" i="2"/>
  <c r="V41" i="2"/>
  <c r="V42" i="2"/>
  <c r="V43" i="2"/>
  <c r="V44" i="2"/>
  <c r="V45" i="2"/>
  <c r="V46" i="2"/>
  <c r="S41" i="2"/>
  <c r="S42" i="2"/>
  <c r="S43" i="2"/>
  <c r="S44" i="2"/>
  <c r="S45" i="2"/>
  <c r="S46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8" i="2"/>
  <c r="V39" i="2"/>
  <c r="V40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8" i="2"/>
  <c r="S39" i="2"/>
  <c r="S40" i="2"/>
  <c r="U46" i="2" l="1"/>
  <c r="W46" i="2" s="1"/>
  <c r="U42" i="2"/>
  <c r="W42" i="2" s="1"/>
  <c r="U40" i="2"/>
  <c r="W40" i="2" s="1"/>
  <c r="U35" i="2"/>
  <c r="W35" i="2" s="1"/>
  <c r="U31" i="2"/>
  <c r="W31" i="2" s="1"/>
  <c r="U27" i="2"/>
  <c r="W27" i="2" s="1"/>
  <c r="U23" i="2"/>
  <c r="W23" i="2" s="1"/>
  <c r="U19" i="2"/>
  <c r="W19" i="2" s="1"/>
  <c r="U15" i="2"/>
  <c r="U39" i="2"/>
  <c r="W39" i="2" s="1"/>
  <c r="U34" i="2"/>
  <c r="W34" i="2" s="1"/>
  <c r="U30" i="2"/>
  <c r="W30" i="2" s="1"/>
  <c r="U26" i="2"/>
  <c r="W26" i="2" s="1"/>
  <c r="U22" i="2"/>
  <c r="W22" i="2" s="1"/>
  <c r="U18" i="2"/>
  <c r="U14" i="2"/>
  <c r="U44" i="2"/>
  <c r="W44" i="2" s="1"/>
  <c r="U48" i="2"/>
  <c r="W48" i="2" s="1"/>
  <c r="U36" i="2"/>
  <c r="W36" i="2" s="1"/>
  <c r="U32" i="2"/>
  <c r="W32" i="2" s="1"/>
  <c r="U28" i="2"/>
  <c r="W28" i="2" s="1"/>
  <c r="U24" i="2"/>
  <c r="W24" i="2" s="1"/>
  <c r="U20" i="2"/>
  <c r="W20" i="2" s="1"/>
  <c r="U16" i="2"/>
  <c r="U37" i="2"/>
  <c r="W37" i="2" s="1"/>
  <c r="U45" i="2"/>
  <c r="W45" i="2" s="1"/>
  <c r="U41" i="2"/>
  <c r="W41" i="2" s="1"/>
  <c r="U38" i="2"/>
  <c r="W38" i="2" s="1"/>
  <c r="U33" i="2"/>
  <c r="W33" i="2" s="1"/>
  <c r="U29" i="2"/>
  <c r="W29" i="2" s="1"/>
  <c r="U25" i="2"/>
  <c r="W25" i="2" s="1"/>
  <c r="U21" i="2"/>
  <c r="W21" i="2" s="1"/>
  <c r="U17" i="2"/>
  <c r="U13" i="2"/>
  <c r="U43" i="2"/>
  <c r="W43" i="2" s="1"/>
  <c r="U47" i="2"/>
  <c r="W47" i="2" s="1"/>
  <c r="S3" i="2"/>
  <c r="V3" i="2"/>
  <c r="Y3" i="2"/>
  <c r="Z3" i="2"/>
  <c r="X3" i="2" s="1"/>
  <c r="AB3" i="2"/>
  <c r="AC3" i="2" s="1"/>
  <c r="AD3" i="2" s="1"/>
  <c r="AB12" i="2"/>
  <c r="AC12" i="2" s="1"/>
  <c r="AD12" i="2" s="1"/>
  <c r="AB11" i="2"/>
  <c r="AC11" i="2" s="1"/>
  <c r="AD11" i="2" s="1"/>
  <c r="AB10" i="2"/>
  <c r="AC10" i="2" s="1"/>
  <c r="AD10" i="2" s="1"/>
  <c r="AB9" i="2"/>
  <c r="AC9" i="2" s="1"/>
  <c r="AD9" i="2" s="1"/>
  <c r="AB8" i="2"/>
  <c r="AC8" i="2" s="1"/>
  <c r="AD8" i="2" s="1"/>
  <c r="AB7" i="2"/>
  <c r="AC7" i="2" s="1"/>
  <c r="AD7" i="2" s="1"/>
  <c r="AB6" i="2"/>
  <c r="AC6" i="2" s="1"/>
  <c r="AD6" i="2" s="1"/>
  <c r="AB5" i="2"/>
  <c r="AC5" i="2" s="1"/>
  <c r="AD5" i="2" s="1"/>
  <c r="AB2" i="2"/>
  <c r="AC2" i="2" s="1"/>
  <c r="AD2" i="2" s="1"/>
  <c r="AB4" i="2"/>
  <c r="AC4" i="2" s="1"/>
  <c r="AD4" i="2" s="1"/>
  <c r="S12" i="2"/>
  <c r="U12" i="2" s="1"/>
  <c r="V12" i="2" s="1"/>
  <c r="S11" i="2"/>
  <c r="S10" i="2"/>
  <c r="U10" i="2" s="1"/>
  <c r="S8" i="2"/>
  <c r="S5" i="2"/>
  <c r="S4" i="2"/>
  <c r="S2" i="2"/>
  <c r="S6" i="2"/>
  <c r="Y12" i="2"/>
  <c r="Z12" i="2"/>
  <c r="X12" i="2" s="1"/>
  <c r="S9" i="2"/>
  <c r="S7" i="2"/>
  <c r="W16" i="2" l="1"/>
  <c r="V16" i="2"/>
  <c r="W14" i="2"/>
  <c r="V14" i="2"/>
  <c r="W18" i="2"/>
  <c r="V18" i="2"/>
  <c r="W13" i="2"/>
  <c r="V13" i="2"/>
  <c r="W17" i="2"/>
  <c r="V17" i="2"/>
  <c r="W15" i="2"/>
  <c r="V15" i="2"/>
  <c r="U7" i="2"/>
  <c r="W7" i="2" s="1"/>
  <c r="U3" i="2"/>
  <c r="W3" i="2" s="1"/>
  <c r="U2" i="2"/>
  <c r="W2" i="2" s="1"/>
  <c r="U6" i="2"/>
  <c r="W6" i="2" s="1"/>
  <c r="U5" i="2"/>
  <c r="W5" i="2" s="1"/>
  <c r="U9" i="2"/>
  <c r="W9" i="2" s="1"/>
  <c r="U8" i="2"/>
  <c r="W8" i="2" s="1"/>
  <c r="U4" i="2"/>
  <c r="W4" i="2" s="1"/>
  <c r="U11" i="2"/>
  <c r="W11" i="2" s="1"/>
  <c r="W10" i="2"/>
  <c r="W12" i="2"/>
  <c r="Z11" i="2"/>
  <c r="X11" i="2" s="1"/>
  <c r="Z10" i="2"/>
  <c r="X10" i="2" s="1"/>
  <c r="Z9" i="2"/>
  <c r="X9" i="2" s="1"/>
  <c r="Z8" i="2"/>
  <c r="X8" i="2" s="1"/>
  <c r="Z7" i="2"/>
  <c r="X7" i="2" s="1"/>
  <c r="Z6" i="2"/>
  <c r="X6" i="2" s="1"/>
  <c r="Z5" i="2"/>
  <c r="X5" i="2" s="1"/>
  <c r="Z4" i="2"/>
  <c r="X4" i="2" s="1"/>
  <c r="Z2" i="2"/>
  <c r="X2" i="2" s="1"/>
  <c r="Y11" i="2"/>
  <c r="Y10" i="2"/>
  <c r="Y9" i="2"/>
  <c r="Y8" i="2"/>
  <c r="Y7" i="2"/>
  <c r="Y6" i="2"/>
  <c r="Y5" i="2"/>
  <c r="Y4" i="2"/>
  <c r="Y2" i="2"/>
  <c r="V11" i="2" l="1"/>
  <c r="V6" i="2"/>
  <c r="V7" i="2"/>
  <c r="V4" i="2"/>
  <c r="V2" i="2"/>
  <c r="V8" i="2"/>
  <c r="V9" i="2"/>
  <c r="V10" i="2"/>
  <c r="V5" i="2"/>
</calcChain>
</file>

<file path=xl/comments1.xml><?xml version="1.0" encoding="utf-8"?>
<comments xmlns="http://schemas.openxmlformats.org/spreadsheetml/2006/main">
  <authors>
    <author>Gianfranco Lorenzo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</commentList>
</comments>
</file>

<file path=xl/sharedStrings.xml><?xml version="1.0" encoding="utf-8"?>
<sst xmlns="http://schemas.openxmlformats.org/spreadsheetml/2006/main" count="1039" uniqueCount="154">
  <si>
    <t>Fecha</t>
  </si>
  <si>
    <t>Desde</t>
  </si>
  <si>
    <t>Hasta</t>
  </si>
  <si>
    <t>Tipo de comprobante</t>
  </si>
  <si>
    <t>CUIT</t>
  </si>
  <si>
    <t>Neto Gravado</t>
  </si>
  <si>
    <t>Factura A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</si>
  <si>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</si>
  <si>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</si>
  <si>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</si>
  <si>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</si>
  <si>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</si>
  <si>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</si>
  <si>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</si>
  <si>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</si>
  <si>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</si>
  <si>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</si>
  <si>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</si>
  <si>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21%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</si>
  <si>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</si>
  <si>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</si>
  <si>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</si>
  <si>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</si>
  <si>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</si>
  <si>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</si>
  <si>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</si>
  <si>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</si>
  <si>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</si>
  <si>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</si>
  <si>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</si>
  <si>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</si>
  <si>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</si>
  <si>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</si>
  <si>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</si>
  <si>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</si>
  <si>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</si>
  <si>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</si>
  <si>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</si>
  <si>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</si>
  <si>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</si>
  <si>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</si>
  <si>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</si>
  <si>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IVA Responsable Inscripto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</si>
  <si>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</si>
  <si>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</si>
  <si>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</si>
  <si>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</si>
  <si>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</si>
  <si>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</si>
  <si>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</si>
  <si>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</si>
  <si>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</si>
  <si>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</si>
  <si>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</si>
  <si>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</si>
  <si>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</si>
  <si>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</si>
  <si>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</si>
  <si>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</si>
  <si>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</si>
  <si>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</si>
  <si>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27/01/2023</t>
  </si>
  <si>
    <t>31/01/2023</t>
  </si>
  <si>
    <t>01/01/2023</t>
  </si>
  <si>
    <t>24/01/2023</t>
  </si>
  <si>
    <t>26/01/2023</t>
  </si>
  <si>
    <t>PLUS BYTE</t>
  </si>
  <si>
    <t>Alquiler y guarda de camiones</t>
  </si>
  <si>
    <t>LOGISTICA RIO NEGRO</t>
  </si>
  <si>
    <t xml:space="preserve">Fletes realizados 1er.Q </t>
  </si>
  <si>
    <t>LABORATORIOS JAYOR</t>
  </si>
  <si>
    <t>Fletes s-orden</t>
  </si>
  <si>
    <t>EXPO ARGENTINA</t>
  </si>
  <si>
    <t>Fletes varios en CABA y GBA</t>
  </si>
  <si>
    <t>AMBRES</t>
  </si>
  <si>
    <t>Guarda de elementos de promocion</t>
  </si>
  <si>
    <t>VICBOR</t>
  </si>
  <si>
    <t>Guarda de espacio y posiciones</t>
  </si>
  <si>
    <t>Mercaderia P&amp;G</t>
  </si>
  <si>
    <t>ECOCIUDAD</t>
  </si>
  <si>
    <t>Movimiento de carga y descarga (in/out)</t>
  </si>
  <si>
    <t xml:space="preserve">Pickeo y armado de encargos </t>
  </si>
  <si>
    <t>Productos</t>
  </si>
  <si>
    <t>JBRS</t>
  </si>
  <si>
    <t>Servicio de flete</t>
  </si>
  <si>
    <t>JS CONSTRUCCION</t>
  </si>
  <si>
    <t>Servicio de fletes s/det. ENERO 2023</t>
  </si>
  <si>
    <t>BLUE MAIL</t>
  </si>
  <si>
    <t xml:space="preserve">Servicio de transporte </t>
  </si>
  <si>
    <t>CAVAGNA</t>
  </si>
  <si>
    <t>Servicios de guarda</t>
  </si>
  <si>
    <t>Servicios Logisticos</t>
  </si>
  <si>
    <t>Traslado activos durante mundial</t>
  </si>
  <si>
    <t>MYN GROUP</t>
  </si>
  <si>
    <t>Traslados Varios s/detalle</t>
  </si>
  <si>
    <t>MOFFICONI ANDRES</t>
  </si>
  <si>
    <t>Venta Pallets reciclados en el estado en que se encuentran</t>
  </si>
  <si>
    <t>Distribucion de material grafico para kioscos en CABA</t>
  </si>
  <si>
    <t>Art. De Limpieza</t>
  </si>
  <si>
    <t>UNLOCK</t>
  </si>
  <si>
    <t>Bebidas y snacks s-orden</t>
  </si>
  <si>
    <t>Distribucion de material grafico para kioscos en GBA</t>
  </si>
  <si>
    <t>Servicio de traslado de mercaderia</t>
  </si>
  <si>
    <t>Guarda y organización de materiales Massalin</t>
  </si>
  <si>
    <t>Movimiento de bateas en funcion hoja de ruta</t>
  </si>
  <si>
    <t>Servicio de distribucion s/hoja de ruta adj.</t>
  </si>
  <si>
    <t>Logistica estacion sanitizantes</t>
  </si>
  <si>
    <t>PATAGONIA TRANSF.</t>
  </si>
  <si>
    <t>Servicio de guarda de Omnibus s-propuesta</t>
  </si>
  <si>
    <t>Alquiler de espacio en predio Otto Krause y La Plata</t>
  </si>
  <si>
    <t>Articulos de Limpieza</t>
  </si>
  <si>
    <t>Distribucion de material grafico para kioscos en Provincia de Buenos Aires</t>
  </si>
  <si>
    <t>Guarda de camiones</t>
  </si>
  <si>
    <t>Logistica reciclab 2 en CABA</t>
  </si>
  <si>
    <t>Logistica vending semillas en CABA - AGOSTO</t>
  </si>
  <si>
    <t>MACCIA</t>
  </si>
  <si>
    <t>Servicio de traslado</t>
  </si>
  <si>
    <t>ANGEL ESTRADA Y COMPAÑÍA</t>
  </si>
  <si>
    <t>Servicios logisticos</t>
  </si>
  <si>
    <t>Alquiler de espacio predio Otto Krause (2.000 mts2)</t>
  </si>
  <si>
    <t>Alquiler deposito Malvinas Argentinas</t>
  </si>
  <si>
    <t>Espacio guarda equipos 01/2023 en nave Malvinas Argentinas "El Triangulo"</t>
  </si>
  <si>
    <t>ENE EME</t>
  </si>
  <si>
    <t>Flete y guarda</t>
  </si>
  <si>
    <t>TECHNICI</t>
  </si>
  <si>
    <t>Fletes</t>
  </si>
  <si>
    <t>ALDINUS</t>
  </si>
  <si>
    <t xml:space="preserve">TEXMOLD </t>
  </si>
  <si>
    <t>Fletes de moldes Pcia. BS AS.</t>
  </si>
  <si>
    <t>Fletes realizados 2da.Q</t>
  </si>
  <si>
    <t xml:space="preserve">Guarda de activos BA </t>
  </si>
  <si>
    <t>AQUIPRESTAMOS</t>
  </si>
  <si>
    <t>Guarda de documentacion</t>
  </si>
  <si>
    <t>Guarda Febrero (2 camiones- 2 kangoo - 3 trailer - 2 foodtruck)</t>
  </si>
  <si>
    <t xml:space="preserve">EVERSPOT </t>
  </si>
  <si>
    <t>Guarda y flete</t>
  </si>
  <si>
    <t xml:space="preserve">Logistica y distribucion en CABA </t>
  </si>
  <si>
    <t>Mov. de carga y descarga</t>
  </si>
  <si>
    <t>CAMPANA</t>
  </si>
  <si>
    <t>Servicio de almacenamiento</t>
  </si>
  <si>
    <t>TRANSPORTES LAGOA</t>
  </si>
  <si>
    <t>Servicio de Flete y Logistica</t>
  </si>
  <si>
    <t>VASCO BUS</t>
  </si>
  <si>
    <t>ARIDOS DEL NORTE</t>
  </si>
  <si>
    <t>16/01/2023</t>
  </si>
  <si>
    <t>15/01/2023</t>
  </si>
  <si>
    <t>01/08/2022</t>
  </si>
  <si>
    <t>31/08/2022</t>
  </si>
  <si>
    <t>23/02/2023</t>
  </si>
  <si>
    <t>25/02/2023</t>
  </si>
  <si>
    <t>26/02/2023</t>
  </si>
  <si>
    <t>02/03/2023</t>
  </si>
  <si>
    <t> 00042-Otto Krause 4760 - Tortuguitas, Buenos Aires</t>
  </si>
  <si>
    <t>Conurbano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</si>
</sst>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000_ ;_ * \-#,##0.0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5" borderId="10" xfId="0" applyFill="1" applyBorder="1"/>
    <xf numFmtId="164" fontId="0" fillId="35" borderId="10" xfId="42" applyFont="1" applyFill="1" applyBorder="1"/>
    <xf numFmtId="164" fontId="0" fillId="35" borderId="10" xfId="0" applyNumberFormat="1" applyFill="1" applyBorder="1" applyAlignment="1">
      <alignment horizontal="right"/>
    </xf>
    <xf numFmtId="0" fontId="18" fillId="35" borderId="10" xfId="0" applyFont="1" applyFill="1" applyBorder="1"/>
    <xf numFmtId="49" fontId="0" fillId="0" borderId="10" xfId="42" applyNumberFormat="1" applyFont="1" applyBorder="1"/>
    <xf numFmtId="165" fontId="0" fillId="35" borderId="0" xfId="42" applyNumberFormat="1" applyFont="1" applyFill="1"/>
    <xf numFmtId="0" fontId="13" fillId="36" borderId="0" xfId="0" applyFont="1" applyFill="1"/>
    <xf numFmtId="164" fontId="0" fillId="35" borderId="0" xfId="42" applyNumberFormat="1" applyFont="1" applyFill="1"/>
    <xf numFmtId="0" fontId="19" fillId="0" borderId="0" xfId="0" applyFont="1"/>
    <xf numFmtId="0" fontId="0" fillId="37" borderId="10" xfId="0" applyFill="1" applyBorder="1"/>
    <xf numFmtId="0" fontId="0" fillId="37" borderId="0" xfId="0" applyFill="1"/>
    <xf numFmtId="0" fontId="13" fillId="38" borderId="0" xfId="0" applyFont="1" applyFill="1"/>
    <xf numFmtId="0" fontId="13" fillId="38" borderId="10" xfId="0" applyFont="1" applyFill="1" applyBorder="1" applyAlignment="1">
      <alignment horizontal="center"/>
    </xf>
    <xf numFmtId="14" fontId="0" fillId="34" borderId="10" xfId="0" quotePrefix="1" applyNumberFormat="1" applyFill="1" applyBorder="1"/>
    <xf numFmtId="0" fontId="13" fillId="38" borderId="0" xfId="0" applyFont="1" applyFill="1" applyBorder="1" applyAlignment="1">
      <alignment horizontal="center"/>
    </xf>
    <xf numFmtId="0" fontId="0" fillId="37" borderId="0" xfId="0" applyFill="1" applyBorder="1"/>
    <xf numFmtId="0" fontId="22" fillId="0" borderId="0" xfId="0" applyFont="1"/>
    <xf numFmtId="0" fontId="0" fillId="39" borderId="0" xfId="0" applyFill="1"/>
    <xf numFmtId="14" fontId="23" fillId="0" borderId="0" xfId="0" quotePrefix="1" applyNumberFormat="1" applyFont="1"/>
    <xf numFmtId="0" fontId="23" fillId="0" borderId="0" xfId="0" applyFont="1"/>
    <xf numFmtId="0" fontId="24" fillId="39" borderId="0" xfId="0" applyFont="1" applyFill="1"/>
    <xf numFmtId="4" fontId="23" fillId="0" borderId="0" xfId="0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</row>
        <row r="2">
          <cell r="D2" t="str">
            <v>30714402133-1</v>
          </cell>
        </row>
        <row r="3">
          <cell r="D3" t="str">
            <v>33710739329-1</v>
          </cell>
        </row>
        <row r="4">
          <cell r="D4" t="str">
            <v>30712205330-1</v>
          </cell>
        </row>
        <row r="5">
          <cell r="D5" t="str">
            <v>30708791918-1</v>
          </cell>
        </row>
        <row r="6">
          <cell r="D6" t="str">
            <v>30710051522-1</v>
          </cell>
        </row>
        <row r="7">
          <cell r="D7" t="str">
            <v>30709332607-1</v>
          </cell>
        </row>
        <row r="8">
          <cell r="D8" t="str">
            <v>30712329684-1</v>
          </cell>
        </row>
        <row r="9">
          <cell r="D9" t="str">
            <v>30700923653-1</v>
          </cell>
        </row>
        <row r="10">
          <cell r="D10" t="str">
            <v>30709332607-2</v>
          </cell>
        </row>
        <row r="11">
          <cell r="D11" t="str">
            <v>30712329684-2</v>
          </cell>
        </row>
        <row r="12">
          <cell r="D12" t="str">
            <v>30716603381-1</v>
          </cell>
        </row>
        <row r="13">
          <cell r="D13" t="str">
            <v>30712248757-1</v>
          </cell>
        </row>
        <row r="14">
          <cell r="D14" t="str">
            <v>30702969103-1</v>
          </cell>
        </row>
        <row r="15">
          <cell r="D15" t="str">
            <v>20266475072-1</v>
          </cell>
        </row>
        <row r="16">
          <cell r="D16" t="str">
            <v>30700923653-2</v>
          </cell>
        </row>
        <row r="17">
          <cell r="D17" t="str">
            <v>30710051522-2</v>
          </cell>
        </row>
        <row r="18">
          <cell r="D18" t="str">
            <v>30712192484-1</v>
          </cell>
        </row>
        <row r="19">
          <cell r="D19" t="str">
            <v>20353613996-1</v>
          </cell>
        </row>
        <row r="20">
          <cell r="D20" t="str">
            <v>30710051522-3</v>
          </cell>
        </row>
        <row r="21">
          <cell r="D21" t="str">
            <v>30714402133-2</v>
          </cell>
        </row>
        <row r="22">
          <cell r="D22" t="str">
            <v>30712206604-1</v>
          </cell>
        </row>
        <row r="23">
          <cell r="D23" t="str">
            <v>30710051522-4</v>
          </cell>
        </row>
        <row r="24">
          <cell r="D24" t="str">
            <v>30712329684-3</v>
          </cell>
        </row>
        <row r="25">
          <cell r="D25" t="str">
            <v>30710051522-5</v>
          </cell>
        </row>
        <row r="26">
          <cell r="D26" t="str">
            <v>30700923653-3</v>
          </cell>
        </row>
        <row r="27">
          <cell r="D27" t="str">
            <v>30709332607-3</v>
          </cell>
        </row>
        <row r="28">
          <cell r="D28" t="str">
            <v>30712329684-4</v>
          </cell>
        </row>
        <row r="29">
          <cell r="D29" t="str">
            <v>30710051522-6</v>
          </cell>
        </row>
        <row r="30">
          <cell r="D30" t="str">
            <v>30709332607-4</v>
          </cell>
        </row>
        <row r="31">
          <cell r="D31" t="str">
            <v>30714628530-1</v>
          </cell>
        </row>
        <row r="32">
          <cell r="D32" t="str">
            <v>30702969103-2</v>
          </cell>
        </row>
        <row r="33">
          <cell r="D33" t="str">
            <v>30712329684-5</v>
          </cell>
        </row>
        <row r="34">
          <cell r="D34" t="str">
            <v>30712192484-2</v>
          </cell>
        </row>
        <row r="35">
          <cell r="D35" t="str">
            <v>30714402133-3</v>
          </cell>
        </row>
        <row r="36">
          <cell r="D36" t="str">
            <v>30700923653-4</v>
          </cell>
        </row>
        <row r="37">
          <cell r="D37" t="str">
            <v>30710051522-7</v>
          </cell>
        </row>
        <row r="38">
          <cell r="D38" t="str">
            <v>30700923653-5</v>
          </cell>
        </row>
        <row r="39">
          <cell r="D39" t="str">
            <v>30709332607-5</v>
          </cell>
        </row>
        <row r="40">
          <cell r="D40" t="str">
            <v>30710051522-8</v>
          </cell>
        </row>
        <row r="41">
          <cell r="D41" t="str">
            <v>30716603381-2</v>
          </cell>
        </row>
        <row r="42">
          <cell r="D42" t="str">
            <v>30702969103-3</v>
          </cell>
        </row>
        <row r="43">
          <cell r="D43" t="str">
            <v>30710051522-9</v>
          </cell>
        </row>
        <row r="44">
          <cell r="D44" t="str">
            <v>30709332607-6</v>
          </cell>
        </row>
        <row r="45">
          <cell r="D45" t="str">
            <v>30716603381-3</v>
          </cell>
        </row>
        <row r="46">
          <cell r="D46" t="str">
            <v>30702969103-4</v>
          </cell>
        </row>
        <row r="47">
          <cell r="D47" t="str">
            <v>20275747964-1</v>
          </cell>
        </row>
        <row r="48">
          <cell r="D48" t="str">
            <v>30712329684-6</v>
          </cell>
        </row>
        <row r="49">
          <cell r="D49" t="str">
            <v>30500235566-1</v>
          </cell>
        </row>
        <row r="50">
          <cell r="D50" t="str">
            <v>30712192484-3</v>
          </cell>
        </row>
        <row r="51">
          <cell r="D51" t="str">
            <v>30712329684-7</v>
          </cell>
        </row>
        <row r="52">
          <cell r="D52" t="str">
            <v>20353613996-2</v>
          </cell>
        </row>
        <row r="53">
          <cell r="D53" t="str">
            <v>30700923653-6</v>
          </cell>
        </row>
        <row r="54">
          <cell r="D54" t="str">
            <v>30712329684-8</v>
          </cell>
        </row>
        <row r="55">
          <cell r="D55" t="str">
            <v>20266475072-2</v>
          </cell>
        </row>
        <row r="56">
          <cell r="D56" t="str">
            <v>30712192484-4</v>
          </cell>
        </row>
        <row r="57">
          <cell r="D57" t="str">
            <v>30643826271-1</v>
          </cell>
        </row>
        <row r="58">
          <cell r="D58" t="str">
            <v>30715044575-1</v>
          </cell>
        </row>
        <row r="59">
          <cell r="D59" t="str">
            <v>30715535900-1</v>
          </cell>
        </row>
        <row r="60">
          <cell r="D60" t="str">
            <v>30716947633-1</v>
          </cell>
        </row>
        <row r="61">
          <cell r="D61" t="str">
            <v>33710739329-2</v>
          </cell>
        </row>
        <row r="62">
          <cell r="D62" t="str">
            <v>30712205330-2</v>
          </cell>
        </row>
        <row r="63">
          <cell r="D63" t="str">
            <v>30708791918-2</v>
          </cell>
        </row>
        <row r="64">
          <cell r="D64" t="str">
            <v>30710051522-10</v>
          </cell>
        </row>
        <row r="65">
          <cell r="D65" t="str">
            <v>30714039195-1</v>
          </cell>
        </row>
        <row r="66">
          <cell r="D66" t="str">
            <v>30710051522-11</v>
          </cell>
        </row>
        <row r="67">
          <cell r="D67" t="str">
            <v>30715638750-1</v>
          </cell>
        </row>
        <row r="68">
          <cell r="D68" t="str">
            <v>30710051522-12</v>
          </cell>
        </row>
        <row r="69">
          <cell r="D69" t="str">
            <v>30714402133-4</v>
          </cell>
        </row>
        <row r="70">
          <cell r="D70" t="str">
            <v>30712340858-1</v>
          </cell>
        </row>
        <row r="71">
          <cell r="D71" t="str">
            <v>30709332607-7</v>
          </cell>
        </row>
        <row r="72">
          <cell r="D72" t="str">
            <v>30716603381-4</v>
          </cell>
        </row>
        <row r="73">
          <cell r="D73" t="str">
            <v>30708944412-1</v>
          </cell>
        </row>
        <row r="74">
          <cell r="D74" t="str">
            <v>30712248757-2</v>
          </cell>
        </row>
        <row r="75">
          <cell r="D75" t="str">
            <v>30715951653-1</v>
          </cell>
        </row>
        <row r="76">
          <cell r="D76" t="str">
            <v>30702969103-5</v>
          </cell>
        </row>
        <row r="77">
          <cell r="D77" t="str">
            <v>30712329684-9</v>
          </cell>
        </row>
        <row r="78">
          <cell r="D78" t="str">
            <v>30714402133-5</v>
          </cell>
        </row>
        <row r="79">
          <cell r="D79" t="str">
            <v>30712548564-1</v>
          </cell>
        </row>
        <row r="80">
          <cell r="D80" t="str">
            <v>30700923653-7</v>
          </cell>
        </row>
        <row r="81">
          <cell r="D81" t="str">
            <v>30712192484-5</v>
          </cell>
        </row>
        <row r="82">
          <cell r="D82" t="str">
            <v>20353613996-3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82"/>
  <sheetViews>
    <sheetView showGridLines="0" tabSelected="1" zoomScaleNormal="100" workbookViewId="0">
      <pane ySplit="1" topLeftCell="A2" activePane="bottomLeft" state="frozen"/>
      <selection pane="bottomLeft" activeCell="E13" sqref="E13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3.140625" bestFit="1" customWidth="1"/>
    <col min="6" max="6" width="22.28515625" bestFit="1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14.140625" customWidth="1"/>
    <col min="18" max="18" width="16" bestFit="1" customWidth="1"/>
    <col min="21" max="21" width="12.5703125" bestFit="1" customWidth="1"/>
    <col min="23" max="23" width="11.85546875" bestFit="1" customWidth="1"/>
    <col min="26" max="26" width="14.7109375" bestFit="1" customWidth="1"/>
    <col min="28" max="28" width="14" bestFit="1" customWidth="1"/>
    <col min="29" max="29" width="9" bestFit="1" customWidth="1"/>
    <col min="30" max="30" width="13" bestFit="1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23</v>
      </c>
      <c r="F1" s="3" t="s">
        <v>3</v>
      </c>
      <c r="G1" s="3" t="s">
        <v>22</v>
      </c>
      <c r="H1" s="3" t="s">
        <v>29</v>
      </c>
      <c r="I1" s="3" t="s">
        <v>16</v>
      </c>
      <c r="J1" s="3" t="s">
        <v>4</v>
      </c>
      <c r="K1" s="3" t="s">
        <v>30</v>
      </c>
      <c r="L1" s="3" t="s">
        <v>33</v>
      </c>
      <c r="M1" s="3" t="s">
        <v>7</v>
      </c>
      <c r="N1" s="3" t="s">
        <v>8</v>
      </c>
      <c r="O1" s="3" t="s">
        <v>5</v>
      </c>
      <c r="P1" s="3" t="s">
        <v>17</v>
      </c>
      <c r="Q1" s="3" t="s">
        <v>45</v>
      </c>
      <c r="R1" s="3" t="s">
        <v>47</v>
      </c>
      <c r="S1" s="3" t="s">
        <v>9</v>
      </c>
      <c r="T1" s="3" t="s">
        <v>46</v>
      </c>
      <c r="U1" s="3" t="s">
        <v>10</v>
      </c>
      <c r="V1" s="3" t="s">
        <v>12</v>
      </c>
      <c r="W1" s="3" t="s">
        <v>13</v>
      </c>
      <c r="X1" s="3" t="s">
        <v>37</v>
      </c>
      <c r="Y1" s="3" t="s">
        <v>14</v>
      </c>
      <c r="Z1" s="3" t="s">
        <v>15</v>
      </c>
      <c r="AB1" s="10" t="s">
        <v>21</v>
      </c>
      <c r="AC1" s="10" t="s">
        <v>19</v>
      </c>
      <c r="AD1" s="10" t="s">
        <v>20</v>
      </c>
    </row>
    <row r="2" spans="1:30" s="21" customFormat="1" x14ac:dyDescent="0.25">
      <c r="A2" s="22" t="s">
        <v>64</v>
      </c>
      <c r="B2" s="17" t="s">
        <v>63</v>
      </c>
      <c r="C2" s="22" t="s">
        <v>62</v>
      </c>
      <c r="D2" s="22" t="s">
        <v>148</v>
      </c>
      <c r="E2" s="12" t="s">
        <v>152</v>
      </c>
      <c r="F2" s="1" t="s">
        <v>6</v>
      </c>
      <c r="G2" s="1" t="s">
        <v>26</v>
      </c>
      <c r="H2" s="1" t="s">
        <v>42</v>
      </c>
      <c r="I2" s="1" t="s">
        <v>4</v>
      </c>
      <c r="J2" s="23">
        <v>30714402133</v>
      </c>
      <c r="K2" s="24" t="s">
        <v>66</v>
      </c>
      <c r="L2" s="23" t="s">
        <v>67</v>
      </c>
      <c r="M2" s="2"/>
      <c r="N2" s="1"/>
      <c r="O2" s="25">
        <v>1803450</v>
      </c>
      <c r="P2" s="8" t="s">
        <v>18</v>
      </c>
      <c r="Q2" s="23">
        <v>3.5</v>
      </c>
      <c r="R2" s="5">
        <f>IF(Q2&gt;0,O2,0)</f>
        <v>1803450</v>
      </c>
      <c r="S2" s="5">
        <f t="shared" ref="S2:S32" si="0">ROUND(O2*P2,2)</f>
        <v>378724.5</v>
      </c>
      <c r="T2" s="5">
        <f>ROUND(R2*Q2/100,2)</f>
        <v>63120.75</v>
      </c>
      <c r="U2" s="5">
        <f>O2+S2+T2</f>
        <v>2245295.25</v>
      </c>
      <c r="V2" s="6" t="str">
        <f t="shared" ref="V2:V32" si="1">IF(F2="Factura A",SUBSTITUTE(TEXT(O2,"#,00"),",","."),SUBSTITUTE(TEXT(U2,"#,00"),",","."))</f>
        <v>1803450.00</v>
      </c>
      <c r="W2" s="6" t="str">
        <f t="shared" ref="W2:W11" si="2">SUBSTITUTE(TEXT(ROUNDUP(U2,0)-U2,"0,00"),",",".")</f>
        <v>0.75</v>
      </c>
      <c r="X2" s="7" t="str">
        <f>IFERROR(IF(MATCH(Z2,[1]Control!$D:$D,0)&gt;0,"ü",""),"")</f>
        <v>ü</v>
      </c>
      <c r="Y2" s="4">
        <f t="shared" ref="Y2:Y32" si="3">ROW(K2)</f>
        <v>2</v>
      </c>
      <c r="Z2" s="4" t="str">
        <f>J2&amp;"-"&amp;COUNTIF($J$1:J2,J2)</f>
        <v>30714402133-1</v>
      </c>
      <c r="AA2"/>
      <c r="AB2" s="11">
        <f t="shared" ref="AB2:AB32" si="4">CEILING(N2*M2*(1+P2),500)</f>
        <v>0</v>
      </c>
      <c r="AC2" s="11">
        <f t="shared" ref="AC2:AC32" si="5">ROUND((AB2/(1+P2)),2)</f>
        <v>0</v>
      </c>
      <c r="AD2" s="9" t="e">
        <f t="shared" ref="AD2:AD32" si="6">ROUND(AC2/N2,4)</f>
        <v>#DIV/0!</v>
      </c>
    </row>
    <row r="3" spans="1:30" s="21" customFormat="1" x14ac:dyDescent="0.25">
      <c r="A3" s="22" t="s">
        <v>64</v>
      </c>
      <c r="B3" s="17" t="s">
        <v>63</v>
      </c>
      <c r="C3" s="22" t="s">
        <v>145</v>
      </c>
      <c r="D3" s="22" t="s">
        <v>148</v>
      </c>
      <c r="E3" s="12" t="s">
        <v>152</v>
      </c>
      <c r="F3" s="1" t="s">
        <v>6</v>
      </c>
      <c r="G3" s="1" t="s">
        <v>26</v>
      </c>
      <c r="H3" s="1" t="s">
        <v>42</v>
      </c>
      <c r="I3" s="1" t="s">
        <v>4</v>
      </c>
      <c r="J3" s="23">
        <v>33710739329</v>
      </c>
      <c r="K3" s="24" t="s">
        <v>68</v>
      </c>
      <c r="L3" s="23" t="s">
        <v>69</v>
      </c>
      <c r="M3" s="2"/>
      <c r="N3" s="1"/>
      <c r="O3" s="25">
        <v>1425698</v>
      </c>
      <c r="P3" s="8" t="s">
        <v>18</v>
      </c>
      <c r="Q3" s="23">
        <v>0.4</v>
      </c>
      <c r="R3" s="5">
        <f t="shared" ref="R3:R49" si="7">IF(Q3&gt;0,O3,0)</f>
        <v>1425698</v>
      </c>
      <c r="S3" s="5">
        <f t="shared" si="0"/>
        <v>299396.58</v>
      </c>
      <c r="T3" s="5">
        <f>ROUND(R3*Q3/100,2)</f>
        <v>5702.79</v>
      </c>
      <c r="U3" s="5">
        <f t="shared" ref="U3:U49" si="8">O3+S3+T3</f>
        <v>1730797.37</v>
      </c>
      <c r="V3" s="6" t="str">
        <f t="shared" si="1"/>
        <v>1425698.00</v>
      </c>
      <c r="W3" s="6" t="str">
        <f t="shared" ref="W3" si="9">SUBSTITUTE(TEXT(ROUNDUP(U3,0)-U3,"0,00"),",",".")</f>
        <v>0.63</v>
      </c>
      <c r="X3" s="7" t="str">
        <f>IFERROR(IF(MATCH(Z3,[1]Control!$D:$D,0)&gt;0,"ü",""),"")</f>
        <v>ü</v>
      </c>
      <c r="Y3" s="4">
        <f t="shared" si="3"/>
        <v>3</v>
      </c>
      <c r="Z3" s="4" t="str">
        <f>J3&amp;"-"&amp;COUNTIF($J$1:J3,J3)</f>
        <v>33710739329-1</v>
      </c>
      <c r="AA3"/>
      <c r="AB3" s="11">
        <f t="shared" si="4"/>
        <v>0</v>
      </c>
      <c r="AC3" s="11">
        <f t="shared" si="5"/>
        <v>0</v>
      </c>
      <c r="AD3" s="9" t="e">
        <f t="shared" si="6"/>
        <v>#DIV/0!</v>
      </c>
    </row>
    <row r="4" spans="1:30" s="21" customFormat="1" x14ac:dyDescent="0.25">
      <c r="A4" s="22" t="s">
        <v>64</v>
      </c>
      <c r="B4" s="17" t="s">
        <v>63</v>
      </c>
      <c r="C4" s="22" t="s">
        <v>62</v>
      </c>
      <c r="D4" s="22" t="s">
        <v>148</v>
      </c>
      <c r="E4" s="12" t="s">
        <v>152</v>
      </c>
      <c r="F4" s="1" t="s">
        <v>6</v>
      </c>
      <c r="G4" s="1" t="s">
        <v>26</v>
      </c>
      <c r="H4" s="1" t="s">
        <v>42</v>
      </c>
      <c r="I4" s="1" t="s">
        <v>4</v>
      </c>
      <c r="J4" s="23">
        <v>30712205330</v>
      </c>
      <c r="K4" s="24" t="s">
        <v>70</v>
      </c>
      <c r="L4" s="23" t="s">
        <v>71</v>
      </c>
      <c r="M4" s="2"/>
      <c r="N4" s="1"/>
      <c r="O4" s="25">
        <v>4452560</v>
      </c>
      <c r="P4" s="8" t="s">
        <v>18</v>
      </c>
      <c r="Q4" s="23">
        <v>1.5</v>
      </c>
      <c r="R4" s="5">
        <f t="shared" si="7"/>
        <v>4452560</v>
      </c>
      <c r="S4" s="5">
        <f t="shared" si="0"/>
        <v>935037.6</v>
      </c>
      <c r="T4" s="5">
        <f t="shared" ref="T4:T49" si="10">ROUND(R4*Q4/100,2)</f>
        <v>66788.399999999994</v>
      </c>
      <c r="U4" s="5">
        <f t="shared" si="8"/>
        <v>5454386</v>
      </c>
      <c r="V4" s="6" t="str">
        <f t="shared" si="1"/>
        <v>4452560.00</v>
      </c>
      <c r="W4" s="6" t="str">
        <f t="shared" si="2"/>
        <v>0.00</v>
      </c>
      <c r="X4" s="7" t="str">
        <f>IFERROR(IF(MATCH(Z4,[1]Control!$D:$D,0)&gt;0,"ü",""),"")</f>
        <v>ü</v>
      </c>
      <c r="Y4" s="4">
        <f t="shared" si="3"/>
        <v>4</v>
      </c>
      <c r="Z4" s="4" t="str">
        <f>J4&amp;"-"&amp;COUNTIF($J$1:J4,J4)</f>
        <v>30712205330-1</v>
      </c>
      <c r="AA4"/>
      <c r="AB4" s="11">
        <f t="shared" si="4"/>
        <v>0</v>
      </c>
      <c r="AC4" s="11">
        <f t="shared" si="5"/>
        <v>0</v>
      </c>
      <c r="AD4" s="9" t="e">
        <f t="shared" si="6"/>
        <v>#DIV/0!</v>
      </c>
    </row>
    <row r="5" spans="1:30" s="21" customFormat="1" x14ac:dyDescent="0.25">
      <c r="A5" s="22" t="s">
        <v>64</v>
      </c>
      <c r="B5" s="17" t="s">
        <v>63</v>
      </c>
      <c r="C5" s="22" t="s">
        <v>62</v>
      </c>
      <c r="D5" s="22" t="s">
        <v>148</v>
      </c>
      <c r="E5" s="12" t="s">
        <v>152</v>
      </c>
      <c r="F5" s="1" t="s">
        <v>6</v>
      </c>
      <c r="G5" s="1" t="s">
        <v>26</v>
      </c>
      <c r="H5" s="1" t="s">
        <v>42</v>
      </c>
      <c r="I5" s="1" t="s">
        <v>4</v>
      </c>
      <c r="J5" s="23">
        <v>30708791918</v>
      </c>
      <c r="K5" s="24" t="s">
        <v>72</v>
      </c>
      <c r="L5" s="23" t="s">
        <v>73</v>
      </c>
      <c r="M5" s="2"/>
      <c r="N5" s="1"/>
      <c r="O5" s="25">
        <v>998750</v>
      </c>
      <c r="P5" s="8" t="s">
        <v>18</v>
      </c>
      <c r="Q5" s="23">
        <v>4</v>
      </c>
      <c r="R5" s="5">
        <f t="shared" si="7"/>
        <v>998750</v>
      </c>
      <c r="S5" s="5">
        <f t="shared" si="0"/>
        <v>209737.5</v>
      </c>
      <c r="T5" s="5">
        <f t="shared" si="10"/>
        <v>39950</v>
      </c>
      <c r="U5" s="5">
        <f t="shared" si="8"/>
        <v>1248437.5</v>
      </c>
      <c r="V5" s="6" t="str">
        <f t="shared" si="1"/>
        <v>998750.00</v>
      </c>
      <c r="W5" s="6" t="str">
        <f t="shared" si="2"/>
        <v>0.50</v>
      </c>
      <c r="X5" s="7" t="str">
        <f>IFERROR(IF(MATCH(Z5,[1]Control!$D:$D,0)&gt;0,"ü",""),"")</f>
        <v>ü</v>
      </c>
      <c r="Y5" s="4">
        <f t="shared" si="3"/>
        <v>5</v>
      </c>
      <c r="Z5" s="4" t="str">
        <f>J5&amp;"-"&amp;COUNTIF($J$1:J5,J5)</f>
        <v>30708791918-1</v>
      </c>
      <c r="AA5"/>
      <c r="AB5" s="11">
        <f t="shared" si="4"/>
        <v>0</v>
      </c>
      <c r="AC5" s="11">
        <f t="shared" si="5"/>
        <v>0</v>
      </c>
      <c r="AD5" s="9" t="e">
        <f t="shared" si="6"/>
        <v>#DIV/0!</v>
      </c>
    </row>
    <row r="6" spans="1:30" s="21" customFormat="1" x14ac:dyDescent="0.25">
      <c r="A6" s="22" t="s">
        <v>64</v>
      </c>
      <c r="B6" s="17" t="s">
        <v>63</v>
      </c>
      <c r="C6" s="22" t="s">
        <v>62</v>
      </c>
      <c r="D6" s="22" t="s">
        <v>148</v>
      </c>
      <c r="E6" s="12" t="s">
        <v>152</v>
      </c>
      <c r="F6" s="1" t="s">
        <v>6</v>
      </c>
      <c r="G6" s="1" t="s">
        <v>26</v>
      </c>
      <c r="H6" s="1" t="s">
        <v>42</v>
      </c>
      <c r="I6" s="1" t="s">
        <v>4</v>
      </c>
      <c r="J6" s="23">
        <v>30710051522</v>
      </c>
      <c r="K6" s="24" t="s">
        <v>74</v>
      </c>
      <c r="L6" s="23" t="s">
        <v>75</v>
      </c>
      <c r="M6" s="2"/>
      <c r="N6" s="1"/>
      <c r="O6" s="25">
        <v>349800</v>
      </c>
      <c r="P6" s="8" t="s">
        <v>18</v>
      </c>
      <c r="Q6" s="23">
        <v>0</v>
      </c>
      <c r="R6" s="5">
        <f t="shared" si="7"/>
        <v>0</v>
      </c>
      <c r="S6" s="5">
        <f t="shared" si="0"/>
        <v>73458</v>
      </c>
      <c r="T6" s="5">
        <f t="shared" si="10"/>
        <v>0</v>
      </c>
      <c r="U6" s="5">
        <f t="shared" si="8"/>
        <v>423258</v>
      </c>
      <c r="V6" s="6" t="str">
        <f t="shared" si="1"/>
        <v>349800.00</v>
      </c>
      <c r="W6" s="6" t="str">
        <f t="shared" si="2"/>
        <v>0.00</v>
      </c>
      <c r="X6" s="7" t="str">
        <f>IFERROR(IF(MATCH(Z6,[1]Control!$D:$D,0)&gt;0,"ü",""),"")</f>
        <v>ü</v>
      </c>
      <c r="Y6" s="4">
        <f t="shared" si="3"/>
        <v>6</v>
      </c>
      <c r="Z6" s="4" t="str">
        <f>J6&amp;"-"&amp;COUNTIF($J$1:J6,J6)</f>
        <v>30710051522-1</v>
      </c>
      <c r="AA6"/>
      <c r="AB6" s="11">
        <f t="shared" si="4"/>
        <v>0</v>
      </c>
      <c r="AC6" s="11">
        <f t="shared" si="5"/>
        <v>0</v>
      </c>
      <c r="AD6" s="9" t="e">
        <f t="shared" si="6"/>
        <v>#DIV/0!</v>
      </c>
    </row>
    <row r="7" spans="1:30" s="21" customFormat="1" x14ac:dyDescent="0.25">
      <c r="A7" s="22" t="s">
        <v>64</v>
      </c>
      <c r="B7" s="17" t="s">
        <v>63</v>
      </c>
      <c r="C7" s="22" t="s">
        <v>62</v>
      </c>
      <c r="D7" s="22" t="s">
        <v>148</v>
      </c>
      <c r="E7" s="12" t="s">
        <v>152</v>
      </c>
      <c r="F7" s="1" t="s">
        <v>6</v>
      </c>
      <c r="G7" s="1" t="s">
        <v>26</v>
      </c>
      <c r="H7" s="1" t="s">
        <v>42</v>
      </c>
      <c r="I7" s="1" t="s">
        <v>4</v>
      </c>
      <c r="J7" s="23">
        <v>30709332607</v>
      </c>
      <c r="K7" s="24" t="s">
        <v>76</v>
      </c>
      <c r="L7" s="23" t="s">
        <v>77</v>
      </c>
      <c r="M7" s="2"/>
      <c r="N7" s="1"/>
      <c r="O7" s="25">
        <v>1636147</v>
      </c>
      <c r="P7" s="8" t="s">
        <v>18</v>
      </c>
      <c r="Q7" s="23">
        <v>0</v>
      </c>
      <c r="R7" s="5">
        <f t="shared" si="7"/>
        <v>0</v>
      </c>
      <c r="S7" s="5">
        <f t="shared" si="0"/>
        <v>343590.87</v>
      </c>
      <c r="T7" s="5">
        <f t="shared" si="10"/>
        <v>0</v>
      </c>
      <c r="U7" s="5">
        <f t="shared" si="8"/>
        <v>1979737.87</v>
      </c>
      <c r="V7" s="6" t="str">
        <f t="shared" si="1"/>
        <v>1636147.00</v>
      </c>
      <c r="W7" s="6" t="str">
        <f t="shared" si="2"/>
        <v>0.13</v>
      </c>
      <c r="X7" s="7" t="str">
        <f>IFERROR(IF(MATCH(Z7,[1]Control!$D:$D,0)&gt;0,"ü",""),"")</f>
        <v>ü</v>
      </c>
      <c r="Y7" s="4">
        <f t="shared" si="3"/>
        <v>7</v>
      </c>
      <c r="Z7" s="4" t="str">
        <f>J7&amp;"-"&amp;COUNTIF($J$1:J7,J7)</f>
        <v>30709332607-1</v>
      </c>
      <c r="AA7"/>
      <c r="AB7" s="11">
        <f t="shared" si="4"/>
        <v>0</v>
      </c>
      <c r="AC7" s="11">
        <f t="shared" si="5"/>
        <v>0</v>
      </c>
      <c r="AD7" s="9" t="e">
        <f t="shared" si="6"/>
        <v>#DIV/0!</v>
      </c>
    </row>
    <row r="8" spans="1:30" s="21" customFormat="1" x14ac:dyDescent="0.25">
      <c r="A8" s="22" t="s">
        <v>64</v>
      </c>
      <c r="B8" s="17" t="s">
        <v>63</v>
      </c>
      <c r="C8" s="22" t="s">
        <v>62</v>
      </c>
      <c r="D8" s="22" t="s">
        <v>148</v>
      </c>
      <c r="E8" s="12" t="s">
        <v>152</v>
      </c>
      <c r="F8" s="1" t="s">
        <v>6</v>
      </c>
      <c r="G8" s="13" t="s">
        <v>24</v>
      </c>
      <c r="H8" s="1" t="s">
        <v>42</v>
      </c>
      <c r="I8" s="1" t="s">
        <v>4</v>
      </c>
      <c r="J8" s="23">
        <v>30712329684</v>
      </c>
      <c r="K8" s="24" t="s">
        <v>41</v>
      </c>
      <c r="L8" s="23" t="s">
        <v>78</v>
      </c>
      <c r="M8" s="2"/>
      <c r="N8" s="1"/>
      <c r="O8" s="25">
        <v>1049813.71</v>
      </c>
      <c r="P8" s="8" t="s">
        <v>18</v>
      </c>
      <c r="Q8" s="23">
        <v>0</v>
      </c>
      <c r="R8" s="5">
        <f t="shared" si="7"/>
        <v>0</v>
      </c>
      <c r="S8" s="5">
        <f t="shared" si="0"/>
        <v>220460.88</v>
      </c>
      <c r="T8" s="5">
        <f t="shared" si="10"/>
        <v>0</v>
      </c>
      <c r="U8" s="5">
        <f t="shared" si="8"/>
        <v>1270274.5899999999</v>
      </c>
      <c r="V8" s="6" t="str">
        <f t="shared" si="1"/>
        <v>1049813.71</v>
      </c>
      <c r="W8" s="6" t="str">
        <f t="shared" si="2"/>
        <v>0.41</v>
      </c>
      <c r="X8" s="7" t="str">
        <f>IFERROR(IF(MATCH(Z8,[1]Control!$D:$D,0)&gt;0,"ü",""),"")</f>
        <v>ü</v>
      </c>
      <c r="Y8" s="4">
        <f t="shared" si="3"/>
        <v>8</v>
      </c>
      <c r="Z8" s="4" t="str">
        <f>J8&amp;"-"&amp;COUNTIF($J$1:J8,J8)</f>
        <v>30712329684-1</v>
      </c>
      <c r="AA8"/>
      <c r="AB8" s="11">
        <f t="shared" si="4"/>
        <v>0</v>
      </c>
      <c r="AC8" s="11">
        <f t="shared" si="5"/>
        <v>0</v>
      </c>
      <c r="AD8" s="9" t="e">
        <f t="shared" si="6"/>
        <v>#DIV/0!</v>
      </c>
    </row>
    <row r="9" spans="1:30" s="21" customFormat="1" x14ac:dyDescent="0.25">
      <c r="A9" s="22" t="s">
        <v>64</v>
      </c>
      <c r="B9" s="17" t="s">
        <v>63</v>
      </c>
      <c r="C9" s="22" t="s">
        <v>62</v>
      </c>
      <c r="D9" s="22" t="s">
        <v>148</v>
      </c>
      <c r="E9" s="12" t="s">
        <v>152</v>
      </c>
      <c r="F9" s="1" t="s">
        <v>6</v>
      </c>
      <c r="G9" s="1" t="s">
        <v>26</v>
      </c>
      <c r="H9" s="1" t="s">
        <v>42</v>
      </c>
      <c r="I9" s="1" t="s">
        <v>4</v>
      </c>
      <c r="J9" s="23">
        <v>30700923653</v>
      </c>
      <c r="K9" s="24" t="s">
        <v>79</v>
      </c>
      <c r="L9" s="23" t="s">
        <v>80</v>
      </c>
      <c r="M9" s="2"/>
      <c r="N9" s="1"/>
      <c r="O9" s="25">
        <v>915000</v>
      </c>
      <c r="P9" s="8" t="s">
        <v>18</v>
      </c>
      <c r="Q9" s="23">
        <v>5</v>
      </c>
      <c r="R9" s="5">
        <f t="shared" si="7"/>
        <v>915000</v>
      </c>
      <c r="S9" s="5">
        <f t="shared" si="0"/>
        <v>192150</v>
      </c>
      <c r="T9" s="5">
        <f t="shared" si="10"/>
        <v>45750</v>
      </c>
      <c r="U9" s="5">
        <f t="shared" si="8"/>
        <v>1152900</v>
      </c>
      <c r="V9" s="6" t="str">
        <f t="shared" si="1"/>
        <v>915000.00</v>
      </c>
      <c r="W9" s="6" t="str">
        <f t="shared" si="2"/>
        <v>0.00</v>
      </c>
      <c r="X9" s="7" t="str">
        <f>IFERROR(IF(MATCH(Z9,[1]Control!$D:$D,0)&gt;0,"ü",""),"")</f>
        <v>ü</v>
      </c>
      <c r="Y9" s="4">
        <f t="shared" si="3"/>
        <v>9</v>
      </c>
      <c r="Z9" s="4" t="str">
        <f>J9&amp;"-"&amp;COUNTIF($J$1:J9,J9)</f>
        <v>30700923653-1</v>
      </c>
      <c r="AA9"/>
      <c r="AB9" s="11">
        <f t="shared" si="4"/>
        <v>0</v>
      </c>
      <c r="AC9" s="11">
        <f t="shared" si="5"/>
        <v>0</v>
      </c>
      <c r="AD9" s="9" t="e">
        <f t="shared" si="6"/>
        <v>#DIV/0!</v>
      </c>
    </row>
    <row r="10" spans="1:30" x14ac:dyDescent="0.25">
      <c r="A10" s="22" t="s">
        <v>64</v>
      </c>
      <c r="B10" s="17" t="s">
        <v>63</v>
      </c>
      <c r="C10" s="22" t="s">
        <v>62</v>
      </c>
      <c r="D10" s="22" t="s">
        <v>148</v>
      </c>
      <c r="E10" s="12" t="s">
        <v>152</v>
      </c>
      <c r="F10" s="1" t="s">
        <v>6</v>
      </c>
      <c r="G10" s="1" t="s">
        <v>26</v>
      </c>
      <c r="H10" s="1" t="s">
        <v>42</v>
      </c>
      <c r="I10" s="1" t="s">
        <v>4</v>
      </c>
      <c r="J10" s="23">
        <v>30709332607</v>
      </c>
      <c r="K10" s="24" t="s">
        <v>76</v>
      </c>
      <c r="L10" s="23" t="s">
        <v>81</v>
      </c>
      <c r="M10" s="2"/>
      <c r="N10" s="1"/>
      <c r="O10" s="25">
        <v>3041370</v>
      </c>
      <c r="P10" s="8" t="s">
        <v>18</v>
      </c>
      <c r="Q10" s="23">
        <v>0</v>
      </c>
      <c r="R10" s="5">
        <f t="shared" si="7"/>
        <v>0</v>
      </c>
      <c r="S10" s="5">
        <f t="shared" si="0"/>
        <v>638687.69999999995</v>
      </c>
      <c r="T10" s="5">
        <f t="shared" si="10"/>
        <v>0</v>
      </c>
      <c r="U10" s="5">
        <f t="shared" si="8"/>
        <v>3680057.7</v>
      </c>
      <c r="V10" s="6" t="str">
        <f t="shared" si="1"/>
        <v>3041370.00</v>
      </c>
      <c r="W10" s="6" t="str">
        <f t="shared" si="2"/>
        <v>0.30</v>
      </c>
      <c r="X10" s="7" t="str">
        <f>IFERROR(IF(MATCH(Z10,[1]Control!$D:$D,0)&gt;0,"ü",""),"")</f>
        <v>ü</v>
      </c>
      <c r="Y10" s="4">
        <f t="shared" si="3"/>
        <v>10</v>
      </c>
      <c r="Z10" s="4" t="str">
        <f>J10&amp;"-"&amp;COUNTIF($J$1:J10,J10)</f>
        <v>30709332607-2</v>
      </c>
      <c r="AB10" s="11">
        <f t="shared" si="4"/>
        <v>0</v>
      </c>
      <c r="AC10" s="11">
        <f t="shared" si="5"/>
        <v>0</v>
      </c>
      <c r="AD10" s="9" t="e">
        <f t="shared" si="6"/>
        <v>#DIV/0!</v>
      </c>
    </row>
    <row r="11" spans="1:30" x14ac:dyDescent="0.25">
      <c r="A11" s="22" t="s">
        <v>64</v>
      </c>
      <c r="B11" s="17" t="s">
        <v>63</v>
      </c>
      <c r="C11" s="22" t="s">
        <v>62</v>
      </c>
      <c r="D11" s="22" t="s">
        <v>148</v>
      </c>
      <c r="E11" s="12" t="s">
        <v>152</v>
      </c>
      <c r="F11" s="1" t="s">
        <v>6</v>
      </c>
      <c r="G11" s="13" t="s">
        <v>24</v>
      </c>
      <c r="H11" s="1" t="s">
        <v>42</v>
      </c>
      <c r="I11" s="1" t="s">
        <v>4</v>
      </c>
      <c r="J11" s="23">
        <v>30712329684</v>
      </c>
      <c r="K11" s="24" t="s">
        <v>41</v>
      </c>
      <c r="L11" s="23" t="s">
        <v>82</v>
      </c>
      <c r="M11" s="2"/>
      <c r="N11" s="1"/>
      <c r="O11" s="25">
        <v>965029.67</v>
      </c>
      <c r="P11" s="8" t="s">
        <v>18</v>
      </c>
      <c r="Q11" s="23">
        <v>0</v>
      </c>
      <c r="R11" s="5">
        <f t="shared" si="7"/>
        <v>0</v>
      </c>
      <c r="S11" s="5">
        <f t="shared" si="0"/>
        <v>202656.23</v>
      </c>
      <c r="T11" s="5">
        <f t="shared" si="10"/>
        <v>0</v>
      </c>
      <c r="U11" s="5">
        <f t="shared" si="8"/>
        <v>1167685.9000000001</v>
      </c>
      <c r="V11" s="6" t="str">
        <f t="shared" si="1"/>
        <v>965029.67</v>
      </c>
      <c r="W11" s="6" t="str">
        <f t="shared" si="2"/>
        <v>0.10</v>
      </c>
      <c r="X11" s="7" t="str">
        <f>IFERROR(IF(MATCH(Z11,[1]Control!$D:$D,0)&gt;0,"ü",""),"")</f>
        <v>ü</v>
      </c>
      <c r="Y11" s="4">
        <f t="shared" si="3"/>
        <v>11</v>
      </c>
      <c r="Z11" s="4" t="str">
        <f>J11&amp;"-"&amp;COUNTIF($J$1:J11,J11)</f>
        <v>30712329684-2</v>
      </c>
      <c r="AB11" s="11">
        <f t="shared" si="4"/>
        <v>0</v>
      </c>
      <c r="AC11" s="11">
        <f t="shared" si="5"/>
        <v>0</v>
      </c>
      <c r="AD11" s="9" t="e">
        <f t="shared" si="6"/>
        <v>#DIV/0!</v>
      </c>
    </row>
    <row r="12" spans="1:30" x14ac:dyDescent="0.25">
      <c r="A12" s="22" t="s">
        <v>64</v>
      </c>
      <c r="B12" s="17" t="s">
        <v>63</v>
      </c>
      <c r="C12" s="22" t="s">
        <v>62</v>
      </c>
      <c r="D12" s="22" t="s">
        <v>148</v>
      </c>
      <c r="E12" s="12" t="s">
        <v>152</v>
      </c>
      <c r="F12" s="1" t="s">
        <v>6</v>
      </c>
      <c r="G12" s="1" t="s">
        <v>26</v>
      </c>
      <c r="H12" s="1" t="s">
        <v>42</v>
      </c>
      <c r="I12" s="1" t="s">
        <v>4</v>
      </c>
      <c r="J12" s="23">
        <v>30716603381</v>
      </c>
      <c r="K12" s="24" t="s">
        <v>83</v>
      </c>
      <c r="L12" s="23" t="s">
        <v>84</v>
      </c>
      <c r="M12" s="2"/>
      <c r="N12" s="1"/>
      <c r="O12" s="25">
        <v>3665080</v>
      </c>
      <c r="P12" s="8" t="s">
        <v>18</v>
      </c>
      <c r="Q12" s="23">
        <v>3.5</v>
      </c>
      <c r="R12" s="5">
        <f t="shared" si="7"/>
        <v>3665080</v>
      </c>
      <c r="S12" s="5">
        <f t="shared" si="0"/>
        <v>769666.8</v>
      </c>
      <c r="T12" s="5">
        <f t="shared" si="10"/>
        <v>128277.8</v>
      </c>
      <c r="U12" s="5">
        <f t="shared" si="8"/>
        <v>4563024.5999999996</v>
      </c>
      <c r="V12" s="6" t="str">
        <f t="shared" si="1"/>
        <v>3665080.00</v>
      </c>
      <c r="W12" s="6" t="str">
        <f t="shared" ref="W12:W47" si="11">SUBSTITUTE(TEXT(ROUNDUP(U12,0)-U12,"0,00"),",",".")</f>
        <v>0.40</v>
      </c>
      <c r="X12" s="7" t="str">
        <f>IFERROR(IF(MATCH(Z12,[1]Control!$D:$D,0)&gt;0,"ü",""),"")</f>
        <v>ü</v>
      </c>
      <c r="Y12" s="4">
        <f t="shared" si="3"/>
        <v>12</v>
      </c>
      <c r="Z12" s="4" t="str">
        <f>J12&amp;"-"&amp;COUNTIF($J$1:J12,J12)</f>
        <v>30716603381-1</v>
      </c>
      <c r="AB12" s="11">
        <f t="shared" si="4"/>
        <v>0</v>
      </c>
      <c r="AC12" s="11">
        <f t="shared" si="5"/>
        <v>0</v>
      </c>
      <c r="AD12" s="9" t="e">
        <f t="shared" si="6"/>
        <v>#DIV/0!</v>
      </c>
    </row>
    <row r="13" spans="1:30" x14ac:dyDescent="0.25">
      <c r="A13" s="22" t="s">
        <v>64</v>
      </c>
      <c r="B13" s="17" t="s">
        <v>63</v>
      </c>
      <c r="C13" s="22" t="s">
        <v>62</v>
      </c>
      <c r="D13" s="22" t="s">
        <v>148</v>
      </c>
      <c r="E13" s="12" t="s">
        <v>152</v>
      </c>
      <c r="F13" s="1" t="s">
        <v>6</v>
      </c>
      <c r="G13" s="1" t="s">
        <v>26</v>
      </c>
      <c r="H13" s="1" t="s">
        <v>42</v>
      </c>
      <c r="I13" s="1" t="s">
        <v>4</v>
      </c>
      <c r="J13" s="23">
        <v>30712248757</v>
      </c>
      <c r="K13" s="24" t="s">
        <v>85</v>
      </c>
      <c r="L13" s="23" t="s">
        <v>86</v>
      </c>
      <c r="M13" s="2"/>
      <c r="N13" s="1"/>
      <c r="O13" s="25">
        <v>2140785</v>
      </c>
      <c r="P13" s="8" t="s">
        <v>18</v>
      </c>
      <c r="Q13" s="23">
        <v>2.5</v>
      </c>
      <c r="R13" s="5">
        <f t="shared" si="7"/>
        <v>2140785</v>
      </c>
      <c r="S13" s="5">
        <f t="shared" si="0"/>
        <v>449564.85</v>
      </c>
      <c r="T13" s="5">
        <f t="shared" si="10"/>
        <v>53519.63</v>
      </c>
      <c r="U13" s="5">
        <f t="shared" si="8"/>
        <v>2643869.48</v>
      </c>
      <c r="V13" s="6" t="str">
        <f t="shared" si="1"/>
        <v>2140785.00</v>
      </c>
      <c r="W13" s="6" t="str">
        <f t="shared" si="11"/>
        <v>0.52</v>
      </c>
      <c r="X13" s="7" t="str">
        <f>IFERROR(IF(MATCH(Z13,[1]Control!$D:$D,0)&gt;0,"ü",""),"")</f>
        <v>ü</v>
      </c>
      <c r="Y13" s="4">
        <f t="shared" si="3"/>
        <v>13</v>
      </c>
      <c r="Z13" s="4" t="str">
        <f>J13&amp;"-"&amp;COUNTIF($J$1:J13,J13)</f>
        <v>30712248757-1</v>
      </c>
      <c r="AB13" s="11">
        <f t="shared" si="4"/>
        <v>0</v>
      </c>
      <c r="AC13" s="11">
        <f t="shared" si="5"/>
        <v>0</v>
      </c>
      <c r="AD13" s="9" t="e">
        <f t="shared" si="6"/>
        <v>#DIV/0!</v>
      </c>
    </row>
    <row r="14" spans="1:30" x14ac:dyDescent="0.25">
      <c r="A14" s="22" t="s">
        <v>64</v>
      </c>
      <c r="B14" s="17" t="s">
        <v>63</v>
      </c>
      <c r="C14" s="22" t="s">
        <v>62</v>
      </c>
      <c r="D14" s="22" t="s">
        <v>148</v>
      </c>
      <c r="E14" s="12" t="s">
        <v>152</v>
      </c>
      <c r="F14" s="1" t="s">
        <v>6</v>
      </c>
      <c r="G14" s="1" t="s">
        <v>26</v>
      </c>
      <c r="H14" s="1" t="s">
        <v>42</v>
      </c>
      <c r="I14" s="1" t="s">
        <v>4</v>
      </c>
      <c r="J14" s="23">
        <v>30702969103</v>
      </c>
      <c r="K14" s="24" t="s">
        <v>87</v>
      </c>
      <c r="L14" s="23" t="s">
        <v>88</v>
      </c>
      <c r="M14" s="2"/>
      <c r="N14" s="1"/>
      <c r="O14" s="25">
        <v>2693800</v>
      </c>
      <c r="P14" s="8" t="s">
        <v>18</v>
      </c>
      <c r="Q14" s="23">
        <v>5</v>
      </c>
      <c r="R14" s="5">
        <f t="shared" si="7"/>
        <v>2693800</v>
      </c>
      <c r="S14" s="5">
        <f t="shared" si="0"/>
        <v>565698</v>
      </c>
      <c r="T14" s="5">
        <f t="shared" si="10"/>
        <v>134690</v>
      </c>
      <c r="U14" s="5">
        <f t="shared" si="8"/>
        <v>3394188</v>
      </c>
      <c r="V14" s="6" t="str">
        <f t="shared" si="1"/>
        <v>2693800.00</v>
      </c>
      <c r="W14" s="6" t="str">
        <f>SUBSTITUTE(TEXT(ROUNDUP(U14,0)-U14,"0,00"),",",".")</f>
        <v>0.00</v>
      </c>
      <c r="X14" s="7" t="str">
        <f>IFERROR(IF(MATCH(Z14,[1]Control!$D:$D,0)&gt;0,"ü",""),"")</f>
        <v>ü</v>
      </c>
      <c r="Y14" s="4">
        <f t="shared" si="3"/>
        <v>14</v>
      </c>
      <c r="Z14" s="4" t="str">
        <f>J14&amp;"-"&amp;COUNTIF($J$1:J14,J14)</f>
        <v>30702969103-1</v>
      </c>
      <c r="AB14" s="11">
        <f t="shared" si="4"/>
        <v>0</v>
      </c>
      <c r="AC14" s="11">
        <f t="shared" si="5"/>
        <v>0</v>
      </c>
      <c r="AD14" s="9" t="e">
        <f t="shared" si="6"/>
        <v>#DIV/0!</v>
      </c>
    </row>
    <row r="15" spans="1:30" x14ac:dyDescent="0.25">
      <c r="A15" s="22" t="s">
        <v>64</v>
      </c>
      <c r="B15" s="17" t="s">
        <v>63</v>
      </c>
      <c r="C15" s="22" t="s">
        <v>62</v>
      </c>
      <c r="D15" s="22" t="s">
        <v>148</v>
      </c>
      <c r="E15" s="12" t="s">
        <v>152</v>
      </c>
      <c r="F15" s="1" t="s">
        <v>6</v>
      </c>
      <c r="G15" s="1" t="s">
        <v>26</v>
      </c>
      <c r="H15" s="1" t="s">
        <v>42</v>
      </c>
      <c r="I15" s="1" t="s">
        <v>4</v>
      </c>
      <c r="J15" s="23">
        <v>20266475072</v>
      </c>
      <c r="K15" s="24" t="s">
        <v>89</v>
      </c>
      <c r="L15" s="23" t="s">
        <v>90</v>
      </c>
      <c r="M15" s="2"/>
      <c r="N15" s="1"/>
      <c r="O15" s="25">
        <v>169611.88</v>
      </c>
      <c r="P15" s="8" t="s">
        <v>18</v>
      </c>
      <c r="Q15" s="23">
        <v>2.5</v>
      </c>
      <c r="R15" s="5">
        <f t="shared" si="7"/>
        <v>169611.88</v>
      </c>
      <c r="S15" s="5">
        <f t="shared" si="0"/>
        <v>35618.49</v>
      </c>
      <c r="T15" s="5">
        <f t="shared" si="10"/>
        <v>4240.3</v>
      </c>
      <c r="U15" s="5">
        <f t="shared" si="8"/>
        <v>209470.66999999998</v>
      </c>
      <c r="V15" s="6" t="str">
        <f t="shared" si="1"/>
        <v>169611.88</v>
      </c>
      <c r="W15" s="6" t="str">
        <f t="shared" si="11"/>
        <v>0.33</v>
      </c>
      <c r="X15" s="7" t="str">
        <f>IFERROR(IF(MATCH(Z15,[1]Control!$D:$D,0)&gt;0,"ü",""),"")</f>
        <v>ü</v>
      </c>
      <c r="Y15" s="4">
        <f t="shared" si="3"/>
        <v>15</v>
      </c>
      <c r="Z15" s="4" t="str">
        <f>J15&amp;"-"&amp;COUNTIF($J$1:J15,J15)</f>
        <v>20266475072-1</v>
      </c>
      <c r="AB15" s="11">
        <f t="shared" si="4"/>
        <v>0</v>
      </c>
      <c r="AC15" s="11">
        <f t="shared" si="5"/>
        <v>0</v>
      </c>
      <c r="AD15" s="9" t="e">
        <f t="shared" si="6"/>
        <v>#DIV/0!</v>
      </c>
    </row>
    <row r="16" spans="1:30" x14ac:dyDescent="0.25">
      <c r="A16" s="22" t="s">
        <v>64</v>
      </c>
      <c r="B16" s="17" t="s">
        <v>63</v>
      </c>
      <c r="C16" s="22" t="s">
        <v>62</v>
      </c>
      <c r="D16" s="22" t="s">
        <v>148</v>
      </c>
      <c r="E16" s="12" t="s">
        <v>152</v>
      </c>
      <c r="F16" s="1" t="s">
        <v>6</v>
      </c>
      <c r="G16" s="1" t="s">
        <v>26</v>
      </c>
      <c r="H16" s="1" t="s">
        <v>42</v>
      </c>
      <c r="I16" s="1" t="s">
        <v>4</v>
      </c>
      <c r="J16" s="23">
        <v>30700923653</v>
      </c>
      <c r="K16" s="24" t="s">
        <v>79</v>
      </c>
      <c r="L16" s="23" t="s">
        <v>91</v>
      </c>
      <c r="M16" s="2"/>
      <c r="N16" s="1"/>
      <c r="O16" s="25">
        <v>1659470</v>
      </c>
      <c r="P16" s="8" t="s">
        <v>18</v>
      </c>
      <c r="Q16" s="23">
        <v>5</v>
      </c>
      <c r="R16" s="5">
        <f t="shared" si="7"/>
        <v>1659470</v>
      </c>
      <c r="S16" s="5">
        <f t="shared" si="0"/>
        <v>348488.7</v>
      </c>
      <c r="T16" s="5">
        <f t="shared" si="10"/>
        <v>82973.5</v>
      </c>
      <c r="U16" s="5">
        <f t="shared" si="8"/>
        <v>2090932.2</v>
      </c>
      <c r="V16" s="6" t="str">
        <f t="shared" si="1"/>
        <v>1659470.00</v>
      </c>
      <c r="W16" s="6" t="str">
        <f t="shared" si="11"/>
        <v>0.80</v>
      </c>
      <c r="X16" s="7" t="str">
        <f>IFERROR(IF(MATCH(Z16,[1]Control!$D:$D,0)&gt;0,"ü",""),"")</f>
        <v>ü</v>
      </c>
      <c r="Y16" s="4">
        <f t="shared" si="3"/>
        <v>16</v>
      </c>
      <c r="Z16" s="4" t="str">
        <f>J16&amp;"-"&amp;COUNTIF($J$1:J16,J16)</f>
        <v>30700923653-2</v>
      </c>
      <c r="AB16" s="11">
        <f t="shared" si="4"/>
        <v>0</v>
      </c>
      <c r="AC16" s="11">
        <f t="shared" si="5"/>
        <v>0</v>
      </c>
      <c r="AD16" s="9" t="e">
        <f t="shared" si="6"/>
        <v>#DIV/0!</v>
      </c>
    </row>
    <row r="17" spans="1:30" x14ac:dyDescent="0.25">
      <c r="A17" s="22" t="s">
        <v>64</v>
      </c>
      <c r="B17" s="17" t="s">
        <v>63</v>
      </c>
      <c r="C17" s="22" t="s">
        <v>62</v>
      </c>
      <c r="D17" s="22" t="s">
        <v>148</v>
      </c>
      <c r="E17" s="12" t="s">
        <v>152</v>
      </c>
      <c r="F17" s="1" t="s">
        <v>6</v>
      </c>
      <c r="G17" s="1" t="s">
        <v>26</v>
      </c>
      <c r="H17" s="1" t="s">
        <v>42</v>
      </c>
      <c r="I17" s="1" t="s">
        <v>4</v>
      </c>
      <c r="J17" s="23">
        <v>30710051522</v>
      </c>
      <c r="K17" s="24" t="s">
        <v>74</v>
      </c>
      <c r="L17" s="23" t="s">
        <v>92</v>
      </c>
      <c r="M17" s="2"/>
      <c r="N17" s="1"/>
      <c r="O17" s="25">
        <v>384170</v>
      </c>
      <c r="P17" s="8" t="s">
        <v>18</v>
      </c>
      <c r="Q17" s="23">
        <v>0</v>
      </c>
      <c r="R17" s="5">
        <f t="shared" si="7"/>
        <v>0</v>
      </c>
      <c r="S17" s="5">
        <f t="shared" si="0"/>
        <v>80675.7</v>
      </c>
      <c r="T17" s="5">
        <f t="shared" si="10"/>
        <v>0</v>
      </c>
      <c r="U17" s="5">
        <f t="shared" si="8"/>
        <v>464845.7</v>
      </c>
      <c r="V17" s="6" t="str">
        <f t="shared" si="1"/>
        <v>384170.00</v>
      </c>
      <c r="W17" s="6" t="str">
        <f t="shared" si="11"/>
        <v>0.30</v>
      </c>
      <c r="X17" s="7" t="str">
        <f>IFERROR(IF(MATCH(Z17,[1]Control!$D:$D,0)&gt;0,"ü",""),"")</f>
        <v>ü</v>
      </c>
      <c r="Y17" s="4">
        <f t="shared" si="3"/>
        <v>17</v>
      </c>
      <c r="Z17" s="4" t="str">
        <f>J17&amp;"-"&amp;COUNTIF($J$1:J17,J17)</f>
        <v>30710051522-2</v>
      </c>
      <c r="AB17" s="11">
        <f t="shared" si="4"/>
        <v>0</v>
      </c>
      <c r="AC17" s="11">
        <f t="shared" si="5"/>
        <v>0</v>
      </c>
      <c r="AD17" s="9" t="e">
        <f t="shared" si="6"/>
        <v>#DIV/0!</v>
      </c>
    </row>
    <row r="18" spans="1:30" x14ac:dyDescent="0.25">
      <c r="A18" s="22" t="s">
        <v>64</v>
      </c>
      <c r="B18" s="17" t="s">
        <v>63</v>
      </c>
      <c r="C18" s="22" t="s">
        <v>62</v>
      </c>
      <c r="D18" s="22" t="s">
        <v>148</v>
      </c>
      <c r="E18" s="12" t="s">
        <v>152</v>
      </c>
      <c r="F18" s="1" t="s">
        <v>6</v>
      </c>
      <c r="G18" s="1" t="s">
        <v>26</v>
      </c>
      <c r="H18" s="1" t="s">
        <v>42</v>
      </c>
      <c r="I18" s="1" t="s">
        <v>4</v>
      </c>
      <c r="J18" s="23">
        <v>30712192484</v>
      </c>
      <c r="K18" s="24" t="s">
        <v>93</v>
      </c>
      <c r="L18" s="23" t="s">
        <v>94</v>
      </c>
      <c r="M18" s="2"/>
      <c r="N18" s="1"/>
      <c r="O18" s="25">
        <v>1691167.25</v>
      </c>
      <c r="P18" s="8" t="s">
        <v>18</v>
      </c>
      <c r="Q18" s="23">
        <v>5</v>
      </c>
      <c r="R18" s="5">
        <f t="shared" si="7"/>
        <v>1691167.25</v>
      </c>
      <c r="S18" s="5">
        <f t="shared" si="0"/>
        <v>355145.12</v>
      </c>
      <c r="T18" s="5">
        <f t="shared" si="10"/>
        <v>84558.36</v>
      </c>
      <c r="U18" s="5">
        <f t="shared" si="8"/>
        <v>2130870.73</v>
      </c>
      <c r="V18" s="6" t="str">
        <f t="shared" si="1"/>
        <v>1691167.25</v>
      </c>
      <c r="W18" s="6" t="str">
        <f t="shared" si="11"/>
        <v>0.27</v>
      </c>
      <c r="X18" s="7" t="str">
        <f>IFERROR(IF(MATCH(Z18,[1]Control!$D:$D,0)&gt;0,"ü",""),"")</f>
        <v>ü</v>
      </c>
      <c r="Y18" s="4">
        <f t="shared" si="3"/>
        <v>18</v>
      </c>
      <c r="Z18" s="4" t="str">
        <f>J18&amp;"-"&amp;COUNTIF($J$1:J18,J18)</f>
        <v>30712192484-1</v>
      </c>
      <c r="AB18" s="11">
        <f t="shared" si="4"/>
        <v>0</v>
      </c>
      <c r="AC18" s="11">
        <f t="shared" si="5"/>
        <v>0</v>
      </c>
      <c r="AD18" s="9" t="e">
        <f t="shared" si="6"/>
        <v>#DIV/0!</v>
      </c>
    </row>
    <row r="19" spans="1:30" x14ac:dyDescent="0.25">
      <c r="A19" s="22" t="s">
        <v>64</v>
      </c>
      <c r="B19" s="17" t="s">
        <v>63</v>
      </c>
      <c r="C19" s="22" t="s">
        <v>62</v>
      </c>
      <c r="D19" s="22" t="s">
        <v>148</v>
      </c>
      <c r="E19" s="12" t="s">
        <v>152</v>
      </c>
      <c r="F19" s="1" t="s">
        <v>6</v>
      </c>
      <c r="G19" s="1" t="s">
        <v>26</v>
      </c>
      <c r="H19" s="1" t="s">
        <v>42</v>
      </c>
      <c r="I19" s="1" t="s">
        <v>4</v>
      </c>
      <c r="J19" s="23">
        <v>20353613996</v>
      </c>
      <c r="K19" s="24" t="s">
        <v>95</v>
      </c>
      <c r="L19" s="23" t="s">
        <v>96</v>
      </c>
      <c r="M19" s="2"/>
      <c r="N19" s="1"/>
      <c r="O19" s="25">
        <v>820155</v>
      </c>
      <c r="P19" s="8" t="s">
        <v>18</v>
      </c>
      <c r="Q19" s="23">
        <v>4</v>
      </c>
      <c r="R19" s="5">
        <f t="shared" si="7"/>
        <v>820155</v>
      </c>
      <c r="S19" s="5">
        <f t="shared" si="0"/>
        <v>172232.55</v>
      </c>
      <c r="T19" s="5">
        <f t="shared" si="10"/>
        <v>32806.199999999997</v>
      </c>
      <c r="U19" s="5">
        <f t="shared" si="8"/>
        <v>1025193.75</v>
      </c>
      <c r="V19" s="6" t="str">
        <f t="shared" si="1"/>
        <v>820155.00</v>
      </c>
      <c r="W19" s="6" t="str">
        <f t="shared" si="11"/>
        <v>0.25</v>
      </c>
      <c r="X19" s="7" t="str">
        <f>IFERROR(IF(MATCH(Z19,[1]Control!$D:$D,0)&gt;0,"ü",""),"")</f>
        <v>ü</v>
      </c>
      <c r="Y19" s="4">
        <f t="shared" si="3"/>
        <v>19</v>
      </c>
      <c r="Z19" s="4" t="str">
        <f>J19&amp;"-"&amp;COUNTIF($J$1:J19,J19)</f>
        <v>20353613996-1</v>
      </c>
      <c r="AB19" s="11">
        <f t="shared" si="4"/>
        <v>0</v>
      </c>
      <c r="AC19" s="11">
        <f t="shared" si="5"/>
        <v>0</v>
      </c>
      <c r="AD19" s="9" t="e">
        <f t="shared" si="6"/>
        <v>#DIV/0!</v>
      </c>
    </row>
    <row r="20" spans="1:30" x14ac:dyDescent="0.25">
      <c r="A20" s="22" t="s">
        <v>65</v>
      </c>
      <c r="B20" s="17" t="s">
        <v>63</v>
      </c>
      <c r="C20" s="22" t="s">
        <v>62</v>
      </c>
      <c r="D20" s="22" t="s">
        <v>149</v>
      </c>
      <c r="E20" s="12" t="s">
        <v>152</v>
      </c>
      <c r="F20" s="1" t="s">
        <v>6</v>
      </c>
      <c r="G20" s="1" t="s">
        <v>26</v>
      </c>
      <c r="H20" s="1" t="s">
        <v>42</v>
      </c>
      <c r="I20" s="1" t="s">
        <v>4</v>
      </c>
      <c r="J20" s="23">
        <v>30710051522</v>
      </c>
      <c r="K20" s="24" t="s">
        <v>74</v>
      </c>
      <c r="L20" s="23" t="s">
        <v>97</v>
      </c>
      <c r="M20" s="2"/>
      <c r="N20" s="1"/>
      <c r="O20" s="25">
        <v>362010</v>
      </c>
      <c r="P20" s="8" t="s">
        <v>18</v>
      </c>
      <c r="Q20" s="23">
        <v>0</v>
      </c>
      <c r="R20" s="5">
        <f t="shared" si="7"/>
        <v>0</v>
      </c>
      <c r="S20" s="5">
        <f t="shared" si="0"/>
        <v>76022.100000000006</v>
      </c>
      <c r="T20" s="5">
        <f t="shared" si="10"/>
        <v>0</v>
      </c>
      <c r="U20" s="5">
        <f t="shared" si="8"/>
        <v>438032.1</v>
      </c>
      <c r="V20" s="6" t="str">
        <f t="shared" si="1"/>
        <v>362010.00</v>
      </c>
      <c r="W20" s="6" t="str">
        <f t="shared" si="11"/>
        <v>0.90</v>
      </c>
      <c r="X20" s="7" t="str">
        <f>IFERROR(IF(MATCH(Z20,[1]Control!$D:$D,0)&gt;0,"ü",""),"")</f>
        <v>ü</v>
      </c>
      <c r="Y20" s="4">
        <f t="shared" si="3"/>
        <v>20</v>
      </c>
      <c r="Z20" s="4" t="str">
        <f>J20&amp;"-"&amp;COUNTIF($J$1:J20,J20)</f>
        <v>30710051522-3</v>
      </c>
      <c r="AB20" s="11">
        <f t="shared" si="4"/>
        <v>0</v>
      </c>
      <c r="AC20" s="11">
        <f t="shared" si="5"/>
        <v>0</v>
      </c>
      <c r="AD20" s="9" t="e">
        <f t="shared" si="6"/>
        <v>#DIV/0!</v>
      </c>
    </row>
    <row r="21" spans="1:30" x14ac:dyDescent="0.25">
      <c r="A21" s="22" t="s">
        <v>65</v>
      </c>
      <c r="B21" s="17" t="s">
        <v>63</v>
      </c>
      <c r="C21" s="22" t="s">
        <v>62</v>
      </c>
      <c r="D21" s="22" t="s">
        <v>149</v>
      </c>
      <c r="E21" s="12" t="s">
        <v>152</v>
      </c>
      <c r="F21" s="1" t="s">
        <v>6</v>
      </c>
      <c r="G21" s="13" t="s">
        <v>24</v>
      </c>
      <c r="H21" s="1" t="s">
        <v>42</v>
      </c>
      <c r="I21" s="1" t="s">
        <v>4</v>
      </c>
      <c r="J21" s="23">
        <v>30714402133</v>
      </c>
      <c r="K21" s="24" t="s">
        <v>66</v>
      </c>
      <c r="L21" s="23" t="s">
        <v>98</v>
      </c>
      <c r="M21" s="2"/>
      <c r="N21" s="1"/>
      <c r="O21" s="25">
        <v>154690</v>
      </c>
      <c r="P21" s="8" t="s">
        <v>18</v>
      </c>
      <c r="Q21" s="23">
        <v>3.5</v>
      </c>
      <c r="R21" s="5">
        <f t="shared" si="7"/>
        <v>154690</v>
      </c>
      <c r="S21" s="5">
        <f t="shared" si="0"/>
        <v>32484.9</v>
      </c>
      <c r="T21" s="5">
        <f t="shared" si="10"/>
        <v>5414.15</v>
      </c>
      <c r="U21" s="5">
        <f t="shared" si="8"/>
        <v>192589.05</v>
      </c>
      <c r="V21" s="6" t="str">
        <f t="shared" si="1"/>
        <v>154690.00</v>
      </c>
      <c r="W21" s="6" t="str">
        <f t="shared" si="11"/>
        <v>0.95</v>
      </c>
      <c r="X21" s="7" t="str">
        <f>IFERROR(IF(MATCH(Z21,[1]Control!$D:$D,0)&gt;0,"ü",""),"")</f>
        <v>ü</v>
      </c>
      <c r="Y21" s="4">
        <f t="shared" si="3"/>
        <v>21</v>
      </c>
      <c r="Z21" s="4" t="str">
        <f>J21&amp;"-"&amp;COUNTIF($J$1:J21,J21)</f>
        <v>30714402133-2</v>
      </c>
      <c r="AB21" s="11">
        <f t="shared" si="4"/>
        <v>0</v>
      </c>
      <c r="AC21" s="11">
        <f t="shared" si="5"/>
        <v>0</v>
      </c>
      <c r="AD21" s="9" t="e">
        <f t="shared" si="6"/>
        <v>#DIV/0!</v>
      </c>
    </row>
    <row r="22" spans="1:30" x14ac:dyDescent="0.25">
      <c r="A22" s="22" t="s">
        <v>65</v>
      </c>
      <c r="B22" s="17" t="s">
        <v>63</v>
      </c>
      <c r="C22" s="22" t="s">
        <v>62</v>
      </c>
      <c r="D22" s="22" t="s">
        <v>149</v>
      </c>
      <c r="E22" s="12" t="s">
        <v>152</v>
      </c>
      <c r="F22" s="1" t="s">
        <v>6</v>
      </c>
      <c r="G22" s="13" t="s">
        <v>24</v>
      </c>
      <c r="H22" s="1" t="s">
        <v>42</v>
      </c>
      <c r="I22" s="1" t="s">
        <v>4</v>
      </c>
      <c r="J22" s="23">
        <v>30712206604</v>
      </c>
      <c r="K22" s="24" t="s">
        <v>99</v>
      </c>
      <c r="L22" s="23" t="s">
        <v>100</v>
      </c>
      <c r="M22" s="2"/>
      <c r="N22" s="1"/>
      <c r="O22" s="25">
        <v>954100</v>
      </c>
      <c r="P22" s="8" t="s">
        <v>18</v>
      </c>
      <c r="Q22" s="23">
        <v>0</v>
      </c>
      <c r="R22" s="5">
        <f t="shared" si="7"/>
        <v>0</v>
      </c>
      <c r="S22" s="5">
        <f t="shared" si="0"/>
        <v>200361</v>
      </c>
      <c r="T22" s="5">
        <f t="shared" si="10"/>
        <v>0</v>
      </c>
      <c r="U22" s="5">
        <f t="shared" si="8"/>
        <v>1154461</v>
      </c>
      <c r="V22" s="6" t="str">
        <f t="shared" si="1"/>
        <v>954100.00</v>
      </c>
      <c r="W22" s="6" t="str">
        <f t="shared" si="11"/>
        <v>0.00</v>
      </c>
      <c r="X22" s="7" t="str">
        <f>IFERROR(IF(MATCH(Z22,[1]Control!$D:$D,0)&gt;0,"ü",""),"")</f>
        <v>ü</v>
      </c>
      <c r="Y22" s="4">
        <f t="shared" si="3"/>
        <v>22</v>
      </c>
      <c r="Z22" s="4" t="str">
        <f>J22&amp;"-"&amp;COUNTIF($J$1:J22,J22)</f>
        <v>30712206604-1</v>
      </c>
      <c r="AB22" s="11">
        <f t="shared" si="4"/>
        <v>0</v>
      </c>
      <c r="AC22" s="11">
        <f t="shared" si="5"/>
        <v>0</v>
      </c>
      <c r="AD22" s="9" t="e">
        <f t="shared" si="6"/>
        <v>#DIV/0!</v>
      </c>
    </row>
    <row r="23" spans="1:30" x14ac:dyDescent="0.25">
      <c r="A23" s="22" t="s">
        <v>65</v>
      </c>
      <c r="B23" s="17" t="s">
        <v>63</v>
      </c>
      <c r="C23" s="22" t="s">
        <v>62</v>
      </c>
      <c r="D23" s="22" t="s">
        <v>149</v>
      </c>
      <c r="E23" s="12" t="s">
        <v>152</v>
      </c>
      <c r="F23" s="1" t="s">
        <v>6</v>
      </c>
      <c r="G23" s="1" t="s">
        <v>26</v>
      </c>
      <c r="H23" s="1" t="s">
        <v>42</v>
      </c>
      <c r="I23" s="1" t="s">
        <v>4</v>
      </c>
      <c r="J23" s="23">
        <v>30710051522</v>
      </c>
      <c r="K23" s="24" t="s">
        <v>74</v>
      </c>
      <c r="L23" s="23" t="s">
        <v>101</v>
      </c>
      <c r="M23" s="2"/>
      <c r="N23" s="1"/>
      <c r="O23" s="25">
        <v>579600</v>
      </c>
      <c r="P23" s="8" t="s">
        <v>18</v>
      </c>
      <c r="Q23" s="23">
        <v>0</v>
      </c>
      <c r="R23" s="5">
        <f t="shared" si="7"/>
        <v>0</v>
      </c>
      <c r="S23" s="5">
        <f t="shared" si="0"/>
        <v>121716</v>
      </c>
      <c r="T23" s="5">
        <f t="shared" si="10"/>
        <v>0</v>
      </c>
      <c r="U23" s="5">
        <f t="shared" si="8"/>
        <v>701316</v>
      </c>
      <c r="V23" s="6" t="str">
        <f t="shared" si="1"/>
        <v>579600.00</v>
      </c>
      <c r="W23" s="6" t="str">
        <f t="shared" si="11"/>
        <v>0.00</v>
      </c>
      <c r="X23" s="7" t="str">
        <f>IFERROR(IF(MATCH(Z23,[1]Control!$D:$D,0)&gt;0,"ü",""),"")</f>
        <v>ü</v>
      </c>
      <c r="Y23" s="4">
        <f t="shared" si="3"/>
        <v>23</v>
      </c>
      <c r="Z23" s="4" t="str">
        <f>J23&amp;"-"&amp;COUNTIF($J$1:J23,J23)</f>
        <v>30710051522-4</v>
      </c>
      <c r="AB23" s="11">
        <f t="shared" si="4"/>
        <v>0</v>
      </c>
      <c r="AC23" s="11">
        <f t="shared" si="5"/>
        <v>0</v>
      </c>
      <c r="AD23" s="9" t="e">
        <f t="shared" si="6"/>
        <v>#DIV/0!</v>
      </c>
    </row>
    <row r="24" spans="1:30" x14ac:dyDescent="0.25">
      <c r="A24" s="22" t="s">
        <v>65</v>
      </c>
      <c r="B24" s="17" t="s">
        <v>63</v>
      </c>
      <c r="C24" s="22" t="s">
        <v>62</v>
      </c>
      <c r="D24" s="22" t="s">
        <v>149</v>
      </c>
      <c r="E24" s="12" t="s">
        <v>152</v>
      </c>
      <c r="F24" s="1" t="s">
        <v>6</v>
      </c>
      <c r="G24" s="1" t="s">
        <v>26</v>
      </c>
      <c r="H24" s="1" t="s">
        <v>42</v>
      </c>
      <c r="I24" s="1" t="s">
        <v>4</v>
      </c>
      <c r="J24" s="23">
        <v>30712329684</v>
      </c>
      <c r="K24" s="24" t="s">
        <v>41</v>
      </c>
      <c r="L24" s="23" t="s">
        <v>102</v>
      </c>
      <c r="M24" s="2"/>
      <c r="N24" s="1"/>
      <c r="O24" s="25">
        <v>1310847.8600000001</v>
      </c>
      <c r="P24" s="8" t="s">
        <v>18</v>
      </c>
      <c r="Q24" s="23">
        <v>0</v>
      </c>
      <c r="R24" s="5">
        <f t="shared" si="7"/>
        <v>0</v>
      </c>
      <c r="S24" s="5">
        <f t="shared" si="0"/>
        <v>275278.05</v>
      </c>
      <c r="T24" s="5">
        <f t="shared" si="10"/>
        <v>0</v>
      </c>
      <c r="U24" s="5">
        <f t="shared" si="8"/>
        <v>1586125.9100000001</v>
      </c>
      <c r="V24" s="6" t="str">
        <f t="shared" si="1"/>
        <v>1310847.86</v>
      </c>
      <c r="W24" s="6" t="str">
        <f t="shared" si="11"/>
        <v>0.09</v>
      </c>
      <c r="X24" s="7" t="str">
        <f>IFERROR(IF(MATCH(Z24,[1]Control!$D:$D,0)&gt;0,"ü",""),"")</f>
        <v>ü</v>
      </c>
      <c r="Y24" s="4">
        <f t="shared" si="3"/>
        <v>24</v>
      </c>
      <c r="Z24" s="4" t="str">
        <f>J24&amp;"-"&amp;COUNTIF($J$1:J24,J24)</f>
        <v>30712329684-3</v>
      </c>
      <c r="AB24" s="11">
        <f t="shared" si="4"/>
        <v>0</v>
      </c>
      <c r="AC24" s="11">
        <f t="shared" si="5"/>
        <v>0</v>
      </c>
      <c r="AD24" s="9" t="e">
        <f t="shared" si="6"/>
        <v>#DIV/0!</v>
      </c>
    </row>
    <row r="25" spans="1:30" x14ac:dyDescent="0.25">
      <c r="A25" s="22" t="s">
        <v>65</v>
      </c>
      <c r="B25" s="17" t="s">
        <v>63</v>
      </c>
      <c r="C25" s="22" t="s">
        <v>62</v>
      </c>
      <c r="D25" s="22" t="s">
        <v>149</v>
      </c>
      <c r="E25" s="12" t="s">
        <v>152</v>
      </c>
      <c r="F25" s="1" t="s">
        <v>6</v>
      </c>
      <c r="G25" s="1" t="s">
        <v>26</v>
      </c>
      <c r="H25" s="1" t="s">
        <v>42</v>
      </c>
      <c r="I25" s="1" t="s">
        <v>4</v>
      </c>
      <c r="J25" s="23">
        <v>30710051522</v>
      </c>
      <c r="K25" s="24" t="s">
        <v>74</v>
      </c>
      <c r="L25" s="23" t="s">
        <v>103</v>
      </c>
      <c r="M25" s="2"/>
      <c r="N25" s="1"/>
      <c r="O25" s="25">
        <v>307900</v>
      </c>
      <c r="P25" s="8" t="s">
        <v>18</v>
      </c>
      <c r="Q25" s="23">
        <v>0</v>
      </c>
      <c r="R25" s="5">
        <f t="shared" si="7"/>
        <v>0</v>
      </c>
      <c r="S25" s="5">
        <f t="shared" si="0"/>
        <v>64659</v>
      </c>
      <c r="T25" s="5">
        <f t="shared" si="10"/>
        <v>0</v>
      </c>
      <c r="U25" s="5">
        <f t="shared" si="8"/>
        <v>372559</v>
      </c>
      <c r="V25" s="6" t="str">
        <f t="shared" si="1"/>
        <v>307900.00</v>
      </c>
      <c r="W25" s="6" t="str">
        <f t="shared" si="11"/>
        <v>0.00</v>
      </c>
      <c r="X25" s="7" t="str">
        <f>IFERROR(IF(MATCH(Z25,[1]Control!$D:$D,0)&gt;0,"ü",""),"")</f>
        <v>ü</v>
      </c>
      <c r="Y25" s="4">
        <f t="shared" si="3"/>
        <v>25</v>
      </c>
      <c r="Z25" s="4" t="str">
        <f>J25&amp;"-"&amp;COUNTIF($J$1:J25,J25)</f>
        <v>30710051522-5</v>
      </c>
      <c r="AB25" s="11">
        <f t="shared" si="4"/>
        <v>0</v>
      </c>
      <c r="AC25" s="11">
        <f t="shared" si="5"/>
        <v>0</v>
      </c>
      <c r="AD25" s="9" t="e">
        <f t="shared" si="6"/>
        <v>#DIV/0!</v>
      </c>
    </row>
    <row r="26" spans="1:30" x14ac:dyDescent="0.25">
      <c r="A26" s="22" t="s">
        <v>65</v>
      </c>
      <c r="B26" s="17" t="s">
        <v>63</v>
      </c>
      <c r="C26" s="22" t="s">
        <v>62</v>
      </c>
      <c r="D26" s="22" t="s">
        <v>149</v>
      </c>
      <c r="E26" s="12" t="s">
        <v>152</v>
      </c>
      <c r="F26" s="1" t="s">
        <v>6</v>
      </c>
      <c r="G26" s="1" t="s">
        <v>26</v>
      </c>
      <c r="H26" s="1" t="s">
        <v>42</v>
      </c>
      <c r="I26" s="1" t="s">
        <v>4</v>
      </c>
      <c r="J26" s="23">
        <v>30700923653</v>
      </c>
      <c r="K26" s="24" t="s">
        <v>79</v>
      </c>
      <c r="L26" s="23" t="s">
        <v>104</v>
      </c>
      <c r="M26" s="2"/>
      <c r="N26" s="1"/>
      <c r="O26" s="25">
        <v>1630205</v>
      </c>
      <c r="P26" s="8" t="s">
        <v>18</v>
      </c>
      <c r="Q26" s="23">
        <v>5</v>
      </c>
      <c r="R26" s="5">
        <f t="shared" si="7"/>
        <v>1630205</v>
      </c>
      <c r="S26" s="5">
        <f t="shared" si="0"/>
        <v>342343.05</v>
      </c>
      <c r="T26" s="5">
        <f t="shared" si="10"/>
        <v>81510.25</v>
      </c>
      <c r="U26" s="5">
        <f t="shared" si="8"/>
        <v>2054058.3</v>
      </c>
      <c r="V26" s="6" t="str">
        <f t="shared" si="1"/>
        <v>1630205.00</v>
      </c>
      <c r="W26" s="6" t="str">
        <f t="shared" si="11"/>
        <v>0.70</v>
      </c>
      <c r="X26" s="7" t="str">
        <f>IFERROR(IF(MATCH(Z26,[1]Control!$D:$D,0)&gt;0,"ü",""),"")</f>
        <v>ü</v>
      </c>
      <c r="Y26" s="4">
        <f t="shared" si="3"/>
        <v>26</v>
      </c>
      <c r="Z26" s="4" t="str">
        <f>J26&amp;"-"&amp;COUNTIF($J$1:J26,J26)</f>
        <v>30700923653-3</v>
      </c>
      <c r="AB26" s="11">
        <f t="shared" si="4"/>
        <v>0</v>
      </c>
      <c r="AC26" s="11">
        <f t="shared" si="5"/>
        <v>0</v>
      </c>
      <c r="AD26" s="9" t="e">
        <f t="shared" si="6"/>
        <v>#DIV/0!</v>
      </c>
    </row>
    <row r="27" spans="1:30" x14ac:dyDescent="0.25">
      <c r="A27" s="22" t="s">
        <v>65</v>
      </c>
      <c r="B27" s="17" t="s">
        <v>63</v>
      </c>
      <c r="C27" s="22" t="s">
        <v>62</v>
      </c>
      <c r="D27" s="22" t="s">
        <v>149</v>
      </c>
      <c r="E27" s="12" t="s">
        <v>152</v>
      </c>
      <c r="F27" s="1" t="s">
        <v>6</v>
      </c>
      <c r="G27" s="1" t="s">
        <v>26</v>
      </c>
      <c r="H27" s="1" t="s">
        <v>42</v>
      </c>
      <c r="I27" s="1" t="s">
        <v>4</v>
      </c>
      <c r="J27" s="23">
        <v>30709332607</v>
      </c>
      <c r="K27" s="24" t="s">
        <v>76</v>
      </c>
      <c r="L27" s="23" t="s">
        <v>105</v>
      </c>
      <c r="M27" s="2"/>
      <c r="N27" s="1"/>
      <c r="O27" s="25">
        <v>1344985</v>
      </c>
      <c r="P27" s="8" t="s">
        <v>18</v>
      </c>
      <c r="Q27" s="23">
        <v>0</v>
      </c>
      <c r="R27" s="5">
        <f t="shared" si="7"/>
        <v>0</v>
      </c>
      <c r="S27" s="5">
        <f t="shared" si="0"/>
        <v>282446.84999999998</v>
      </c>
      <c r="T27" s="5">
        <f t="shared" si="10"/>
        <v>0</v>
      </c>
      <c r="U27" s="5">
        <f t="shared" si="8"/>
        <v>1627431.85</v>
      </c>
      <c r="V27" s="6" t="str">
        <f t="shared" si="1"/>
        <v>1344985.00</v>
      </c>
      <c r="W27" s="6" t="str">
        <f t="shared" si="11"/>
        <v>0.15</v>
      </c>
      <c r="X27" s="7" t="str">
        <f>IFERROR(IF(MATCH(Z27,[1]Control!$D:$D,0)&gt;0,"ü",""),"")</f>
        <v>ü</v>
      </c>
      <c r="Y27" s="4">
        <f t="shared" si="3"/>
        <v>27</v>
      </c>
      <c r="Z27" s="4" t="str">
        <f>J27&amp;"-"&amp;COUNTIF($J$1:J27,J27)</f>
        <v>30709332607-3</v>
      </c>
      <c r="AB27" s="11">
        <f t="shared" si="4"/>
        <v>0</v>
      </c>
      <c r="AC27" s="11">
        <f t="shared" si="5"/>
        <v>0</v>
      </c>
      <c r="AD27" s="9" t="e">
        <f t="shared" si="6"/>
        <v>#DIV/0!</v>
      </c>
    </row>
    <row r="28" spans="1:30" x14ac:dyDescent="0.25">
      <c r="A28" s="22" t="s">
        <v>65</v>
      </c>
      <c r="B28" s="17" t="s">
        <v>63</v>
      </c>
      <c r="C28" s="22" t="s">
        <v>62</v>
      </c>
      <c r="D28" s="22" t="s">
        <v>149</v>
      </c>
      <c r="E28" s="12" t="s">
        <v>152</v>
      </c>
      <c r="F28" s="1" t="s">
        <v>6</v>
      </c>
      <c r="G28" s="1" t="s">
        <v>26</v>
      </c>
      <c r="H28" s="1" t="s">
        <v>42</v>
      </c>
      <c r="I28" s="1" t="s">
        <v>4</v>
      </c>
      <c r="J28" s="23">
        <v>30712329684</v>
      </c>
      <c r="K28" s="24" t="s">
        <v>41</v>
      </c>
      <c r="L28" s="23" t="s">
        <v>102</v>
      </c>
      <c r="M28" s="2"/>
      <c r="N28" s="1"/>
      <c r="O28" s="25">
        <v>1238459.44</v>
      </c>
      <c r="P28" s="8" t="s">
        <v>18</v>
      </c>
      <c r="Q28" s="23">
        <v>0</v>
      </c>
      <c r="R28" s="5">
        <f t="shared" si="7"/>
        <v>0</v>
      </c>
      <c r="S28" s="5">
        <f t="shared" si="0"/>
        <v>260076.48</v>
      </c>
      <c r="T28" s="5">
        <f t="shared" si="10"/>
        <v>0</v>
      </c>
      <c r="U28" s="5">
        <f t="shared" si="8"/>
        <v>1498535.92</v>
      </c>
      <c r="V28" s="6" t="str">
        <f t="shared" si="1"/>
        <v>1238459.44</v>
      </c>
      <c r="W28" s="6" t="str">
        <f t="shared" si="11"/>
        <v>0.08</v>
      </c>
      <c r="X28" s="7" t="str">
        <f>IFERROR(IF(MATCH(Z28,[1]Control!$D:$D,0)&gt;0,"ü",""),"")</f>
        <v>ü</v>
      </c>
      <c r="Y28" s="4">
        <f t="shared" si="3"/>
        <v>28</v>
      </c>
      <c r="Z28" s="4" t="str">
        <f>J28&amp;"-"&amp;COUNTIF($J$1:J28,J28)</f>
        <v>30712329684-4</v>
      </c>
      <c r="AB28" s="11">
        <f t="shared" si="4"/>
        <v>0</v>
      </c>
      <c r="AC28" s="11">
        <f t="shared" si="5"/>
        <v>0</v>
      </c>
      <c r="AD28" s="9" t="e">
        <f t="shared" si="6"/>
        <v>#DIV/0!</v>
      </c>
    </row>
    <row r="29" spans="1:30" x14ac:dyDescent="0.25">
      <c r="A29" s="22" t="s">
        <v>65</v>
      </c>
      <c r="B29" s="17" t="s">
        <v>63</v>
      </c>
      <c r="C29" s="22" t="s">
        <v>62</v>
      </c>
      <c r="D29" s="22" t="s">
        <v>149</v>
      </c>
      <c r="E29" s="12" t="s">
        <v>152</v>
      </c>
      <c r="F29" s="1" t="s">
        <v>6</v>
      </c>
      <c r="G29" s="1" t="s">
        <v>26</v>
      </c>
      <c r="H29" s="1" t="s">
        <v>42</v>
      </c>
      <c r="I29" s="1" t="s">
        <v>4</v>
      </c>
      <c r="J29" s="23">
        <v>30710051522</v>
      </c>
      <c r="K29" s="24" t="s">
        <v>74</v>
      </c>
      <c r="L29" s="23" t="s">
        <v>106</v>
      </c>
      <c r="M29" s="2"/>
      <c r="N29" s="1"/>
      <c r="O29" s="25">
        <v>206300</v>
      </c>
      <c r="P29" s="8" t="s">
        <v>18</v>
      </c>
      <c r="Q29" s="23">
        <v>0</v>
      </c>
      <c r="R29" s="5">
        <f t="shared" si="7"/>
        <v>0</v>
      </c>
      <c r="S29" s="5">
        <f t="shared" si="0"/>
        <v>43323</v>
      </c>
      <c r="T29" s="5">
        <f t="shared" si="10"/>
        <v>0</v>
      </c>
      <c r="U29" s="5">
        <f t="shared" si="8"/>
        <v>249623</v>
      </c>
      <c r="V29" s="6" t="str">
        <f t="shared" si="1"/>
        <v>206300.00</v>
      </c>
      <c r="W29" s="6" t="str">
        <f t="shared" si="11"/>
        <v>0.00</v>
      </c>
      <c r="X29" s="7" t="str">
        <f>IFERROR(IF(MATCH(Z29,[1]Control!$D:$D,0)&gt;0,"ü",""),"")</f>
        <v>ü</v>
      </c>
      <c r="Y29" s="4">
        <f t="shared" si="3"/>
        <v>29</v>
      </c>
      <c r="Z29" s="4" t="str">
        <f>J29&amp;"-"&amp;COUNTIF($J$1:J29,J29)</f>
        <v>30710051522-6</v>
      </c>
      <c r="AB29" s="11">
        <f t="shared" si="4"/>
        <v>0</v>
      </c>
      <c r="AC29" s="11">
        <f t="shared" si="5"/>
        <v>0</v>
      </c>
      <c r="AD29" s="9" t="e">
        <f t="shared" si="6"/>
        <v>#DIV/0!</v>
      </c>
    </row>
    <row r="30" spans="1:30" x14ac:dyDescent="0.25">
      <c r="A30" s="22" t="s">
        <v>65</v>
      </c>
      <c r="B30" s="17" t="s">
        <v>63</v>
      </c>
      <c r="C30" s="22" t="s">
        <v>62</v>
      </c>
      <c r="D30" s="22" t="s">
        <v>149</v>
      </c>
      <c r="E30" s="12" t="s">
        <v>152</v>
      </c>
      <c r="F30" s="1" t="s">
        <v>6</v>
      </c>
      <c r="G30" s="1" t="s">
        <v>26</v>
      </c>
      <c r="H30" s="1" t="s">
        <v>42</v>
      </c>
      <c r="I30" s="1" t="s">
        <v>4</v>
      </c>
      <c r="J30" s="23">
        <v>30709332607</v>
      </c>
      <c r="K30" s="24" t="s">
        <v>76</v>
      </c>
      <c r="L30" s="23" t="s">
        <v>105</v>
      </c>
      <c r="M30" s="2"/>
      <c r="N30" s="1"/>
      <c r="O30" s="25">
        <v>1381950</v>
      </c>
      <c r="P30" s="8" t="s">
        <v>18</v>
      </c>
      <c r="Q30" s="23">
        <v>0</v>
      </c>
      <c r="R30" s="5">
        <f t="shared" si="7"/>
        <v>0</v>
      </c>
      <c r="S30" s="5">
        <f t="shared" si="0"/>
        <v>290209.5</v>
      </c>
      <c r="T30" s="5">
        <f t="shared" si="10"/>
        <v>0</v>
      </c>
      <c r="U30" s="5">
        <f t="shared" si="8"/>
        <v>1672159.5</v>
      </c>
      <c r="V30" s="6" t="str">
        <f t="shared" si="1"/>
        <v>1381950.00</v>
      </c>
      <c r="W30" s="6" t="str">
        <f t="shared" si="11"/>
        <v>0.50</v>
      </c>
      <c r="X30" s="7" t="str">
        <f>IFERROR(IF(MATCH(Z30,[1]Control!$D:$D,0)&gt;0,"ü",""),"")</f>
        <v>ü</v>
      </c>
      <c r="Y30" s="4">
        <f t="shared" si="3"/>
        <v>30</v>
      </c>
      <c r="Z30" s="4" t="str">
        <f>J30&amp;"-"&amp;COUNTIF($J$1:J30,J30)</f>
        <v>30709332607-4</v>
      </c>
      <c r="AB30" s="11">
        <f t="shared" si="4"/>
        <v>0</v>
      </c>
      <c r="AC30" s="11">
        <f t="shared" si="5"/>
        <v>0</v>
      </c>
      <c r="AD30" s="9" t="e">
        <f t="shared" si="6"/>
        <v>#DIV/0!</v>
      </c>
    </row>
    <row r="31" spans="1:30" x14ac:dyDescent="0.25">
      <c r="A31" s="22" t="s">
        <v>65</v>
      </c>
      <c r="B31" s="17" t="s">
        <v>63</v>
      </c>
      <c r="C31" s="22" t="s">
        <v>62</v>
      </c>
      <c r="D31" s="22" t="s">
        <v>149</v>
      </c>
      <c r="E31" s="12" t="s">
        <v>152</v>
      </c>
      <c r="F31" s="1" t="s">
        <v>6</v>
      </c>
      <c r="G31" s="1" t="s">
        <v>26</v>
      </c>
      <c r="H31" s="1" t="s">
        <v>42</v>
      </c>
      <c r="I31" s="1" t="s">
        <v>4</v>
      </c>
      <c r="J31" s="23">
        <v>30714628530</v>
      </c>
      <c r="K31" s="24" t="s">
        <v>107</v>
      </c>
      <c r="L31" s="23" t="s">
        <v>108</v>
      </c>
      <c r="M31" s="2"/>
      <c r="N31" s="1"/>
      <c r="O31" s="25">
        <v>2600740</v>
      </c>
      <c r="P31" s="8" t="s">
        <v>18</v>
      </c>
      <c r="Q31" s="23">
        <v>0.4</v>
      </c>
      <c r="R31" s="5">
        <f t="shared" si="7"/>
        <v>2600740</v>
      </c>
      <c r="S31" s="5">
        <f t="shared" si="0"/>
        <v>546155.4</v>
      </c>
      <c r="T31" s="5">
        <f t="shared" si="10"/>
        <v>10402.959999999999</v>
      </c>
      <c r="U31" s="5">
        <f t="shared" si="8"/>
        <v>3157298.36</v>
      </c>
      <c r="V31" s="6" t="str">
        <f t="shared" si="1"/>
        <v>2600740.00</v>
      </c>
      <c r="W31" s="6" t="str">
        <f t="shared" si="11"/>
        <v>0.64</v>
      </c>
      <c r="X31" s="7" t="str">
        <f>IFERROR(IF(MATCH(Z31,[1]Control!$D:$D,0)&gt;0,"ü",""),"")</f>
        <v>ü</v>
      </c>
      <c r="Y31" s="4">
        <f t="shared" si="3"/>
        <v>31</v>
      </c>
      <c r="Z31" s="4" t="str">
        <f>J31&amp;"-"&amp;COUNTIF($J$1:J31,J31)</f>
        <v>30714628530-1</v>
      </c>
      <c r="AB31" s="11">
        <f t="shared" si="4"/>
        <v>0</v>
      </c>
      <c r="AC31" s="11">
        <f t="shared" si="5"/>
        <v>0</v>
      </c>
      <c r="AD31" s="9" t="e">
        <f t="shared" si="6"/>
        <v>#DIV/0!</v>
      </c>
    </row>
    <row r="32" spans="1:30" x14ac:dyDescent="0.25">
      <c r="A32" s="22" t="s">
        <v>65</v>
      </c>
      <c r="B32" s="17" t="s">
        <v>63</v>
      </c>
      <c r="C32" s="22" t="s">
        <v>62</v>
      </c>
      <c r="D32" s="22" t="s">
        <v>149</v>
      </c>
      <c r="E32" s="12" t="s">
        <v>152</v>
      </c>
      <c r="F32" s="1" t="s">
        <v>6</v>
      </c>
      <c r="G32" s="1" t="s">
        <v>26</v>
      </c>
      <c r="H32" s="1" t="s">
        <v>42</v>
      </c>
      <c r="I32" s="1" t="s">
        <v>4</v>
      </c>
      <c r="J32" s="23">
        <v>30702969103</v>
      </c>
      <c r="K32" s="24" t="s">
        <v>87</v>
      </c>
      <c r="L32" s="23" t="s">
        <v>88</v>
      </c>
      <c r="M32" s="2"/>
      <c r="N32" s="1"/>
      <c r="O32" s="25">
        <v>2280000</v>
      </c>
      <c r="P32" s="8" t="s">
        <v>18</v>
      </c>
      <c r="Q32" s="23">
        <v>5</v>
      </c>
      <c r="R32" s="5">
        <f t="shared" si="7"/>
        <v>2280000</v>
      </c>
      <c r="S32" s="5">
        <f t="shared" si="0"/>
        <v>478800</v>
      </c>
      <c r="T32" s="5">
        <f t="shared" si="10"/>
        <v>114000</v>
      </c>
      <c r="U32" s="5">
        <f t="shared" si="8"/>
        <v>2872800</v>
      </c>
      <c r="V32" s="6" t="str">
        <f t="shared" si="1"/>
        <v>2280000.00</v>
      </c>
      <c r="W32" s="6" t="str">
        <f t="shared" si="11"/>
        <v>0.00</v>
      </c>
      <c r="X32" s="7" t="str">
        <f>IFERROR(IF(MATCH(Z32,[1]Control!$D:$D,0)&gt;0,"ü",""),"")</f>
        <v>ü</v>
      </c>
      <c r="Y32" s="4">
        <f t="shared" si="3"/>
        <v>32</v>
      </c>
      <c r="Z32" s="4" t="str">
        <f>J32&amp;"-"&amp;COUNTIF($J$1:J32,J32)</f>
        <v>30702969103-2</v>
      </c>
      <c r="AB32" s="11">
        <f t="shared" si="4"/>
        <v>0</v>
      </c>
      <c r="AC32" s="11">
        <f t="shared" si="5"/>
        <v>0</v>
      </c>
      <c r="AD32" s="9" t="e">
        <f t="shared" si="6"/>
        <v>#DIV/0!</v>
      </c>
    </row>
    <row r="33" spans="1:30" x14ac:dyDescent="0.25">
      <c r="A33" s="22" t="s">
        <v>65</v>
      </c>
      <c r="B33" s="17" t="s">
        <v>63</v>
      </c>
      <c r="C33" s="22" t="s">
        <v>62</v>
      </c>
      <c r="D33" s="22" t="s">
        <v>149</v>
      </c>
      <c r="E33" s="12" t="s">
        <v>152</v>
      </c>
      <c r="F33" s="1" t="s">
        <v>6</v>
      </c>
      <c r="G33" s="1" t="s">
        <v>26</v>
      </c>
      <c r="H33" s="1" t="s">
        <v>42</v>
      </c>
      <c r="I33" s="1" t="s">
        <v>4</v>
      </c>
      <c r="J33" s="23">
        <v>30712329684</v>
      </c>
      <c r="K33" s="24" t="s">
        <v>41</v>
      </c>
      <c r="L33" s="23" t="s">
        <v>102</v>
      </c>
      <c r="M33" s="2"/>
      <c r="N33" s="1"/>
      <c r="O33" s="25">
        <v>1046901.01</v>
      </c>
      <c r="P33" s="8" t="s">
        <v>18</v>
      </c>
      <c r="Q33" s="23">
        <v>0</v>
      </c>
      <c r="R33" s="5">
        <f t="shared" si="7"/>
        <v>0</v>
      </c>
      <c r="S33" s="5">
        <f t="shared" ref="S33:S49" si="12">ROUND(O33*P33,2)</f>
        <v>219849.21</v>
      </c>
      <c r="T33" s="5">
        <f t="shared" si="10"/>
        <v>0</v>
      </c>
      <c r="U33" s="5">
        <f t="shared" si="8"/>
        <v>1266750.22</v>
      </c>
      <c r="V33" s="6" t="str">
        <f t="shared" ref="V33:V49" si="13">IF(F33="Factura A",SUBSTITUTE(TEXT(O33,"#,00"),",","."),SUBSTITUTE(TEXT(U33,"#,00"),",","."))</f>
        <v>1046901.01</v>
      </c>
      <c r="W33" s="6" t="str">
        <f t="shared" si="11"/>
        <v>0.78</v>
      </c>
      <c r="X33" s="7" t="str">
        <f>IFERROR(IF(MATCH(Z33,[1]Control!$D:$D,0)&gt;0,"ü",""),"")</f>
        <v>ü</v>
      </c>
      <c r="Y33" s="4">
        <f t="shared" ref="Y33:Y49" si="14">ROW(K33)</f>
        <v>33</v>
      </c>
      <c r="Z33" s="4" t="str">
        <f>J33&amp;"-"&amp;COUNTIF($J$1:J33,J33)</f>
        <v>30712329684-5</v>
      </c>
      <c r="AB33" s="11">
        <f t="shared" ref="AB33:AB49" si="15">CEILING(N33*M33*(1+P33),500)</f>
        <v>0</v>
      </c>
      <c r="AC33" s="11">
        <f t="shared" ref="AC33:AC49" si="16">ROUND((AB33/(1+P33)),2)</f>
        <v>0</v>
      </c>
      <c r="AD33" s="9" t="e">
        <f t="shared" ref="AD33:AD49" si="17">ROUND(AC33/N33,4)</f>
        <v>#DIV/0!</v>
      </c>
    </row>
    <row r="34" spans="1:30" x14ac:dyDescent="0.25">
      <c r="A34" s="22" t="s">
        <v>65</v>
      </c>
      <c r="B34" s="17" t="s">
        <v>63</v>
      </c>
      <c r="C34" s="22" t="s">
        <v>62</v>
      </c>
      <c r="D34" s="22" t="s">
        <v>149</v>
      </c>
      <c r="E34" s="12" t="s">
        <v>152</v>
      </c>
      <c r="F34" s="1" t="s">
        <v>6</v>
      </c>
      <c r="G34" s="1" t="s">
        <v>26</v>
      </c>
      <c r="H34" s="1" t="s">
        <v>42</v>
      </c>
      <c r="I34" s="1" t="s">
        <v>4</v>
      </c>
      <c r="J34" s="23">
        <v>30712192484</v>
      </c>
      <c r="K34" s="24" t="s">
        <v>93</v>
      </c>
      <c r="L34" s="23" t="s">
        <v>94</v>
      </c>
      <c r="M34" s="2"/>
      <c r="N34" s="1"/>
      <c r="O34" s="25">
        <v>1735710.39</v>
      </c>
      <c r="P34" s="8" t="s">
        <v>18</v>
      </c>
      <c r="Q34" s="23">
        <v>5</v>
      </c>
      <c r="R34" s="5">
        <f t="shared" si="7"/>
        <v>1735710.39</v>
      </c>
      <c r="S34" s="5">
        <f t="shared" si="12"/>
        <v>364499.18</v>
      </c>
      <c r="T34" s="5">
        <f t="shared" si="10"/>
        <v>86785.52</v>
      </c>
      <c r="U34" s="5">
        <f t="shared" si="8"/>
        <v>2186995.09</v>
      </c>
      <c r="V34" s="6" t="str">
        <f t="shared" si="13"/>
        <v>1735710.39</v>
      </c>
      <c r="W34" s="6" t="str">
        <f t="shared" si="11"/>
        <v>0.91</v>
      </c>
      <c r="X34" s="7" t="str">
        <f>IFERROR(IF(MATCH(Z34,[1]Control!$D:$D,0)&gt;0,"ü",""),"")</f>
        <v>ü</v>
      </c>
      <c r="Y34" s="4">
        <f t="shared" si="14"/>
        <v>34</v>
      </c>
      <c r="Z34" s="4" t="str">
        <f>J34&amp;"-"&amp;COUNTIF($J$1:J34,J34)</f>
        <v>30712192484-2</v>
      </c>
      <c r="AB34" s="11">
        <f t="shared" si="15"/>
        <v>0</v>
      </c>
      <c r="AC34" s="11">
        <f t="shared" si="16"/>
        <v>0</v>
      </c>
      <c r="AD34" s="9" t="e">
        <f t="shared" si="17"/>
        <v>#DIV/0!</v>
      </c>
    </row>
    <row r="35" spans="1:30" x14ac:dyDescent="0.25">
      <c r="A35" s="22" t="s">
        <v>61</v>
      </c>
      <c r="B35" s="17" t="s">
        <v>63</v>
      </c>
      <c r="C35" s="22" t="s">
        <v>62</v>
      </c>
      <c r="D35" s="22" t="s">
        <v>150</v>
      </c>
      <c r="E35" s="12" t="s">
        <v>152</v>
      </c>
      <c r="F35" s="1" t="s">
        <v>6</v>
      </c>
      <c r="G35" s="1" t="s">
        <v>26</v>
      </c>
      <c r="H35" s="1" t="s">
        <v>42</v>
      </c>
      <c r="I35" s="1" t="s">
        <v>4</v>
      </c>
      <c r="J35" s="23">
        <v>30714402133</v>
      </c>
      <c r="K35" s="24" t="s">
        <v>66</v>
      </c>
      <c r="L35" s="23" t="s">
        <v>109</v>
      </c>
      <c r="M35" s="2"/>
      <c r="N35" s="1"/>
      <c r="O35" s="25">
        <v>1320580</v>
      </c>
      <c r="P35" s="8" t="s">
        <v>18</v>
      </c>
      <c r="Q35" s="23">
        <v>3.5</v>
      </c>
      <c r="R35" s="5">
        <f t="shared" si="7"/>
        <v>1320580</v>
      </c>
      <c r="S35" s="5">
        <f t="shared" si="12"/>
        <v>277321.8</v>
      </c>
      <c r="T35" s="5">
        <f t="shared" si="10"/>
        <v>46220.3</v>
      </c>
      <c r="U35" s="5">
        <f t="shared" si="8"/>
        <v>1644122.1</v>
      </c>
      <c r="V35" s="6" t="str">
        <f t="shared" si="13"/>
        <v>1320580.00</v>
      </c>
      <c r="W35" s="6" t="str">
        <f t="shared" si="11"/>
        <v>0.90</v>
      </c>
      <c r="X35" s="7" t="str">
        <f>IFERROR(IF(MATCH(Z35,[1]Control!$D:$D,0)&gt;0,"ü",""),"")</f>
        <v>ü</v>
      </c>
      <c r="Y35" s="4">
        <f t="shared" si="14"/>
        <v>35</v>
      </c>
      <c r="Z35" s="4" t="str">
        <f>J35&amp;"-"&amp;COUNTIF($J$1:J35,J35)</f>
        <v>30714402133-3</v>
      </c>
      <c r="AB35" s="11">
        <f t="shared" si="15"/>
        <v>0</v>
      </c>
      <c r="AC35" s="11">
        <f t="shared" si="16"/>
        <v>0</v>
      </c>
      <c r="AD35" s="9" t="e">
        <f t="shared" si="17"/>
        <v>#DIV/0!</v>
      </c>
    </row>
    <row r="36" spans="1:30" x14ac:dyDescent="0.25">
      <c r="A36" s="22" t="s">
        <v>61</v>
      </c>
      <c r="B36" s="17" t="s">
        <v>63</v>
      </c>
      <c r="C36" s="22" t="s">
        <v>62</v>
      </c>
      <c r="D36" s="22" t="s">
        <v>150</v>
      </c>
      <c r="E36" s="12" t="s">
        <v>152</v>
      </c>
      <c r="F36" s="1" t="s">
        <v>6</v>
      </c>
      <c r="G36" s="13" t="s">
        <v>24</v>
      </c>
      <c r="H36" s="1" t="s">
        <v>42</v>
      </c>
      <c r="I36" s="1" t="s">
        <v>4</v>
      </c>
      <c r="J36" s="23">
        <v>30700923653</v>
      </c>
      <c r="K36" s="24" t="s">
        <v>79</v>
      </c>
      <c r="L36" s="23" t="s">
        <v>110</v>
      </c>
      <c r="M36" s="2"/>
      <c r="N36" s="1"/>
      <c r="O36" s="25">
        <v>108963</v>
      </c>
      <c r="P36" s="8" t="s">
        <v>18</v>
      </c>
      <c r="Q36" s="23">
        <v>5</v>
      </c>
      <c r="R36" s="5">
        <f t="shared" si="7"/>
        <v>108963</v>
      </c>
      <c r="S36" s="5">
        <f t="shared" si="12"/>
        <v>22882.23</v>
      </c>
      <c r="T36" s="5">
        <f t="shared" si="10"/>
        <v>5448.15</v>
      </c>
      <c r="U36" s="5">
        <f t="shared" si="8"/>
        <v>137293.38</v>
      </c>
      <c r="V36" s="6" t="str">
        <f t="shared" si="13"/>
        <v>108963.00</v>
      </c>
      <c r="W36" s="6" t="str">
        <f t="shared" si="11"/>
        <v>0.62</v>
      </c>
      <c r="X36" s="7" t="str">
        <f>IFERROR(IF(MATCH(Z36,[1]Control!$D:$D,0)&gt;0,"ü",""),"")</f>
        <v>ü</v>
      </c>
      <c r="Y36" s="4">
        <f t="shared" si="14"/>
        <v>36</v>
      </c>
      <c r="Z36" s="4" t="str">
        <f>J36&amp;"-"&amp;COUNTIF($J$1:J36,J36)</f>
        <v>30700923653-4</v>
      </c>
      <c r="AB36" s="11">
        <f t="shared" si="15"/>
        <v>0</v>
      </c>
      <c r="AC36" s="11">
        <f t="shared" si="16"/>
        <v>0</v>
      </c>
      <c r="AD36" s="9" t="e">
        <f t="shared" si="17"/>
        <v>#DIV/0!</v>
      </c>
    </row>
    <row r="37" spans="1:30" x14ac:dyDescent="0.25">
      <c r="A37" s="22" t="s">
        <v>61</v>
      </c>
      <c r="B37" s="17" t="s">
        <v>63</v>
      </c>
      <c r="C37" s="22" t="s">
        <v>62</v>
      </c>
      <c r="D37" s="22" t="s">
        <v>150</v>
      </c>
      <c r="E37" s="12" t="s">
        <v>152</v>
      </c>
      <c r="F37" s="1" t="s">
        <v>6</v>
      </c>
      <c r="G37" s="1" t="s">
        <v>26</v>
      </c>
      <c r="H37" s="1" t="s">
        <v>42</v>
      </c>
      <c r="I37" s="1" t="s">
        <v>4</v>
      </c>
      <c r="J37" s="23">
        <v>30710051522</v>
      </c>
      <c r="K37" s="24" t="s">
        <v>74</v>
      </c>
      <c r="L37" s="23" t="s">
        <v>111</v>
      </c>
      <c r="M37" s="2"/>
      <c r="N37" s="1"/>
      <c r="O37" s="25">
        <v>804590</v>
      </c>
      <c r="P37" s="8" t="s">
        <v>18</v>
      </c>
      <c r="Q37" s="23">
        <v>0</v>
      </c>
      <c r="R37" s="5">
        <f t="shared" si="7"/>
        <v>0</v>
      </c>
      <c r="S37" s="5">
        <f t="shared" si="12"/>
        <v>168963.9</v>
      </c>
      <c r="T37" s="5">
        <f t="shared" si="10"/>
        <v>0</v>
      </c>
      <c r="U37" s="5">
        <f t="shared" si="8"/>
        <v>973553.9</v>
      </c>
      <c r="V37" s="6" t="str">
        <f t="shared" si="13"/>
        <v>804590.00</v>
      </c>
      <c r="W37" s="6" t="str">
        <f t="shared" si="11"/>
        <v>0.10</v>
      </c>
      <c r="X37" s="7" t="str">
        <f>IFERROR(IF(MATCH(Z37,[1]Control!$D:$D,0)&gt;0,"ü",""),"")</f>
        <v>ü</v>
      </c>
      <c r="Y37" s="4">
        <f t="shared" si="14"/>
        <v>37</v>
      </c>
      <c r="Z37" s="4" t="str">
        <f>J37&amp;"-"&amp;COUNTIF($J$1:J37,J37)</f>
        <v>30710051522-7</v>
      </c>
      <c r="AB37" s="11">
        <f t="shared" si="15"/>
        <v>0</v>
      </c>
      <c r="AC37" s="11">
        <f t="shared" si="16"/>
        <v>0</v>
      </c>
      <c r="AD37" s="9" t="e">
        <f t="shared" si="17"/>
        <v>#DIV/0!</v>
      </c>
    </row>
    <row r="38" spans="1:30" x14ac:dyDescent="0.25">
      <c r="A38" s="22" t="s">
        <v>61</v>
      </c>
      <c r="B38" s="17" t="s">
        <v>63</v>
      </c>
      <c r="C38" s="22" t="s">
        <v>62</v>
      </c>
      <c r="D38" s="22" t="s">
        <v>150</v>
      </c>
      <c r="E38" s="12" t="s">
        <v>152</v>
      </c>
      <c r="F38" s="1" t="s">
        <v>6</v>
      </c>
      <c r="G38" s="1" t="s">
        <v>26</v>
      </c>
      <c r="H38" s="1" t="s">
        <v>42</v>
      </c>
      <c r="I38" s="1" t="s">
        <v>4</v>
      </c>
      <c r="J38" s="23">
        <v>30700923653</v>
      </c>
      <c r="K38" s="24" t="s">
        <v>79</v>
      </c>
      <c r="L38" s="23" t="s">
        <v>112</v>
      </c>
      <c r="M38" s="2"/>
      <c r="N38" s="1"/>
      <c r="O38" s="25">
        <v>400000</v>
      </c>
      <c r="P38" s="8" t="s">
        <v>18</v>
      </c>
      <c r="Q38" s="23">
        <v>5</v>
      </c>
      <c r="R38" s="5">
        <f t="shared" si="7"/>
        <v>400000</v>
      </c>
      <c r="S38" s="5">
        <f t="shared" si="12"/>
        <v>84000</v>
      </c>
      <c r="T38" s="5">
        <f t="shared" si="10"/>
        <v>20000</v>
      </c>
      <c r="U38" s="5">
        <f t="shared" si="8"/>
        <v>504000</v>
      </c>
      <c r="V38" s="6" t="str">
        <f t="shared" si="13"/>
        <v>400000.00</v>
      </c>
      <c r="W38" s="6" t="str">
        <f t="shared" si="11"/>
        <v>0.00</v>
      </c>
      <c r="X38" s="7" t="str">
        <f>IFERROR(IF(MATCH(Z38,[1]Control!$D:$D,0)&gt;0,"ü",""),"")</f>
        <v>ü</v>
      </c>
      <c r="Y38" s="4">
        <f t="shared" si="14"/>
        <v>38</v>
      </c>
      <c r="Z38" s="4" t="str">
        <f>J38&amp;"-"&amp;COUNTIF($J$1:J38,J38)</f>
        <v>30700923653-5</v>
      </c>
      <c r="AB38" s="11">
        <f t="shared" si="15"/>
        <v>0</v>
      </c>
      <c r="AC38" s="11">
        <f t="shared" si="16"/>
        <v>0</v>
      </c>
      <c r="AD38" s="9" t="e">
        <f t="shared" si="17"/>
        <v>#DIV/0!</v>
      </c>
    </row>
    <row r="39" spans="1:30" x14ac:dyDescent="0.25">
      <c r="A39" s="22" t="s">
        <v>61</v>
      </c>
      <c r="B39" s="17" t="s">
        <v>63</v>
      </c>
      <c r="C39" s="22" t="s">
        <v>62</v>
      </c>
      <c r="D39" s="22" t="s">
        <v>150</v>
      </c>
      <c r="E39" s="12" t="s">
        <v>152</v>
      </c>
      <c r="F39" s="1" t="s">
        <v>6</v>
      </c>
      <c r="G39" s="1" t="s">
        <v>26</v>
      </c>
      <c r="H39" s="1" t="s">
        <v>42</v>
      </c>
      <c r="I39" s="1" t="s">
        <v>4</v>
      </c>
      <c r="J39" s="23">
        <v>30709332607</v>
      </c>
      <c r="K39" s="24" t="s">
        <v>76</v>
      </c>
      <c r="L39" s="23" t="s">
        <v>77</v>
      </c>
      <c r="M39" s="2"/>
      <c r="N39" s="1"/>
      <c r="O39" s="25">
        <v>1625888</v>
      </c>
      <c r="P39" s="8" t="s">
        <v>18</v>
      </c>
      <c r="Q39" s="23">
        <v>0</v>
      </c>
      <c r="R39" s="5">
        <f t="shared" si="7"/>
        <v>0</v>
      </c>
      <c r="S39" s="5">
        <f t="shared" si="12"/>
        <v>341436.48</v>
      </c>
      <c r="T39" s="5">
        <f t="shared" si="10"/>
        <v>0</v>
      </c>
      <c r="U39" s="5">
        <f t="shared" si="8"/>
        <v>1967324.48</v>
      </c>
      <c r="V39" s="6" t="str">
        <f t="shared" si="13"/>
        <v>1625888.00</v>
      </c>
      <c r="W39" s="6" t="str">
        <f t="shared" si="11"/>
        <v>0.52</v>
      </c>
      <c r="X39" s="7" t="str">
        <f>IFERROR(IF(MATCH(Z39,[1]Control!$D:$D,0)&gt;0,"ü",""),"")</f>
        <v>ü</v>
      </c>
      <c r="Y39" s="4">
        <f t="shared" si="14"/>
        <v>39</v>
      </c>
      <c r="Z39" s="4" t="str">
        <f>J39&amp;"-"&amp;COUNTIF($J$1:J39,J39)</f>
        <v>30709332607-5</v>
      </c>
      <c r="AB39" s="11">
        <f t="shared" si="15"/>
        <v>0</v>
      </c>
      <c r="AC39" s="11">
        <f t="shared" si="16"/>
        <v>0</v>
      </c>
      <c r="AD39" s="9" t="e">
        <f t="shared" si="17"/>
        <v>#DIV/0!</v>
      </c>
    </row>
    <row r="40" spans="1:30" x14ac:dyDescent="0.25">
      <c r="A40" s="22" t="s">
        <v>61</v>
      </c>
      <c r="B40" s="17" t="s">
        <v>63</v>
      </c>
      <c r="C40" s="22" t="s">
        <v>62</v>
      </c>
      <c r="D40" s="22" t="s">
        <v>150</v>
      </c>
      <c r="E40" s="12" t="s">
        <v>152</v>
      </c>
      <c r="F40" s="1" t="s">
        <v>6</v>
      </c>
      <c r="G40" s="1" t="s">
        <v>26</v>
      </c>
      <c r="H40" s="1" t="s">
        <v>42</v>
      </c>
      <c r="I40" s="1" t="s">
        <v>4</v>
      </c>
      <c r="J40" s="23">
        <v>30710051522</v>
      </c>
      <c r="K40" s="24" t="s">
        <v>74</v>
      </c>
      <c r="L40" s="23" t="s">
        <v>113</v>
      </c>
      <c r="M40" s="2"/>
      <c r="N40" s="1"/>
      <c r="O40" s="25">
        <v>198630</v>
      </c>
      <c r="P40" s="8" t="s">
        <v>18</v>
      </c>
      <c r="Q40" s="23">
        <v>0</v>
      </c>
      <c r="R40" s="5">
        <f t="shared" si="7"/>
        <v>0</v>
      </c>
      <c r="S40" s="5">
        <f t="shared" si="12"/>
        <v>41712.300000000003</v>
      </c>
      <c r="T40" s="5">
        <f t="shared" si="10"/>
        <v>0</v>
      </c>
      <c r="U40" s="5">
        <f t="shared" si="8"/>
        <v>240342.3</v>
      </c>
      <c r="V40" s="6" t="str">
        <f t="shared" si="13"/>
        <v>198630.00</v>
      </c>
      <c r="W40" s="6" t="str">
        <f>SUBSTITUTE(TEXT(ROUNDUP(U40,0)-U40,"0,00"),",",".")</f>
        <v>0.70</v>
      </c>
      <c r="X40" s="7" t="str">
        <f>IFERROR(IF(MATCH(Z40,[1]Control!$D:$D,0)&gt;0,"ü",""),"")</f>
        <v>ü</v>
      </c>
      <c r="Y40" s="4">
        <f t="shared" si="14"/>
        <v>40</v>
      </c>
      <c r="Z40" s="4" t="str">
        <f>J40&amp;"-"&amp;COUNTIF($J$1:J40,J40)</f>
        <v>30710051522-8</v>
      </c>
      <c r="AB40" s="11">
        <f t="shared" si="15"/>
        <v>0</v>
      </c>
      <c r="AC40" s="11">
        <f t="shared" si="16"/>
        <v>0</v>
      </c>
      <c r="AD40" s="9" t="e">
        <f t="shared" si="17"/>
        <v>#DIV/0!</v>
      </c>
    </row>
    <row r="41" spans="1:30" x14ac:dyDescent="0.25">
      <c r="A41" s="22" t="s">
        <v>61</v>
      </c>
      <c r="B41" s="17" t="s">
        <v>63</v>
      </c>
      <c r="C41" s="22" t="s">
        <v>62</v>
      </c>
      <c r="D41" s="22" t="s">
        <v>150</v>
      </c>
      <c r="E41" s="12" t="s">
        <v>152</v>
      </c>
      <c r="F41" s="1" t="s">
        <v>6</v>
      </c>
      <c r="G41" s="1" t="s">
        <v>26</v>
      </c>
      <c r="H41" s="1" t="s">
        <v>42</v>
      </c>
      <c r="I41" s="1" t="s">
        <v>4</v>
      </c>
      <c r="J41" s="23">
        <v>30716603381</v>
      </c>
      <c r="K41" s="24" t="s">
        <v>83</v>
      </c>
      <c r="L41" s="23" t="s">
        <v>84</v>
      </c>
      <c r="M41" s="2"/>
      <c r="N41" s="1"/>
      <c r="O41" s="25">
        <v>3504180</v>
      </c>
      <c r="P41" s="8" t="s">
        <v>18</v>
      </c>
      <c r="Q41" s="23">
        <v>3.5</v>
      </c>
      <c r="R41" s="5">
        <f t="shared" si="7"/>
        <v>3504180</v>
      </c>
      <c r="S41" s="5">
        <f t="shared" si="12"/>
        <v>735877.8</v>
      </c>
      <c r="T41" s="5">
        <f t="shared" si="10"/>
        <v>122646.3</v>
      </c>
      <c r="U41" s="5">
        <f t="shared" si="8"/>
        <v>4362704.0999999996</v>
      </c>
      <c r="V41" s="6" t="str">
        <f t="shared" si="13"/>
        <v>3504180.00</v>
      </c>
      <c r="W41" s="6" t="str">
        <f t="shared" si="11"/>
        <v>0.90</v>
      </c>
      <c r="X41" s="7" t="str">
        <f>IFERROR(IF(MATCH(Z41,[1]Control!$D:$D,0)&gt;0,"ü",""),"")</f>
        <v>ü</v>
      </c>
      <c r="Y41" s="4">
        <f t="shared" si="14"/>
        <v>41</v>
      </c>
      <c r="Z41" s="4" t="str">
        <f>J41&amp;"-"&amp;COUNTIF($J$1:J41,J41)</f>
        <v>30716603381-2</v>
      </c>
      <c r="AB41" s="11">
        <f t="shared" si="15"/>
        <v>0</v>
      </c>
      <c r="AC41" s="11">
        <f t="shared" si="16"/>
        <v>0</v>
      </c>
      <c r="AD41" s="9" t="e">
        <f t="shared" si="17"/>
        <v>#DIV/0!</v>
      </c>
    </row>
    <row r="42" spans="1:30" x14ac:dyDescent="0.25">
      <c r="A42" s="22" t="s">
        <v>61</v>
      </c>
      <c r="B42" s="17" t="s">
        <v>63</v>
      </c>
      <c r="C42" s="22" t="s">
        <v>62</v>
      </c>
      <c r="D42" s="22" t="s">
        <v>150</v>
      </c>
      <c r="E42" s="12" t="s">
        <v>152</v>
      </c>
      <c r="F42" s="1" t="s">
        <v>6</v>
      </c>
      <c r="G42" s="1" t="s">
        <v>26</v>
      </c>
      <c r="H42" s="1" t="s">
        <v>42</v>
      </c>
      <c r="I42" s="1" t="s">
        <v>4</v>
      </c>
      <c r="J42" s="23">
        <v>30702969103</v>
      </c>
      <c r="K42" s="24" t="s">
        <v>87</v>
      </c>
      <c r="L42" s="23" t="s">
        <v>88</v>
      </c>
      <c r="M42" s="2"/>
      <c r="N42" s="1"/>
      <c r="O42" s="25">
        <v>2694550</v>
      </c>
      <c r="P42" s="8" t="s">
        <v>18</v>
      </c>
      <c r="Q42" s="23">
        <v>5</v>
      </c>
      <c r="R42" s="5">
        <f t="shared" si="7"/>
        <v>2694550</v>
      </c>
      <c r="S42" s="5">
        <f t="shared" si="12"/>
        <v>565855.5</v>
      </c>
      <c r="T42" s="5">
        <f t="shared" si="10"/>
        <v>134727.5</v>
      </c>
      <c r="U42" s="5">
        <f t="shared" si="8"/>
        <v>3395133</v>
      </c>
      <c r="V42" s="6" t="str">
        <f t="shared" si="13"/>
        <v>2694550.00</v>
      </c>
      <c r="W42" s="6" t="str">
        <f t="shared" si="11"/>
        <v>0.00</v>
      </c>
      <c r="X42" s="7" t="str">
        <f>IFERROR(IF(MATCH(Z42,[1]Control!$D:$D,0)&gt;0,"ü",""),"")</f>
        <v>ü</v>
      </c>
      <c r="Y42" s="4">
        <f t="shared" si="14"/>
        <v>42</v>
      </c>
      <c r="Z42" s="4" t="str">
        <f>J42&amp;"-"&amp;COUNTIF($J$1:J42,J42)</f>
        <v>30702969103-3</v>
      </c>
      <c r="AB42" s="11">
        <f t="shared" si="15"/>
        <v>0</v>
      </c>
      <c r="AC42" s="11">
        <f t="shared" si="16"/>
        <v>0</v>
      </c>
      <c r="AD42" s="9" t="e">
        <f t="shared" si="17"/>
        <v>#DIV/0!</v>
      </c>
    </row>
    <row r="43" spans="1:30" x14ac:dyDescent="0.25">
      <c r="A43" s="22" t="s">
        <v>61</v>
      </c>
      <c r="B43" s="17" t="s">
        <v>146</v>
      </c>
      <c r="C43" s="22" t="s">
        <v>147</v>
      </c>
      <c r="D43" s="22" t="s">
        <v>150</v>
      </c>
      <c r="E43" s="12" t="s">
        <v>152</v>
      </c>
      <c r="F43" s="1" t="s">
        <v>6</v>
      </c>
      <c r="G43" s="1" t="s">
        <v>26</v>
      </c>
      <c r="H43" s="1" t="s">
        <v>42</v>
      </c>
      <c r="I43" s="1" t="s">
        <v>4</v>
      </c>
      <c r="J43" s="23">
        <v>30710051522</v>
      </c>
      <c r="K43" s="24" t="s">
        <v>74</v>
      </c>
      <c r="L43" s="23" t="s">
        <v>114</v>
      </c>
      <c r="M43" s="2"/>
      <c r="N43" s="1"/>
      <c r="O43" s="25">
        <v>203555</v>
      </c>
      <c r="P43" s="8" t="s">
        <v>18</v>
      </c>
      <c r="Q43" s="23">
        <v>0</v>
      </c>
      <c r="R43" s="5">
        <f t="shared" si="7"/>
        <v>0</v>
      </c>
      <c r="S43" s="5">
        <f t="shared" si="12"/>
        <v>42746.55</v>
      </c>
      <c r="T43" s="5">
        <f t="shared" si="10"/>
        <v>0</v>
      </c>
      <c r="U43" s="5">
        <f t="shared" si="8"/>
        <v>246301.55</v>
      </c>
      <c r="V43" s="6" t="str">
        <f t="shared" si="13"/>
        <v>203555.00</v>
      </c>
      <c r="W43" s="6" t="str">
        <f t="shared" si="11"/>
        <v>0.45</v>
      </c>
      <c r="X43" s="7" t="str">
        <f>IFERROR(IF(MATCH(Z43,[1]Control!$D:$D,0)&gt;0,"ü",""),"")</f>
        <v>ü</v>
      </c>
      <c r="Y43" s="4">
        <f t="shared" si="14"/>
        <v>43</v>
      </c>
      <c r="Z43" s="4" t="str">
        <f>J43&amp;"-"&amp;COUNTIF($J$1:J43,J43)</f>
        <v>30710051522-9</v>
      </c>
      <c r="AB43" s="11">
        <f t="shared" si="15"/>
        <v>0</v>
      </c>
      <c r="AC43" s="11">
        <f t="shared" si="16"/>
        <v>0</v>
      </c>
      <c r="AD43" s="9" t="e">
        <f t="shared" si="17"/>
        <v>#DIV/0!</v>
      </c>
    </row>
    <row r="44" spans="1:30" x14ac:dyDescent="0.25">
      <c r="A44" s="22" t="s">
        <v>61</v>
      </c>
      <c r="B44" s="17" t="s">
        <v>63</v>
      </c>
      <c r="C44" s="22" t="s">
        <v>62</v>
      </c>
      <c r="D44" s="22" t="s">
        <v>150</v>
      </c>
      <c r="E44" s="12" t="s">
        <v>152</v>
      </c>
      <c r="F44" s="1" t="s">
        <v>6</v>
      </c>
      <c r="G44" s="1" t="s">
        <v>26</v>
      </c>
      <c r="H44" s="1" t="s">
        <v>42</v>
      </c>
      <c r="I44" s="1" t="s">
        <v>4</v>
      </c>
      <c r="J44" s="23">
        <v>30709332607</v>
      </c>
      <c r="K44" s="24" t="s">
        <v>76</v>
      </c>
      <c r="L44" s="23" t="s">
        <v>81</v>
      </c>
      <c r="M44" s="2"/>
      <c r="N44" s="1"/>
      <c r="O44" s="25">
        <v>2132690</v>
      </c>
      <c r="P44" s="8" t="s">
        <v>18</v>
      </c>
      <c r="Q44" s="23">
        <v>0</v>
      </c>
      <c r="R44" s="5">
        <f t="shared" si="7"/>
        <v>0</v>
      </c>
      <c r="S44" s="5">
        <f t="shared" si="12"/>
        <v>447864.9</v>
      </c>
      <c r="T44" s="5">
        <f t="shared" si="10"/>
        <v>0</v>
      </c>
      <c r="U44" s="5">
        <f t="shared" si="8"/>
        <v>2580554.9</v>
      </c>
      <c r="V44" s="6" t="str">
        <f t="shared" si="13"/>
        <v>2132690.00</v>
      </c>
      <c r="W44" s="6" t="str">
        <f t="shared" si="11"/>
        <v>0.10</v>
      </c>
      <c r="X44" s="7" t="str">
        <f>IFERROR(IF(MATCH(Z44,[1]Control!$D:$D,0)&gt;0,"ü",""),"")</f>
        <v>ü</v>
      </c>
      <c r="Y44" s="4">
        <f t="shared" si="14"/>
        <v>44</v>
      </c>
      <c r="Z44" s="4" t="str">
        <f>J44&amp;"-"&amp;COUNTIF($J$1:J44,J44)</f>
        <v>30709332607-6</v>
      </c>
      <c r="AB44" s="11">
        <f t="shared" si="15"/>
        <v>0</v>
      </c>
      <c r="AC44" s="11">
        <f t="shared" si="16"/>
        <v>0</v>
      </c>
      <c r="AD44" s="9" t="e">
        <f t="shared" si="17"/>
        <v>#DIV/0!</v>
      </c>
    </row>
    <row r="45" spans="1:30" x14ac:dyDescent="0.25">
      <c r="A45" s="22" t="s">
        <v>61</v>
      </c>
      <c r="B45" s="17" t="s">
        <v>63</v>
      </c>
      <c r="C45" s="22" t="s">
        <v>62</v>
      </c>
      <c r="D45" s="22" t="s">
        <v>150</v>
      </c>
      <c r="E45" s="12" t="s">
        <v>152</v>
      </c>
      <c r="F45" s="1" t="s">
        <v>6</v>
      </c>
      <c r="G45" s="1" t="s">
        <v>26</v>
      </c>
      <c r="H45" s="1" t="s">
        <v>42</v>
      </c>
      <c r="I45" s="1" t="s">
        <v>4</v>
      </c>
      <c r="J45" s="23">
        <v>30716603381</v>
      </c>
      <c r="K45" s="24" t="s">
        <v>83</v>
      </c>
      <c r="L45" s="23" t="s">
        <v>84</v>
      </c>
      <c r="M45" s="2"/>
      <c r="N45" s="1"/>
      <c r="O45" s="25">
        <v>3105200</v>
      </c>
      <c r="P45" s="8" t="s">
        <v>18</v>
      </c>
      <c r="Q45" s="23">
        <v>3.5</v>
      </c>
      <c r="R45" s="5">
        <f t="shared" si="7"/>
        <v>3105200</v>
      </c>
      <c r="S45" s="5">
        <f t="shared" si="12"/>
        <v>652092</v>
      </c>
      <c r="T45" s="5">
        <f t="shared" si="10"/>
        <v>108682</v>
      </c>
      <c r="U45" s="5">
        <f t="shared" si="8"/>
        <v>3865974</v>
      </c>
      <c r="V45" s="6" t="str">
        <f t="shared" si="13"/>
        <v>3105200.00</v>
      </c>
      <c r="W45" s="6" t="str">
        <f t="shared" si="11"/>
        <v>0.00</v>
      </c>
      <c r="X45" s="7" t="str">
        <f>IFERROR(IF(MATCH(Z45,[1]Control!$D:$D,0)&gt;0,"ü",""),"")</f>
        <v>ü</v>
      </c>
      <c r="Y45" s="4">
        <f t="shared" si="14"/>
        <v>45</v>
      </c>
      <c r="Z45" s="4" t="str">
        <f>J45&amp;"-"&amp;COUNTIF($J$1:J45,J45)</f>
        <v>30716603381-3</v>
      </c>
      <c r="AB45" s="11">
        <f t="shared" si="15"/>
        <v>0</v>
      </c>
      <c r="AC45" s="11">
        <f t="shared" si="16"/>
        <v>0</v>
      </c>
      <c r="AD45" s="9" t="e">
        <f t="shared" si="17"/>
        <v>#DIV/0!</v>
      </c>
    </row>
    <row r="46" spans="1:30" x14ac:dyDescent="0.25">
      <c r="A46" s="22" t="s">
        <v>61</v>
      </c>
      <c r="B46" s="17" t="s">
        <v>63</v>
      </c>
      <c r="C46" s="22" t="s">
        <v>62</v>
      </c>
      <c r="D46" s="22" t="s">
        <v>150</v>
      </c>
      <c r="E46" s="12" t="s">
        <v>152</v>
      </c>
      <c r="F46" s="1" t="s">
        <v>6</v>
      </c>
      <c r="G46" s="1" t="s">
        <v>26</v>
      </c>
      <c r="H46" s="1" t="s">
        <v>42</v>
      </c>
      <c r="I46" s="1" t="s">
        <v>4</v>
      </c>
      <c r="J46" s="23">
        <v>30702969103</v>
      </c>
      <c r="K46" s="24" t="s">
        <v>87</v>
      </c>
      <c r="L46" s="23" t="s">
        <v>88</v>
      </c>
      <c r="M46" s="2"/>
      <c r="N46" s="1"/>
      <c r="O46" s="25">
        <v>1827550</v>
      </c>
      <c r="P46" s="8" t="s">
        <v>18</v>
      </c>
      <c r="Q46" s="23">
        <v>5</v>
      </c>
      <c r="R46" s="5">
        <f t="shared" si="7"/>
        <v>1827550</v>
      </c>
      <c r="S46" s="5">
        <f t="shared" si="12"/>
        <v>383785.5</v>
      </c>
      <c r="T46" s="5">
        <f t="shared" si="10"/>
        <v>91377.5</v>
      </c>
      <c r="U46" s="5">
        <f t="shared" si="8"/>
        <v>2302713</v>
      </c>
      <c r="V46" s="6" t="str">
        <f t="shared" si="13"/>
        <v>1827550.00</v>
      </c>
      <c r="W46" s="6" t="str">
        <f t="shared" si="11"/>
        <v>0.00</v>
      </c>
      <c r="X46" s="7" t="str">
        <f>IFERROR(IF(MATCH(Z46,[1]Control!$D:$D,0)&gt;0,"ü",""),"")</f>
        <v>ü</v>
      </c>
      <c r="Y46" s="4">
        <f t="shared" si="14"/>
        <v>46</v>
      </c>
      <c r="Z46" s="4" t="str">
        <f>J46&amp;"-"&amp;COUNTIF($J$1:J46,J46)</f>
        <v>30702969103-4</v>
      </c>
      <c r="AB46" s="11">
        <f t="shared" si="15"/>
        <v>0</v>
      </c>
      <c r="AC46" s="11">
        <f t="shared" si="16"/>
        <v>0</v>
      </c>
      <c r="AD46" s="9" t="e">
        <f t="shared" si="17"/>
        <v>#DIV/0!</v>
      </c>
    </row>
    <row r="47" spans="1:30" x14ac:dyDescent="0.25">
      <c r="A47" s="22" t="s">
        <v>61</v>
      </c>
      <c r="B47" s="17" t="s">
        <v>63</v>
      </c>
      <c r="C47" s="22" t="s">
        <v>62</v>
      </c>
      <c r="D47" s="22" t="s">
        <v>150</v>
      </c>
      <c r="E47" s="12" t="s">
        <v>152</v>
      </c>
      <c r="F47" s="1" t="s">
        <v>6</v>
      </c>
      <c r="G47" s="1" t="s">
        <v>26</v>
      </c>
      <c r="H47" s="1" t="s">
        <v>42</v>
      </c>
      <c r="I47" s="1" t="s">
        <v>4</v>
      </c>
      <c r="J47" s="23">
        <v>20275747964</v>
      </c>
      <c r="K47" s="24" t="s">
        <v>115</v>
      </c>
      <c r="L47" s="23" t="s">
        <v>116</v>
      </c>
      <c r="M47" s="2"/>
      <c r="N47" s="1"/>
      <c r="O47" s="25">
        <v>481750</v>
      </c>
      <c r="P47" s="8" t="s">
        <v>18</v>
      </c>
      <c r="Q47" s="23">
        <v>0</v>
      </c>
      <c r="R47" s="5">
        <f t="shared" si="7"/>
        <v>0</v>
      </c>
      <c r="S47" s="5">
        <f t="shared" si="12"/>
        <v>101167.5</v>
      </c>
      <c r="T47" s="5">
        <f t="shared" si="10"/>
        <v>0</v>
      </c>
      <c r="U47" s="5">
        <f t="shared" si="8"/>
        <v>582917.5</v>
      </c>
      <c r="V47" s="6" t="str">
        <f t="shared" si="13"/>
        <v>481750.00</v>
      </c>
      <c r="W47" s="6" t="str">
        <f t="shared" si="11"/>
        <v>0.50</v>
      </c>
      <c r="X47" s="7" t="str">
        <f>IFERROR(IF(MATCH(Z47,[1]Control!$D:$D,0)&gt;0,"ü",""),"")</f>
        <v>ü</v>
      </c>
      <c r="Y47" s="4">
        <f t="shared" si="14"/>
        <v>47</v>
      </c>
      <c r="Z47" s="4" t="str">
        <f>J47&amp;"-"&amp;COUNTIF($J$1:J47,J47)</f>
        <v>20275747964-1</v>
      </c>
      <c r="AB47" s="11">
        <f t="shared" si="15"/>
        <v>0</v>
      </c>
      <c r="AC47" s="11">
        <f t="shared" si="16"/>
        <v>0</v>
      </c>
      <c r="AD47" s="9" t="e">
        <f t="shared" si="17"/>
        <v>#DIV/0!</v>
      </c>
    </row>
    <row r="48" spans="1:30" x14ac:dyDescent="0.25">
      <c r="A48" s="22" t="s">
        <v>61</v>
      </c>
      <c r="B48" s="17" t="s">
        <v>63</v>
      </c>
      <c r="C48" s="22" t="s">
        <v>62</v>
      </c>
      <c r="D48" s="22" t="s">
        <v>150</v>
      </c>
      <c r="E48" s="12" t="s">
        <v>152</v>
      </c>
      <c r="F48" s="1" t="s">
        <v>6</v>
      </c>
      <c r="G48" s="1" t="s">
        <v>26</v>
      </c>
      <c r="H48" s="1" t="s">
        <v>42</v>
      </c>
      <c r="I48" s="1" t="s">
        <v>4</v>
      </c>
      <c r="J48" s="23">
        <v>30712329684</v>
      </c>
      <c r="K48" s="24" t="s">
        <v>41</v>
      </c>
      <c r="L48" s="23" t="s">
        <v>102</v>
      </c>
      <c r="M48" s="2"/>
      <c r="N48" s="1"/>
      <c r="O48" s="25">
        <v>1400761.78</v>
      </c>
      <c r="P48" s="8" t="s">
        <v>18</v>
      </c>
      <c r="Q48" s="23">
        <v>0</v>
      </c>
      <c r="R48" s="5">
        <f t="shared" si="7"/>
        <v>0</v>
      </c>
      <c r="S48" s="5">
        <f t="shared" si="12"/>
        <v>294159.96999999997</v>
      </c>
      <c r="T48" s="5">
        <f t="shared" si="10"/>
        <v>0</v>
      </c>
      <c r="U48" s="5">
        <f t="shared" si="8"/>
        <v>1694921.75</v>
      </c>
      <c r="V48" s="6" t="str">
        <f t="shared" si="13"/>
        <v>1400761.78</v>
      </c>
      <c r="W48" s="6" t="str">
        <f>SUBSTITUTE(TEXT(ROUNDUP(U48,0)-U48,"0,00"),",",".")</f>
        <v>0.25</v>
      </c>
      <c r="X48" s="7" t="str">
        <f>IFERROR(IF(MATCH(Z48,[1]Control!$D:$D,0)&gt;0,"ü",""),"")</f>
        <v>ü</v>
      </c>
      <c r="Y48" s="4">
        <f t="shared" si="14"/>
        <v>48</v>
      </c>
      <c r="Z48" s="4" t="str">
        <f>J48&amp;"-"&amp;COUNTIF($J$1:J48,J48)</f>
        <v>30712329684-6</v>
      </c>
      <c r="AB48" s="11">
        <f t="shared" si="15"/>
        <v>0</v>
      </c>
      <c r="AC48" s="11">
        <f t="shared" si="16"/>
        <v>0</v>
      </c>
      <c r="AD48" s="9" t="e">
        <f t="shared" si="17"/>
        <v>#DIV/0!</v>
      </c>
    </row>
    <row r="49" spans="1:30" x14ac:dyDescent="0.25">
      <c r="A49" s="22" t="s">
        <v>61</v>
      </c>
      <c r="B49" s="17" t="s">
        <v>63</v>
      </c>
      <c r="C49" s="22" t="s">
        <v>62</v>
      </c>
      <c r="D49" s="22" t="s">
        <v>150</v>
      </c>
      <c r="E49" s="12" t="s">
        <v>152</v>
      </c>
      <c r="F49" s="1" t="s">
        <v>6</v>
      </c>
      <c r="G49" s="1" t="s">
        <v>26</v>
      </c>
      <c r="H49" s="1" t="s">
        <v>42</v>
      </c>
      <c r="I49" s="1" t="s">
        <v>4</v>
      </c>
      <c r="J49" s="23">
        <v>30500235566</v>
      </c>
      <c r="K49" s="24" t="s">
        <v>117</v>
      </c>
      <c r="L49" s="23" t="s">
        <v>118</v>
      </c>
      <c r="M49" s="2"/>
      <c r="N49" s="1"/>
      <c r="O49" s="25">
        <v>4801520</v>
      </c>
      <c r="P49" s="8" t="s">
        <v>18</v>
      </c>
      <c r="Q49" s="23">
        <v>0.8</v>
      </c>
      <c r="R49" s="5">
        <f t="shared" si="7"/>
        <v>4801520</v>
      </c>
      <c r="S49" s="5">
        <f t="shared" si="12"/>
        <v>1008319.2</v>
      </c>
      <c r="T49" s="5">
        <f t="shared" si="10"/>
        <v>38412.160000000003</v>
      </c>
      <c r="U49" s="5">
        <f t="shared" si="8"/>
        <v>5848251.3600000003</v>
      </c>
      <c r="V49" s="6" t="str">
        <f t="shared" si="13"/>
        <v>4801520.00</v>
      </c>
      <c r="W49" s="6" t="str">
        <f t="shared" ref="W49" si="18">SUBSTITUTE(TEXT(ROUNDUP(U49,0)-U49,"0,00"),",",".")</f>
        <v>0.64</v>
      </c>
      <c r="X49" s="7" t="str">
        <f>IFERROR(IF(MATCH(Z49,[1]Control!$D:$D,0)&gt;0,"ü",""),"")</f>
        <v>ü</v>
      </c>
      <c r="Y49" s="4">
        <f t="shared" si="14"/>
        <v>49</v>
      </c>
      <c r="Z49" s="4" t="str">
        <f>J49&amp;"-"&amp;COUNTIF($J$1:J49,J49)</f>
        <v>30500235566-1</v>
      </c>
      <c r="AB49" s="11">
        <f t="shared" si="15"/>
        <v>0</v>
      </c>
      <c r="AC49" s="11">
        <f t="shared" si="16"/>
        <v>0</v>
      </c>
      <c r="AD49" s="9" t="e">
        <f t="shared" si="17"/>
        <v>#DIV/0!</v>
      </c>
    </row>
    <row r="50" spans="1:30" x14ac:dyDescent="0.25">
      <c r="A50" s="22" t="s">
        <v>61</v>
      </c>
      <c r="B50" s="17" t="s">
        <v>63</v>
      </c>
      <c r="C50" s="22" t="s">
        <v>62</v>
      </c>
      <c r="D50" s="22" t="s">
        <v>150</v>
      </c>
      <c r="E50" s="12" t="s">
        <v>152</v>
      </c>
      <c r="F50" s="1" t="s">
        <v>6</v>
      </c>
      <c r="G50" s="1" t="s">
        <v>26</v>
      </c>
      <c r="H50" s="1" t="s">
        <v>42</v>
      </c>
      <c r="I50" s="1" t="s">
        <v>4</v>
      </c>
      <c r="J50" s="23">
        <v>30712192484</v>
      </c>
      <c r="K50" s="24" t="s">
        <v>93</v>
      </c>
      <c r="L50" s="23" t="s">
        <v>94</v>
      </c>
      <c r="M50" s="2"/>
      <c r="N50" s="1"/>
      <c r="O50" s="25">
        <v>1564967.54</v>
      </c>
      <c r="P50" s="8" t="s">
        <v>18</v>
      </c>
      <c r="Q50" s="23">
        <v>5</v>
      </c>
      <c r="R50" s="5">
        <f t="shared" ref="R50:R82" si="19">IF(Q50&gt;0,O50,0)</f>
        <v>1564967.54</v>
      </c>
      <c r="S50" s="5">
        <f t="shared" ref="S50:S82" si="20">ROUND(O50*P50,2)</f>
        <v>328643.18</v>
      </c>
      <c r="T50" s="5">
        <f t="shared" ref="T50:T82" si="21">ROUND(R50*Q50/100,2)</f>
        <v>78248.38</v>
      </c>
      <c r="U50" s="5">
        <f t="shared" ref="U50:U82" si="22">O50+S50+T50</f>
        <v>1971859.1</v>
      </c>
      <c r="V50" s="6" t="str">
        <f t="shared" ref="V50:V82" si="23">IF(F50="Factura A",SUBSTITUTE(TEXT(O50,"#,00"),",","."),SUBSTITUTE(TEXT(U50,"#,00"),",","."))</f>
        <v>1564967.54</v>
      </c>
      <c r="W50" s="6" t="str">
        <f t="shared" ref="W50:W82" si="24">SUBSTITUTE(TEXT(ROUNDUP(U50,0)-U50,"0,00"),",",".")</f>
        <v>0.90</v>
      </c>
      <c r="X50" s="7" t="str">
        <f>IFERROR(IF(MATCH(Z50,[1]Control!$D:$D,0)&gt;0,"ü",""),"")</f>
        <v>ü</v>
      </c>
      <c r="Y50" s="4">
        <f t="shared" ref="Y50:Y82" si="25">ROW(K50)</f>
        <v>50</v>
      </c>
      <c r="Z50" s="4" t="str">
        <f>J50&amp;"-"&amp;COUNTIF($J$1:J50,J50)</f>
        <v>30712192484-3</v>
      </c>
      <c r="AB50" s="11">
        <f t="shared" ref="AB50:AB82" si="26">CEILING(N50*M50*(1+P50),500)</f>
        <v>0</v>
      </c>
      <c r="AC50" s="11">
        <f t="shared" ref="AC50:AC82" si="27">ROUND((AB50/(1+P50)),2)</f>
        <v>0</v>
      </c>
      <c r="AD50" s="9" t="e">
        <f t="shared" ref="AD50:AD82" si="28">ROUND(AC50/N50,4)</f>
        <v>#DIV/0!</v>
      </c>
    </row>
    <row r="51" spans="1:30" x14ac:dyDescent="0.25">
      <c r="A51" s="22" t="s">
        <v>61</v>
      </c>
      <c r="B51" s="17" t="s">
        <v>63</v>
      </c>
      <c r="C51" s="22" t="s">
        <v>62</v>
      </c>
      <c r="D51" s="22" t="s">
        <v>150</v>
      </c>
      <c r="E51" s="12" t="s">
        <v>152</v>
      </c>
      <c r="F51" s="1" t="s">
        <v>6</v>
      </c>
      <c r="G51" s="1" t="s">
        <v>26</v>
      </c>
      <c r="H51" s="1" t="s">
        <v>42</v>
      </c>
      <c r="I51" s="1" t="s">
        <v>4</v>
      </c>
      <c r="J51" s="23">
        <v>30712329684</v>
      </c>
      <c r="K51" s="24" t="s">
        <v>41</v>
      </c>
      <c r="L51" s="23" t="s">
        <v>102</v>
      </c>
      <c r="M51" s="2"/>
      <c r="N51" s="1"/>
      <c r="O51" s="25">
        <v>886875.29</v>
      </c>
      <c r="P51" s="8" t="s">
        <v>18</v>
      </c>
      <c r="Q51" s="23">
        <v>0</v>
      </c>
      <c r="R51" s="5">
        <f t="shared" si="19"/>
        <v>0</v>
      </c>
      <c r="S51" s="5">
        <f t="shared" si="20"/>
        <v>186243.81</v>
      </c>
      <c r="T51" s="5">
        <f t="shared" si="21"/>
        <v>0</v>
      </c>
      <c r="U51" s="5">
        <f t="shared" si="22"/>
        <v>1073119.1000000001</v>
      </c>
      <c r="V51" s="6" t="str">
        <f t="shared" si="23"/>
        <v>886875.29</v>
      </c>
      <c r="W51" s="6" t="str">
        <f t="shared" si="24"/>
        <v>0.90</v>
      </c>
      <c r="X51" s="7" t="str">
        <f>IFERROR(IF(MATCH(Z51,[1]Control!$D:$D,0)&gt;0,"ü",""),"")</f>
        <v>ü</v>
      </c>
      <c r="Y51" s="4">
        <f t="shared" si="25"/>
        <v>51</v>
      </c>
      <c r="Z51" s="4" t="str">
        <f>J51&amp;"-"&amp;COUNTIF($J$1:J51,J51)</f>
        <v>30712329684-7</v>
      </c>
      <c r="AB51" s="11">
        <f t="shared" si="26"/>
        <v>0</v>
      </c>
      <c r="AC51" s="11">
        <f t="shared" si="27"/>
        <v>0</v>
      </c>
      <c r="AD51" s="9" t="e">
        <f t="shared" si="28"/>
        <v>#DIV/0!</v>
      </c>
    </row>
    <row r="52" spans="1:30" x14ac:dyDescent="0.25">
      <c r="A52" s="22" t="s">
        <v>61</v>
      </c>
      <c r="B52" s="17" t="s">
        <v>63</v>
      </c>
      <c r="C52" s="22" t="s">
        <v>62</v>
      </c>
      <c r="D52" s="22" t="s">
        <v>150</v>
      </c>
      <c r="E52" s="12" t="s">
        <v>152</v>
      </c>
      <c r="F52" s="1" t="s">
        <v>6</v>
      </c>
      <c r="G52" s="1" t="s">
        <v>26</v>
      </c>
      <c r="H52" s="1" t="s">
        <v>42</v>
      </c>
      <c r="I52" s="1" t="s">
        <v>4</v>
      </c>
      <c r="J52" s="23">
        <v>20353613996</v>
      </c>
      <c r="K52" s="24" t="s">
        <v>95</v>
      </c>
      <c r="L52" s="23" t="s">
        <v>96</v>
      </c>
      <c r="M52" s="2"/>
      <c r="N52" s="1"/>
      <c r="O52" s="25">
        <v>590100</v>
      </c>
      <c r="P52" s="8" t="s">
        <v>18</v>
      </c>
      <c r="Q52" s="23">
        <v>4</v>
      </c>
      <c r="R52" s="5">
        <f t="shared" si="19"/>
        <v>590100</v>
      </c>
      <c r="S52" s="5">
        <f t="shared" si="20"/>
        <v>123921</v>
      </c>
      <c r="T52" s="5">
        <f t="shared" si="21"/>
        <v>23604</v>
      </c>
      <c r="U52" s="5">
        <f t="shared" si="22"/>
        <v>737625</v>
      </c>
      <c r="V52" s="6" t="str">
        <f t="shared" si="23"/>
        <v>590100.00</v>
      </c>
      <c r="W52" s="6" t="str">
        <f t="shared" si="24"/>
        <v>0.00</v>
      </c>
      <c r="X52" s="7" t="str">
        <f>IFERROR(IF(MATCH(Z52,[1]Control!$D:$D,0)&gt;0,"ü",""),"")</f>
        <v>ü</v>
      </c>
      <c r="Y52" s="4">
        <f t="shared" si="25"/>
        <v>52</v>
      </c>
      <c r="Z52" s="4" t="str">
        <f>J52&amp;"-"&amp;COUNTIF($J$1:J52,J52)</f>
        <v>20353613996-2</v>
      </c>
      <c r="AB52" s="11">
        <f t="shared" si="26"/>
        <v>0</v>
      </c>
      <c r="AC52" s="11">
        <f t="shared" si="27"/>
        <v>0</v>
      </c>
      <c r="AD52" s="9" t="e">
        <f t="shared" si="28"/>
        <v>#DIV/0!</v>
      </c>
    </row>
    <row r="53" spans="1:30" x14ac:dyDescent="0.25">
      <c r="A53" s="22" t="s">
        <v>62</v>
      </c>
      <c r="B53" s="17" t="s">
        <v>63</v>
      </c>
      <c r="C53" s="22" t="s">
        <v>62</v>
      </c>
      <c r="D53" s="22" t="s">
        <v>151</v>
      </c>
      <c r="E53" s="12" t="s">
        <v>152</v>
      </c>
      <c r="F53" s="1" t="s">
        <v>6</v>
      </c>
      <c r="G53" s="1" t="s">
        <v>26</v>
      </c>
      <c r="H53" s="1" t="s">
        <v>42</v>
      </c>
      <c r="I53" s="1" t="s">
        <v>4</v>
      </c>
      <c r="J53" s="23">
        <v>30700923653</v>
      </c>
      <c r="K53" s="24" t="s">
        <v>79</v>
      </c>
      <c r="L53" s="23" t="s">
        <v>119</v>
      </c>
      <c r="M53" s="2"/>
      <c r="N53" s="1"/>
      <c r="O53" s="25">
        <v>1300000</v>
      </c>
      <c r="P53" s="8" t="s">
        <v>18</v>
      </c>
      <c r="Q53" s="23">
        <v>5</v>
      </c>
      <c r="R53" s="5">
        <f t="shared" si="19"/>
        <v>1300000</v>
      </c>
      <c r="S53" s="5">
        <f t="shared" si="20"/>
        <v>273000</v>
      </c>
      <c r="T53" s="5">
        <f t="shared" si="21"/>
        <v>65000</v>
      </c>
      <c r="U53" s="5">
        <f t="shared" si="22"/>
        <v>1638000</v>
      </c>
      <c r="V53" s="6" t="str">
        <f t="shared" si="23"/>
        <v>1300000.00</v>
      </c>
      <c r="W53" s="6" t="str">
        <f t="shared" si="24"/>
        <v>0.00</v>
      </c>
      <c r="X53" s="7" t="str">
        <f>IFERROR(IF(MATCH(Z53,[1]Control!$D:$D,0)&gt;0,"ü",""),"")</f>
        <v>ü</v>
      </c>
      <c r="Y53" s="4">
        <f t="shared" si="25"/>
        <v>53</v>
      </c>
      <c r="Z53" s="4" t="str">
        <f>J53&amp;"-"&amp;COUNTIF($J$1:J53,J53)</f>
        <v>30700923653-6</v>
      </c>
      <c r="AB53" s="11">
        <f t="shared" si="26"/>
        <v>0</v>
      </c>
      <c r="AC53" s="11">
        <f t="shared" si="27"/>
        <v>0</v>
      </c>
      <c r="AD53" s="9" t="e">
        <f t="shared" si="28"/>
        <v>#DIV/0!</v>
      </c>
    </row>
    <row r="54" spans="1:30" x14ac:dyDescent="0.25">
      <c r="A54" s="22" t="s">
        <v>62</v>
      </c>
      <c r="B54" s="17" t="s">
        <v>63</v>
      </c>
      <c r="C54" s="22" t="s">
        <v>62</v>
      </c>
      <c r="D54" s="22" t="s">
        <v>151</v>
      </c>
      <c r="E54" s="12" t="s">
        <v>152</v>
      </c>
      <c r="F54" s="1" t="s">
        <v>6</v>
      </c>
      <c r="G54" s="1" t="s">
        <v>26</v>
      </c>
      <c r="H54" s="1" t="s">
        <v>42</v>
      </c>
      <c r="I54" s="1" t="s">
        <v>4</v>
      </c>
      <c r="J54" s="23">
        <v>30712329684</v>
      </c>
      <c r="K54" s="24" t="s">
        <v>41</v>
      </c>
      <c r="L54" s="23" t="s">
        <v>120</v>
      </c>
      <c r="M54" s="2"/>
      <c r="N54" s="1"/>
      <c r="O54" s="25">
        <v>788150</v>
      </c>
      <c r="P54" s="8" t="s">
        <v>18</v>
      </c>
      <c r="Q54" s="23">
        <v>0</v>
      </c>
      <c r="R54" s="5">
        <f t="shared" si="19"/>
        <v>0</v>
      </c>
      <c r="S54" s="5">
        <f t="shared" si="20"/>
        <v>165511.5</v>
      </c>
      <c r="T54" s="5">
        <f t="shared" si="21"/>
        <v>0</v>
      </c>
      <c r="U54" s="5">
        <f t="shared" si="22"/>
        <v>953661.5</v>
      </c>
      <c r="V54" s="6" t="str">
        <f t="shared" si="23"/>
        <v>788150.00</v>
      </c>
      <c r="W54" s="6" t="str">
        <f t="shared" si="24"/>
        <v>0.50</v>
      </c>
      <c r="X54" s="7" t="str">
        <f>IFERROR(IF(MATCH(Z54,[1]Control!$D:$D,0)&gt;0,"ü",""),"")</f>
        <v>ü</v>
      </c>
      <c r="Y54" s="4">
        <f t="shared" si="25"/>
        <v>54</v>
      </c>
      <c r="Z54" s="4" t="str">
        <f>J54&amp;"-"&amp;COUNTIF($J$1:J54,J54)</f>
        <v>30712329684-8</v>
      </c>
      <c r="AB54" s="11">
        <f t="shared" si="26"/>
        <v>0</v>
      </c>
      <c r="AC54" s="11">
        <f t="shared" si="27"/>
        <v>0</v>
      </c>
      <c r="AD54" s="9" t="e">
        <f t="shared" si="28"/>
        <v>#DIV/0!</v>
      </c>
    </row>
    <row r="55" spans="1:30" x14ac:dyDescent="0.25">
      <c r="A55" s="22" t="s">
        <v>62</v>
      </c>
      <c r="B55" s="17" t="s">
        <v>63</v>
      </c>
      <c r="C55" s="22" t="s">
        <v>62</v>
      </c>
      <c r="D55" s="22" t="s">
        <v>151</v>
      </c>
      <c r="E55" s="12" t="s">
        <v>152</v>
      </c>
      <c r="F55" s="1" t="s">
        <v>6</v>
      </c>
      <c r="G55" s="1" t="s">
        <v>26</v>
      </c>
      <c r="H55" s="1" t="s">
        <v>42</v>
      </c>
      <c r="I55" s="1" t="s">
        <v>4</v>
      </c>
      <c r="J55" s="23">
        <v>20266475072</v>
      </c>
      <c r="K55" s="24" t="s">
        <v>89</v>
      </c>
      <c r="L55" s="23" t="s">
        <v>121</v>
      </c>
      <c r="M55" s="2"/>
      <c r="N55" s="1"/>
      <c r="O55" s="25">
        <v>195278.74</v>
      </c>
      <c r="P55" s="8" t="s">
        <v>18</v>
      </c>
      <c r="Q55" s="23">
        <v>2.5</v>
      </c>
      <c r="R55" s="5">
        <f t="shared" si="19"/>
        <v>195278.74</v>
      </c>
      <c r="S55" s="5">
        <f t="shared" si="20"/>
        <v>41008.54</v>
      </c>
      <c r="T55" s="5">
        <f t="shared" si="21"/>
        <v>4881.97</v>
      </c>
      <c r="U55" s="5">
        <f t="shared" si="22"/>
        <v>241169.25</v>
      </c>
      <c r="V55" s="6" t="str">
        <f t="shared" si="23"/>
        <v>195278.74</v>
      </c>
      <c r="W55" s="6" t="str">
        <f t="shared" si="24"/>
        <v>0.75</v>
      </c>
      <c r="X55" s="7" t="str">
        <f>IFERROR(IF(MATCH(Z55,[1]Control!$D:$D,0)&gt;0,"ü",""),"")</f>
        <v>ü</v>
      </c>
      <c r="Y55" s="4">
        <f t="shared" si="25"/>
        <v>55</v>
      </c>
      <c r="Z55" s="4" t="str">
        <f>J55&amp;"-"&amp;COUNTIF($J$1:J55,J55)</f>
        <v>20266475072-2</v>
      </c>
      <c r="AB55" s="11">
        <f t="shared" si="26"/>
        <v>0</v>
      </c>
      <c r="AC55" s="11">
        <f t="shared" si="27"/>
        <v>0</v>
      </c>
      <c r="AD55" s="9" t="e">
        <f t="shared" si="28"/>
        <v>#DIV/0!</v>
      </c>
    </row>
    <row r="56" spans="1:30" x14ac:dyDescent="0.25">
      <c r="A56" s="22" t="s">
        <v>62</v>
      </c>
      <c r="B56" s="17" t="s">
        <v>63</v>
      </c>
      <c r="C56" s="22" t="s">
        <v>62</v>
      </c>
      <c r="D56" s="22" t="s">
        <v>151</v>
      </c>
      <c r="E56" s="12" t="s">
        <v>152</v>
      </c>
      <c r="F56" s="1" t="s">
        <v>6</v>
      </c>
      <c r="G56" s="1" t="s">
        <v>26</v>
      </c>
      <c r="H56" s="1" t="s">
        <v>42</v>
      </c>
      <c r="I56" s="1" t="s">
        <v>4</v>
      </c>
      <c r="J56" s="23">
        <v>30712192484</v>
      </c>
      <c r="K56" s="24" t="s">
        <v>93</v>
      </c>
      <c r="L56" s="23" t="s">
        <v>121</v>
      </c>
      <c r="M56" s="2"/>
      <c r="N56" s="1"/>
      <c r="O56" s="25">
        <v>1192685.1200000001</v>
      </c>
      <c r="P56" s="8" t="s">
        <v>18</v>
      </c>
      <c r="Q56" s="23">
        <v>5</v>
      </c>
      <c r="R56" s="5">
        <f t="shared" si="19"/>
        <v>1192685.1200000001</v>
      </c>
      <c r="S56" s="5">
        <f t="shared" si="20"/>
        <v>250463.88</v>
      </c>
      <c r="T56" s="5">
        <f t="shared" si="21"/>
        <v>59634.26</v>
      </c>
      <c r="U56" s="5">
        <f t="shared" si="22"/>
        <v>1502783.26</v>
      </c>
      <c r="V56" s="6" t="str">
        <f t="shared" si="23"/>
        <v>1192685.12</v>
      </c>
      <c r="W56" s="6" t="str">
        <f t="shared" si="24"/>
        <v>0.74</v>
      </c>
      <c r="X56" s="7" t="str">
        <f>IFERROR(IF(MATCH(Z56,[1]Control!$D:$D,0)&gt;0,"ü",""),"")</f>
        <v>ü</v>
      </c>
      <c r="Y56" s="4">
        <f t="shared" si="25"/>
        <v>56</v>
      </c>
      <c r="Z56" s="4" t="str">
        <f>J56&amp;"-"&amp;COUNTIF($J$1:J56,J56)</f>
        <v>30712192484-4</v>
      </c>
      <c r="AB56" s="11">
        <f t="shared" si="26"/>
        <v>0</v>
      </c>
      <c r="AC56" s="11">
        <f t="shared" si="27"/>
        <v>0</v>
      </c>
      <c r="AD56" s="9" t="e">
        <f t="shared" si="28"/>
        <v>#DIV/0!</v>
      </c>
    </row>
    <row r="57" spans="1:30" x14ac:dyDescent="0.25">
      <c r="A57" s="22" t="s">
        <v>62</v>
      </c>
      <c r="B57" s="17" t="s">
        <v>63</v>
      </c>
      <c r="C57" s="22" t="s">
        <v>62</v>
      </c>
      <c r="D57" s="22" t="s">
        <v>151</v>
      </c>
      <c r="E57" s="12" t="s">
        <v>152</v>
      </c>
      <c r="F57" s="1" t="s">
        <v>6</v>
      </c>
      <c r="G57" s="1" t="s">
        <v>26</v>
      </c>
      <c r="H57" s="1" t="s">
        <v>42</v>
      </c>
      <c r="I57" s="1" t="s">
        <v>4</v>
      </c>
      <c r="J57" s="23">
        <v>30643826271</v>
      </c>
      <c r="K57" s="24" t="s">
        <v>122</v>
      </c>
      <c r="L57" s="23" t="s">
        <v>123</v>
      </c>
      <c r="M57" s="2"/>
      <c r="N57" s="1"/>
      <c r="O57" s="25">
        <v>3204555</v>
      </c>
      <c r="P57" s="8" t="s">
        <v>18</v>
      </c>
      <c r="Q57" s="23">
        <v>0.7</v>
      </c>
      <c r="R57" s="5">
        <f t="shared" si="19"/>
        <v>3204555</v>
      </c>
      <c r="S57" s="5">
        <f t="shared" si="20"/>
        <v>672956.55</v>
      </c>
      <c r="T57" s="5">
        <f t="shared" si="21"/>
        <v>22431.89</v>
      </c>
      <c r="U57" s="5">
        <f t="shared" si="22"/>
        <v>3899943.44</v>
      </c>
      <c r="V57" s="6" t="str">
        <f t="shared" si="23"/>
        <v>3204555.00</v>
      </c>
      <c r="W57" s="6" t="str">
        <f t="shared" si="24"/>
        <v>0.56</v>
      </c>
      <c r="X57" s="7" t="str">
        <f>IFERROR(IF(MATCH(Z57,[1]Control!$D:$D,0)&gt;0,"ü",""),"")</f>
        <v>ü</v>
      </c>
      <c r="Y57" s="4">
        <f t="shared" si="25"/>
        <v>57</v>
      </c>
      <c r="Z57" s="4" t="str">
        <f>J57&amp;"-"&amp;COUNTIF($J$1:J57,J57)</f>
        <v>30643826271-1</v>
      </c>
      <c r="AB57" s="11">
        <f t="shared" si="26"/>
        <v>0</v>
      </c>
      <c r="AC57" s="11">
        <f t="shared" si="27"/>
        <v>0</v>
      </c>
      <c r="AD57" s="9" t="e">
        <f t="shared" si="28"/>
        <v>#DIV/0!</v>
      </c>
    </row>
    <row r="58" spans="1:30" x14ac:dyDescent="0.25">
      <c r="A58" s="22" t="s">
        <v>62</v>
      </c>
      <c r="B58" s="17" t="s">
        <v>63</v>
      </c>
      <c r="C58" s="22" t="s">
        <v>62</v>
      </c>
      <c r="D58" s="22" t="s">
        <v>151</v>
      </c>
      <c r="E58" s="12" t="s">
        <v>152</v>
      </c>
      <c r="F58" s="1" t="s">
        <v>6</v>
      </c>
      <c r="G58" s="1" t="s">
        <v>26</v>
      </c>
      <c r="H58" s="1" t="s">
        <v>42</v>
      </c>
      <c r="I58" s="1" t="s">
        <v>4</v>
      </c>
      <c r="J58" s="23">
        <v>30715044575</v>
      </c>
      <c r="K58" s="24" t="s">
        <v>124</v>
      </c>
      <c r="L58" s="23" t="s">
        <v>125</v>
      </c>
      <c r="M58" s="2"/>
      <c r="N58" s="1"/>
      <c r="O58" s="25">
        <v>1504800</v>
      </c>
      <c r="P58" s="8" t="s">
        <v>18</v>
      </c>
      <c r="Q58" s="23">
        <v>2.5</v>
      </c>
      <c r="R58" s="5">
        <f t="shared" si="19"/>
        <v>1504800</v>
      </c>
      <c r="S58" s="5">
        <f t="shared" si="20"/>
        <v>316008</v>
      </c>
      <c r="T58" s="5">
        <f t="shared" si="21"/>
        <v>37620</v>
      </c>
      <c r="U58" s="5">
        <f t="shared" si="22"/>
        <v>1858428</v>
      </c>
      <c r="V58" s="6" t="str">
        <f t="shared" si="23"/>
        <v>1504800.00</v>
      </c>
      <c r="W58" s="6" t="str">
        <f t="shared" si="24"/>
        <v>0.00</v>
      </c>
      <c r="X58" s="7" t="str">
        <f>IFERROR(IF(MATCH(Z58,[1]Control!$D:$D,0)&gt;0,"ü",""),"")</f>
        <v>ü</v>
      </c>
      <c r="Y58" s="4">
        <f t="shared" si="25"/>
        <v>58</v>
      </c>
      <c r="Z58" s="4" t="str">
        <f>J58&amp;"-"&amp;COUNTIF($J$1:J58,J58)</f>
        <v>30715044575-1</v>
      </c>
      <c r="AB58" s="11">
        <f t="shared" si="26"/>
        <v>0</v>
      </c>
      <c r="AC58" s="11">
        <f t="shared" si="27"/>
        <v>0</v>
      </c>
      <c r="AD58" s="9" t="e">
        <f t="shared" si="28"/>
        <v>#DIV/0!</v>
      </c>
    </row>
    <row r="59" spans="1:30" x14ac:dyDescent="0.25">
      <c r="A59" s="22" t="s">
        <v>62</v>
      </c>
      <c r="B59" s="17" t="s">
        <v>63</v>
      </c>
      <c r="C59" s="22" t="s">
        <v>62</v>
      </c>
      <c r="D59" s="22" t="s">
        <v>151</v>
      </c>
      <c r="E59" s="12" t="s">
        <v>152</v>
      </c>
      <c r="F59" s="1" t="s">
        <v>6</v>
      </c>
      <c r="G59" s="1" t="s">
        <v>26</v>
      </c>
      <c r="H59" s="1" t="s">
        <v>42</v>
      </c>
      <c r="I59" s="1" t="s">
        <v>4</v>
      </c>
      <c r="J59" s="23">
        <v>30715535900</v>
      </c>
      <c r="K59" s="24" t="s">
        <v>126</v>
      </c>
      <c r="L59" s="23" t="s">
        <v>125</v>
      </c>
      <c r="M59" s="2"/>
      <c r="N59" s="1"/>
      <c r="O59" s="25">
        <v>295610</v>
      </c>
      <c r="P59" s="8" t="s">
        <v>18</v>
      </c>
      <c r="Q59" s="23">
        <v>0</v>
      </c>
      <c r="R59" s="5">
        <f t="shared" si="19"/>
        <v>0</v>
      </c>
      <c r="S59" s="5">
        <f t="shared" si="20"/>
        <v>62078.1</v>
      </c>
      <c r="T59" s="5">
        <f t="shared" si="21"/>
        <v>0</v>
      </c>
      <c r="U59" s="5">
        <f t="shared" si="22"/>
        <v>357688.1</v>
      </c>
      <c r="V59" s="6" t="str">
        <f t="shared" si="23"/>
        <v>295610.00</v>
      </c>
      <c r="W59" s="6" t="str">
        <f t="shared" si="24"/>
        <v>0.90</v>
      </c>
      <c r="X59" s="7" t="str">
        <f>IFERROR(IF(MATCH(Z59,[1]Control!$D:$D,0)&gt;0,"ü",""),"")</f>
        <v>ü</v>
      </c>
      <c r="Y59" s="4">
        <f t="shared" si="25"/>
        <v>59</v>
      </c>
      <c r="Z59" s="4" t="str">
        <f>J59&amp;"-"&amp;COUNTIF($J$1:J59,J59)</f>
        <v>30715535900-1</v>
      </c>
      <c r="AB59" s="11">
        <f t="shared" si="26"/>
        <v>0</v>
      </c>
      <c r="AC59" s="11">
        <f t="shared" si="27"/>
        <v>0</v>
      </c>
      <c r="AD59" s="9" t="e">
        <f t="shared" si="28"/>
        <v>#DIV/0!</v>
      </c>
    </row>
    <row r="60" spans="1:30" x14ac:dyDescent="0.25">
      <c r="A60" s="22" t="s">
        <v>62</v>
      </c>
      <c r="B60" s="17" t="s">
        <v>63</v>
      </c>
      <c r="C60" s="22" t="s">
        <v>62</v>
      </c>
      <c r="D60" s="22" t="s">
        <v>151</v>
      </c>
      <c r="E60" s="12" t="s">
        <v>152</v>
      </c>
      <c r="F60" s="1" t="s">
        <v>6</v>
      </c>
      <c r="G60" s="1" t="s">
        <v>26</v>
      </c>
      <c r="H60" s="1" t="s">
        <v>42</v>
      </c>
      <c r="I60" s="1" t="s">
        <v>4</v>
      </c>
      <c r="J60" s="23">
        <v>30716947633</v>
      </c>
      <c r="K60" s="24" t="s">
        <v>127</v>
      </c>
      <c r="L60" s="23" t="s">
        <v>128</v>
      </c>
      <c r="M60" s="2"/>
      <c r="N60" s="1"/>
      <c r="O60" s="25">
        <v>2900600</v>
      </c>
      <c r="P60" s="8" t="s">
        <v>18</v>
      </c>
      <c r="Q60" s="23">
        <v>0</v>
      </c>
      <c r="R60" s="5">
        <f t="shared" si="19"/>
        <v>0</v>
      </c>
      <c r="S60" s="5">
        <f t="shared" si="20"/>
        <v>609126</v>
      </c>
      <c r="T60" s="5">
        <f t="shared" si="21"/>
        <v>0</v>
      </c>
      <c r="U60" s="5">
        <f t="shared" si="22"/>
        <v>3509726</v>
      </c>
      <c r="V60" s="6" t="str">
        <f t="shared" si="23"/>
        <v>2900600.00</v>
      </c>
      <c r="W60" s="6" t="str">
        <f t="shared" si="24"/>
        <v>0.00</v>
      </c>
      <c r="X60" s="7" t="str">
        <f>IFERROR(IF(MATCH(Z60,[1]Control!$D:$D,0)&gt;0,"ü",""),"")</f>
        <v>ü</v>
      </c>
      <c r="Y60" s="4">
        <f t="shared" si="25"/>
        <v>60</v>
      </c>
      <c r="Z60" s="4" t="str">
        <f>J60&amp;"-"&amp;COUNTIF($J$1:J60,J60)</f>
        <v>30716947633-1</v>
      </c>
      <c r="AB60" s="11">
        <f t="shared" si="26"/>
        <v>0</v>
      </c>
      <c r="AC60" s="11">
        <f t="shared" si="27"/>
        <v>0</v>
      </c>
      <c r="AD60" s="9" t="e">
        <f t="shared" si="28"/>
        <v>#DIV/0!</v>
      </c>
    </row>
    <row r="61" spans="1:30" x14ac:dyDescent="0.25">
      <c r="A61" s="22" t="s">
        <v>62</v>
      </c>
      <c r="B61" s="17" t="s">
        <v>144</v>
      </c>
      <c r="C61" s="22" t="s">
        <v>62</v>
      </c>
      <c r="D61" s="22" t="s">
        <v>151</v>
      </c>
      <c r="E61" s="12" t="s">
        <v>152</v>
      </c>
      <c r="F61" s="1" t="s">
        <v>6</v>
      </c>
      <c r="G61" s="1" t="s">
        <v>26</v>
      </c>
      <c r="H61" s="1" t="s">
        <v>42</v>
      </c>
      <c r="I61" s="1" t="s">
        <v>4</v>
      </c>
      <c r="J61" s="23">
        <v>33710739329</v>
      </c>
      <c r="K61" s="24" t="s">
        <v>68</v>
      </c>
      <c r="L61" s="23" t="s">
        <v>129</v>
      </c>
      <c r="M61" s="2"/>
      <c r="N61" s="1"/>
      <c r="O61" s="25">
        <v>1678542</v>
      </c>
      <c r="P61" s="8" t="s">
        <v>18</v>
      </c>
      <c r="Q61" s="23">
        <v>0.4</v>
      </c>
      <c r="R61" s="5">
        <f t="shared" si="19"/>
        <v>1678542</v>
      </c>
      <c r="S61" s="5">
        <f t="shared" si="20"/>
        <v>352493.82</v>
      </c>
      <c r="T61" s="5">
        <f t="shared" si="21"/>
        <v>6714.17</v>
      </c>
      <c r="U61" s="5">
        <f t="shared" si="22"/>
        <v>2037749.99</v>
      </c>
      <c r="V61" s="6" t="str">
        <f t="shared" si="23"/>
        <v>1678542.00</v>
      </c>
      <c r="W61" s="6" t="str">
        <f t="shared" si="24"/>
        <v>0.01</v>
      </c>
      <c r="X61" s="7" t="str">
        <f>IFERROR(IF(MATCH(Z61,[1]Control!$D:$D,0)&gt;0,"ü",""),"")</f>
        <v>ü</v>
      </c>
      <c r="Y61" s="4">
        <f t="shared" si="25"/>
        <v>61</v>
      </c>
      <c r="Z61" s="4" t="str">
        <f>J61&amp;"-"&amp;COUNTIF($J$1:J61,J61)</f>
        <v>33710739329-2</v>
      </c>
      <c r="AB61" s="11">
        <f t="shared" si="26"/>
        <v>0</v>
      </c>
      <c r="AC61" s="11">
        <f t="shared" si="27"/>
        <v>0</v>
      </c>
      <c r="AD61" s="9" t="e">
        <f t="shared" si="28"/>
        <v>#DIV/0!</v>
      </c>
    </row>
    <row r="62" spans="1:30" x14ac:dyDescent="0.25">
      <c r="A62" s="22" t="s">
        <v>62</v>
      </c>
      <c r="B62" s="17" t="s">
        <v>63</v>
      </c>
      <c r="C62" s="22" t="s">
        <v>62</v>
      </c>
      <c r="D62" s="22" t="s">
        <v>151</v>
      </c>
      <c r="E62" s="12" t="s">
        <v>152</v>
      </c>
      <c r="F62" s="1" t="s">
        <v>6</v>
      </c>
      <c r="G62" s="1" t="s">
        <v>26</v>
      </c>
      <c r="H62" s="1" t="s">
        <v>42</v>
      </c>
      <c r="I62" s="1" t="s">
        <v>4</v>
      </c>
      <c r="J62" s="23">
        <v>30712205330</v>
      </c>
      <c r="K62" s="24" t="s">
        <v>70</v>
      </c>
      <c r="L62" s="23" t="s">
        <v>71</v>
      </c>
      <c r="M62" s="2"/>
      <c r="N62" s="1"/>
      <c r="O62" s="25">
        <v>4447800</v>
      </c>
      <c r="P62" s="8" t="s">
        <v>18</v>
      </c>
      <c r="Q62" s="23">
        <v>1.5</v>
      </c>
      <c r="R62" s="5">
        <f t="shared" si="19"/>
        <v>4447800</v>
      </c>
      <c r="S62" s="5">
        <f t="shared" si="20"/>
        <v>934038</v>
      </c>
      <c r="T62" s="5">
        <f t="shared" si="21"/>
        <v>66717</v>
      </c>
      <c r="U62" s="5">
        <f t="shared" si="22"/>
        <v>5448555</v>
      </c>
      <c r="V62" s="6" t="str">
        <f t="shared" si="23"/>
        <v>4447800.00</v>
      </c>
      <c r="W62" s="6" t="str">
        <f t="shared" si="24"/>
        <v>0.00</v>
      </c>
      <c r="X62" s="7" t="str">
        <f>IFERROR(IF(MATCH(Z62,[1]Control!$D:$D,0)&gt;0,"ü",""),"")</f>
        <v>ü</v>
      </c>
      <c r="Y62" s="4">
        <f t="shared" si="25"/>
        <v>62</v>
      </c>
      <c r="Z62" s="4" t="str">
        <f>J62&amp;"-"&amp;COUNTIF($J$1:J62,J62)</f>
        <v>30712205330-2</v>
      </c>
      <c r="AB62" s="11">
        <f t="shared" si="26"/>
        <v>0</v>
      </c>
      <c r="AC62" s="11">
        <f t="shared" si="27"/>
        <v>0</v>
      </c>
      <c r="AD62" s="9" t="e">
        <f t="shared" si="28"/>
        <v>#DIV/0!</v>
      </c>
    </row>
    <row r="63" spans="1:30" x14ac:dyDescent="0.25">
      <c r="A63" s="22" t="s">
        <v>62</v>
      </c>
      <c r="B63" s="17" t="s">
        <v>63</v>
      </c>
      <c r="C63" s="22" t="s">
        <v>62</v>
      </c>
      <c r="D63" s="22" t="s">
        <v>151</v>
      </c>
      <c r="E63" s="12" t="s">
        <v>152</v>
      </c>
      <c r="F63" s="1" t="s">
        <v>6</v>
      </c>
      <c r="G63" s="1" t="s">
        <v>26</v>
      </c>
      <c r="H63" s="1" t="s">
        <v>42</v>
      </c>
      <c r="I63" s="1" t="s">
        <v>4</v>
      </c>
      <c r="J63" s="23">
        <v>30708791918</v>
      </c>
      <c r="K63" s="24" t="s">
        <v>72</v>
      </c>
      <c r="L63" s="23" t="s">
        <v>73</v>
      </c>
      <c r="M63" s="2"/>
      <c r="N63" s="1"/>
      <c r="O63" s="25">
        <v>1005630</v>
      </c>
      <c r="P63" s="8" t="s">
        <v>18</v>
      </c>
      <c r="Q63" s="23">
        <v>4</v>
      </c>
      <c r="R63" s="5">
        <f t="shared" si="19"/>
        <v>1005630</v>
      </c>
      <c r="S63" s="5">
        <f t="shared" si="20"/>
        <v>211182.3</v>
      </c>
      <c r="T63" s="5">
        <f t="shared" si="21"/>
        <v>40225.199999999997</v>
      </c>
      <c r="U63" s="5">
        <f t="shared" si="22"/>
        <v>1257037.5</v>
      </c>
      <c r="V63" s="6" t="str">
        <f t="shared" si="23"/>
        <v>1005630.00</v>
      </c>
      <c r="W63" s="6" t="str">
        <f t="shared" si="24"/>
        <v>0.50</v>
      </c>
      <c r="X63" s="7" t="str">
        <f>IFERROR(IF(MATCH(Z63,[1]Control!$D:$D,0)&gt;0,"ü",""),"")</f>
        <v>ü</v>
      </c>
      <c r="Y63" s="4">
        <f t="shared" si="25"/>
        <v>63</v>
      </c>
      <c r="Z63" s="4" t="str">
        <f>J63&amp;"-"&amp;COUNTIF($J$1:J63,J63)</f>
        <v>30708791918-2</v>
      </c>
      <c r="AB63" s="11">
        <f t="shared" si="26"/>
        <v>0</v>
      </c>
      <c r="AC63" s="11">
        <f t="shared" si="27"/>
        <v>0</v>
      </c>
      <c r="AD63" s="9" t="e">
        <f t="shared" si="28"/>
        <v>#DIV/0!</v>
      </c>
    </row>
    <row r="64" spans="1:30" x14ac:dyDescent="0.25">
      <c r="A64" s="22" t="s">
        <v>62</v>
      </c>
      <c r="B64" s="17" t="s">
        <v>63</v>
      </c>
      <c r="C64" s="22" t="s">
        <v>62</v>
      </c>
      <c r="D64" s="22" t="s">
        <v>151</v>
      </c>
      <c r="E64" s="12" t="s">
        <v>152</v>
      </c>
      <c r="F64" s="1" t="s">
        <v>6</v>
      </c>
      <c r="G64" s="1" t="s">
        <v>26</v>
      </c>
      <c r="H64" s="1" t="s">
        <v>42</v>
      </c>
      <c r="I64" s="1" t="s">
        <v>4</v>
      </c>
      <c r="J64" s="23">
        <v>30710051522</v>
      </c>
      <c r="K64" s="24" t="s">
        <v>74</v>
      </c>
      <c r="L64" s="23" t="s">
        <v>130</v>
      </c>
      <c r="M64" s="2"/>
      <c r="N64" s="1"/>
      <c r="O64" s="25">
        <v>363080</v>
      </c>
      <c r="P64" s="8" t="s">
        <v>18</v>
      </c>
      <c r="Q64" s="23">
        <v>0</v>
      </c>
      <c r="R64" s="5">
        <f t="shared" si="19"/>
        <v>0</v>
      </c>
      <c r="S64" s="5">
        <f t="shared" si="20"/>
        <v>76246.8</v>
      </c>
      <c r="T64" s="5">
        <f t="shared" si="21"/>
        <v>0</v>
      </c>
      <c r="U64" s="5">
        <f t="shared" si="22"/>
        <v>439326.8</v>
      </c>
      <c r="V64" s="6" t="str">
        <f t="shared" si="23"/>
        <v>363080.00</v>
      </c>
      <c r="W64" s="6" t="str">
        <f t="shared" si="24"/>
        <v>0.20</v>
      </c>
      <c r="X64" s="7" t="str">
        <f>IFERROR(IF(MATCH(Z64,[1]Control!$D:$D,0)&gt;0,"ü",""),"")</f>
        <v>ü</v>
      </c>
      <c r="Y64" s="4">
        <f t="shared" si="25"/>
        <v>64</v>
      </c>
      <c r="Z64" s="4" t="str">
        <f>J64&amp;"-"&amp;COUNTIF($J$1:J64,J64)</f>
        <v>30710051522-10</v>
      </c>
      <c r="AB64" s="11">
        <f t="shared" si="26"/>
        <v>0</v>
      </c>
      <c r="AC64" s="11">
        <f t="shared" si="27"/>
        <v>0</v>
      </c>
      <c r="AD64" s="9" t="e">
        <f t="shared" si="28"/>
        <v>#DIV/0!</v>
      </c>
    </row>
    <row r="65" spans="1:30" x14ac:dyDescent="0.25">
      <c r="A65" s="22" t="s">
        <v>62</v>
      </c>
      <c r="B65" s="17" t="s">
        <v>63</v>
      </c>
      <c r="C65" s="22" t="s">
        <v>62</v>
      </c>
      <c r="D65" s="22" t="s">
        <v>151</v>
      </c>
      <c r="E65" s="12" t="s">
        <v>152</v>
      </c>
      <c r="F65" s="1" t="s">
        <v>6</v>
      </c>
      <c r="G65" s="1" t="s">
        <v>26</v>
      </c>
      <c r="H65" s="1" t="s">
        <v>42</v>
      </c>
      <c r="I65" s="1" t="s">
        <v>4</v>
      </c>
      <c r="J65" s="23">
        <v>30714039195</v>
      </c>
      <c r="K65" s="24" t="s">
        <v>131</v>
      </c>
      <c r="L65" s="23" t="s">
        <v>132</v>
      </c>
      <c r="M65" s="2"/>
      <c r="N65" s="1"/>
      <c r="O65" s="25">
        <v>710588</v>
      </c>
      <c r="P65" s="8" t="s">
        <v>18</v>
      </c>
      <c r="Q65" s="23">
        <v>3</v>
      </c>
      <c r="R65" s="5">
        <f t="shared" si="19"/>
        <v>710588</v>
      </c>
      <c r="S65" s="5">
        <f t="shared" si="20"/>
        <v>149223.48000000001</v>
      </c>
      <c r="T65" s="5">
        <f t="shared" si="21"/>
        <v>21317.64</v>
      </c>
      <c r="U65" s="5">
        <f t="shared" si="22"/>
        <v>881129.12</v>
      </c>
      <c r="V65" s="6" t="str">
        <f t="shared" si="23"/>
        <v>710588.00</v>
      </c>
      <c r="W65" s="6" t="str">
        <f t="shared" si="24"/>
        <v>0.88</v>
      </c>
      <c r="X65" s="7" t="str">
        <f>IFERROR(IF(MATCH(Z65,[1]Control!$D:$D,0)&gt;0,"ü",""),"")</f>
        <v>ü</v>
      </c>
      <c r="Y65" s="4">
        <f t="shared" si="25"/>
        <v>65</v>
      </c>
      <c r="Z65" s="4" t="str">
        <f>J65&amp;"-"&amp;COUNTIF($J$1:J65,J65)</f>
        <v>30714039195-1</v>
      </c>
      <c r="AB65" s="11">
        <f t="shared" si="26"/>
        <v>0</v>
      </c>
      <c r="AC65" s="11">
        <f t="shared" si="27"/>
        <v>0</v>
      </c>
      <c r="AD65" s="9" t="e">
        <f t="shared" si="28"/>
        <v>#DIV/0!</v>
      </c>
    </row>
    <row r="66" spans="1:30" x14ac:dyDescent="0.25">
      <c r="A66" s="22" t="s">
        <v>62</v>
      </c>
      <c r="B66" s="17" t="s">
        <v>63</v>
      </c>
      <c r="C66" s="22" t="s">
        <v>62</v>
      </c>
      <c r="D66" s="22" t="s">
        <v>151</v>
      </c>
      <c r="E66" s="12" t="s">
        <v>152</v>
      </c>
      <c r="F66" s="1" t="s">
        <v>6</v>
      </c>
      <c r="G66" s="1" t="s">
        <v>26</v>
      </c>
      <c r="H66" s="1" t="s">
        <v>42</v>
      </c>
      <c r="I66" s="1" t="s">
        <v>4</v>
      </c>
      <c r="J66" s="23">
        <v>30710051522</v>
      </c>
      <c r="K66" s="24" t="s">
        <v>74</v>
      </c>
      <c r="L66" s="23" t="s">
        <v>133</v>
      </c>
      <c r="M66" s="2"/>
      <c r="N66" s="1"/>
      <c r="O66" s="25">
        <v>299740</v>
      </c>
      <c r="P66" s="8" t="s">
        <v>18</v>
      </c>
      <c r="Q66" s="23">
        <v>0</v>
      </c>
      <c r="R66" s="5">
        <f t="shared" si="19"/>
        <v>0</v>
      </c>
      <c r="S66" s="5">
        <f t="shared" si="20"/>
        <v>62945.4</v>
      </c>
      <c r="T66" s="5">
        <f t="shared" si="21"/>
        <v>0</v>
      </c>
      <c r="U66" s="5">
        <f t="shared" si="22"/>
        <v>362685.4</v>
      </c>
      <c r="V66" s="6" t="str">
        <f t="shared" si="23"/>
        <v>299740.00</v>
      </c>
      <c r="W66" s="6" t="str">
        <f t="shared" si="24"/>
        <v>0.60</v>
      </c>
      <c r="X66" s="7" t="str">
        <f>IFERROR(IF(MATCH(Z66,[1]Control!$D:$D,0)&gt;0,"ü",""),"")</f>
        <v>ü</v>
      </c>
      <c r="Y66" s="4">
        <f t="shared" si="25"/>
        <v>66</v>
      </c>
      <c r="Z66" s="4" t="str">
        <f>J66&amp;"-"&amp;COUNTIF($J$1:J66,J66)</f>
        <v>30710051522-11</v>
      </c>
      <c r="AB66" s="11">
        <f t="shared" si="26"/>
        <v>0</v>
      </c>
      <c r="AC66" s="11">
        <f t="shared" si="27"/>
        <v>0</v>
      </c>
      <c r="AD66" s="9" t="e">
        <f t="shared" si="28"/>
        <v>#DIV/0!</v>
      </c>
    </row>
    <row r="67" spans="1:30" x14ac:dyDescent="0.25">
      <c r="A67" s="22" t="s">
        <v>62</v>
      </c>
      <c r="B67" s="17" t="s">
        <v>63</v>
      </c>
      <c r="C67" s="22" t="s">
        <v>62</v>
      </c>
      <c r="D67" s="22" t="s">
        <v>151</v>
      </c>
      <c r="E67" s="12" t="s">
        <v>152</v>
      </c>
      <c r="F67" s="1" t="s">
        <v>6</v>
      </c>
      <c r="G67" s="1" t="s">
        <v>26</v>
      </c>
      <c r="H67" s="1" t="s">
        <v>42</v>
      </c>
      <c r="I67" s="1" t="s">
        <v>4</v>
      </c>
      <c r="J67" s="23">
        <v>30715638750</v>
      </c>
      <c r="K67" s="24" t="s">
        <v>134</v>
      </c>
      <c r="L67" s="23" t="s">
        <v>135</v>
      </c>
      <c r="M67" s="2"/>
      <c r="N67" s="1"/>
      <c r="O67" s="25">
        <v>830410</v>
      </c>
      <c r="P67" s="8" t="s">
        <v>18</v>
      </c>
      <c r="Q67" s="23">
        <v>0</v>
      </c>
      <c r="R67" s="5">
        <f t="shared" si="19"/>
        <v>0</v>
      </c>
      <c r="S67" s="5">
        <f t="shared" si="20"/>
        <v>174386.1</v>
      </c>
      <c r="T67" s="5">
        <f t="shared" si="21"/>
        <v>0</v>
      </c>
      <c r="U67" s="5">
        <f t="shared" si="22"/>
        <v>1004796.1</v>
      </c>
      <c r="V67" s="6" t="str">
        <f t="shared" si="23"/>
        <v>830410.00</v>
      </c>
      <c r="W67" s="6" t="str">
        <f t="shared" si="24"/>
        <v>0.90</v>
      </c>
      <c r="X67" s="7" t="str">
        <f>IFERROR(IF(MATCH(Z67,[1]Control!$D:$D,0)&gt;0,"ü",""),"")</f>
        <v>ü</v>
      </c>
      <c r="Y67" s="4">
        <f t="shared" si="25"/>
        <v>67</v>
      </c>
      <c r="Z67" s="4" t="str">
        <f>J67&amp;"-"&amp;COUNTIF($J$1:J67,J67)</f>
        <v>30715638750-1</v>
      </c>
      <c r="AB67" s="11">
        <f t="shared" si="26"/>
        <v>0</v>
      </c>
      <c r="AC67" s="11">
        <f t="shared" si="27"/>
        <v>0</v>
      </c>
      <c r="AD67" s="9" t="e">
        <f t="shared" si="28"/>
        <v>#DIV/0!</v>
      </c>
    </row>
    <row r="68" spans="1:30" x14ac:dyDescent="0.25">
      <c r="A68" s="22" t="s">
        <v>62</v>
      </c>
      <c r="B68" s="17" t="s">
        <v>63</v>
      </c>
      <c r="C68" s="22" t="s">
        <v>62</v>
      </c>
      <c r="D68" s="22" t="s">
        <v>151</v>
      </c>
      <c r="E68" s="12" t="s">
        <v>152</v>
      </c>
      <c r="F68" s="1" t="s">
        <v>6</v>
      </c>
      <c r="G68" s="1" t="s">
        <v>26</v>
      </c>
      <c r="H68" s="1" t="s">
        <v>42</v>
      </c>
      <c r="I68" s="1" t="s">
        <v>4</v>
      </c>
      <c r="J68" s="23">
        <v>30710051522</v>
      </c>
      <c r="K68" s="24" t="s">
        <v>74</v>
      </c>
      <c r="L68" s="23" t="s">
        <v>136</v>
      </c>
      <c r="M68" s="2"/>
      <c r="N68" s="1"/>
      <c r="O68" s="25">
        <v>481090</v>
      </c>
      <c r="P68" s="8" t="s">
        <v>18</v>
      </c>
      <c r="Q68" s="23">
        <v>0</v>
      </c>
      <c r="R68" s="5">
        <f t="shared" si="19"/>
        <v>0</v>
      </c>
      <c r="S68" s="5">
        <f t="shared" si="20"/>
        <v>101028.9</v>
      </c>
      <c r="T68" s="5">
        <f t="shared" si="21"/>
        <v>0</v>
      </c>
      <c r="U68" s="5">
        <f t="shared" si="22"/>
        <v>582118.9</v>
      </c>
      <c r="V68" s="6" t="str">
        <f t="shared" si="23"/>
        <v>481090.00</v>
      </c>
      <c r="W68" s="6" t="str">
        <f t="shared" si="24"/>
        <v>0.10</v>
      </c>
      <c r="X68" s="7" t="str">
        <f>IFERROR(IF(MATCH(Z68,[1]Control!$D:$D,0)&gt;0,"ü",""),"")</f>
        <v>ü</v>
      </c>
      <c r="Y68" s="4">
        <f t="shared" si="25"/>
        <v>68</v>
      </c>
      <c r="Z68" s="4" t="str">
        <f>J68&amp;"-"&amp;COUNTIF($J$1:J68,J68)</f>
        <v>30710051522-12</v>
      </c>
      <c r="AB68" s="11">
        <f t="shared" si="26"/>
        <v>0</v>
      </c>
      <c r="AC68" s="11">
        <f t="shared" si="27"/>
        <v>0</v>
      </c>
      <c r="AD68" s="9" t="e">
        <f t="shared" si="28"/>
        <v>#DIV/0!</v>
      </c>
    </row>
    <row r="69" spans="1:30" x14ac:dyDescent="0.25">
      <c r="A69" s="22" t="s">
        <v>62</v>
      </c>
      <c r="B69" s="17" t="s">
        <v>63</v>
      </c>
      <c r="C69" s="22" t="s">
        <v>62</v>
      </c>
      <c r="D69" s="22" t="s">
        <v>151</v>
      </c>
      <c r="E69" s="12" t="s">
        <v>152</v>
      </c>
      <c r="F69" s="1" t="s">
        <v>6</v>
      </c>
      <c r="G69" s="1" t="s">
        <v>26</v>
      </c>
      <c r="H69" s="1" t="s">
        <v>42</v>
      </c>
      <c r="I69" s="1" t="s">
        <v>4</v>
      </c>
      <c r="J69" s="23">
        <v>30714402133</v>
      </c>
      <c r="K69" s="24" t="s">
        <v>66</v>
      </c>
      <c r="L69" s="23" t="s">
        <v>137</v>
      </c>
      <c r="M69" s="2"/>
      <c r="N69" s="1"/>
      <c r="O69" s="25">
        <v>991444</v>
      </c>
      <c r="P69" s="8" t="s">
        <v>18</v>
      </c>
      <c r="Q69" s="23">
        <v>3.5</v>
      </c>
      <c r="R69" s="5">
        <f t="shared" si="19"/>
        <v>991444</v>
      </c>
      <c r="S69" s="5">
        <f t="shared" si="20"/>
        <v>208203.24</v>
      </c>
      <c r="T69" s="5">
        <f t="shared" si="21"/>
        <v>34700.54</v>
      </c>
      <c r="U69" s="5">
        <f t="shared" si="22"/>
        <v>1234347.78</v>
      </c>
      <c r="V69" s="6" t="str">
        <f t="shared" si="23"/>
        <v>991444.00</v>
      </c>
      <c r="W69" s="6" t="str">
        <f t="shared" si="24"/>
        <v>0.22</v>
      </c>
      <c r="X69" s="7" t="str">
        <f>IFERROR(IF(MATCH(Z69,[1]Control!$D:$D,0)&gt;0,"ü",""),"")</f>
        <v>ü</v>
      </c>
      <c r="Y69" s="4">
        <f t="shared" si="25"/>
        <v>69</v>
      </c>
      <c r="Z69" s="4" t="str">
        <f>J69&amp;"-"&amp;COUNTIF($J$1:J69,J69)</f>
        <v>30714402133-4</v>
      </c>
      <c r="AB69" s="11">
        <f t="shared" si="26"/>
        <v>0</v>
      </c>
      <c r="AC69" s="11">
        <f t="shared" si="27"/>
        <v>0</v>
      </c>
      <c r="AD69" s="9" t="e">
        <f t="shared" si="28"/>
        <v>#DIV/0!</v>
      </c>
    </row>
    <row r="70" spans="1:30" x14ac:dyDescent="0.25">
      <c r="A70" s="22" t="s">
        <v>62</v>
      </c>
      <c r="B70" s="17" t="s">
        <v>63</v>
      </c>
      <c r="C70" s="22" t="s">
        <v>62</v>
      </c>
      <c r="D70" s="22" t="s">
        <v>151</v>
      </c>
      <c r="E70" s="12" t="s">
        <v>152</v>
      </c>
      <c r="F70" s="1" t="s">
        <v>6</v>
      </c>
      <c r="G70" s="1" t="s">
        <v>26</v>
      </c>
      <c r="H70" s="1" t="s">
        <v>42</v>
      </c>
      <c r="I70" s="1" t="s">
        <v>4</v>
      </c>
      <c r="J70" s="23">
        <v>30712340858</v>
      </c>
      <c r="K70" s="24" t="s">
        <v>138</v>
      </c>
      <c r="L70" s="23" t="s">
        <v>139</v>
      </c>
      <c r="M70" s="2"/>
      <c r="N70" s="1"/>
      <c r="O70" s="25">
        <v>1300870</v>
      </c>
      <c r="P70" s="8" t="s">
        <v>18</v>
      </c>
      <c r="Q70" s="23">
        <v>0.1</v>
      </c>
      <c r="R70" s="5">
        <f t="shared" si="19"/>
        <v>1300870</v>
      </c>
      <c r="S70" s="5">
        <f t="shared" si="20"/>
        <v>273182.7</v>
      </c>
      <c r="T70" s="5">
        <f t="shared" si="21"/>
        <v>1300.8699999999999</v>
      </c>
      <c r="U70" s="5">
        <f t="shared" si="22"/>
        <v>1575353.57</v>
      </c>
      <c r="V70" s="6" t="str">
        <f t="shared" si="23"/>
        <v>1300870.00</v>
      </c>
      <c r="W70" s="6" t="str">
        <f t="shared" si="24"/>
        <v>0.43</v>
      </c>
      <c r="X70" s="7" t="str">
        <f>IFERROR(IF(MATCH(Z70,[1]Control!$D:$D,0)&gt;0,"ü",""),"")</f>
        <v>ü</v>
      </c>
      <c r="Y70" s="4">
        <f t="shared" si="25"/>
        <v>70</v>
      </c>
      <c r="Z70" s="4" t="str">
        <f>J70&amp;"-"&amp;COUNTIF($J$1:J70,J70)</f>
        <v>30712340858-1</v>
      </c>
      <c r="AB70" s="11">
        <f t="shared" si="26"/>
        <v>0</v>
      </c>
      <c r="AC70" s="11">
        <f t="shared" si="27"/>
        <v>0</v>
      </c>
      <c r="AD70" s="9" t="e">
        <f t="shared" si="28"/>
        <v>#DIV/0!</v>
      </c>
    </row>
    <row r="71" spans="1:30" x14ac:dyDescent="0.25">
      <c r="A71" s="22" t="s">
        <v>62</v>
      </c>
      <c r="B71" s="17" t="s">
        <v>63</v>
      </c>
      <c r="C71" s="22" t="s">
        <v>62</v>
      </c>
      <c r="D71" s="22" t="s">
        <v>151</v>
      </c>
      <c r="E71" s="12" t="s">
        <v>152</v>
      </c>
      <c r="F71" s="1" t="s">
        <v>6</v>
      </c>
      <c r="G71" s="1" t="s">
        <v>26</v>
      </c>
      <c r="H71" s="1" t="s">
        <v>42</v>
      </c>
      <c r="I71" s="1" t="s">
        <v>4</v>
      </c>
      <c r="J71" s="23">
        <v>30709332607</v>
      </c>
      <c r="K71" s="24" t="s">
        <v>76</v>
      </c>
      <c r="L71" s="23" t="s">
        <v>105</v>
      </c>
      <c r="M71" s="2"/>
      <c r="N71" s="1"/>
      <c r="O71" s="25">
        <v>3288996</v>
      </c>
      <c r="P71" s="8" t="s">
        <v>18</v>
      </c>
      <c r="Q71" s="23">
        <v>0</v>
      </c>
      <c r="R71" s="5">
        <f t="shared" si="19"/>
        <v>0</v>
      </c>
      <c r="S71" s="5">
        <f t="shared" si="20"/>
        <v>690689.16</v>
      </c>
      <c r="T71" s="5">
        <f t="shared" si="21"/>
        <v>0</v>
      </c>
      <c r="U71" s="5">
        <f t="shared" si="22"/>
        <v>3979685.16</v>
      </c>
      <c r="V71" s="6" t="str">
        <f t="shared" si="23"/>
        <v>3288996.00</v>
      </c>
      <c r="W71" s="6" t="str">
        <f t="shared" si="24"/>
        <v>0.84</v>
      </c>
      <c r="X71" s="7" t="str">
        <f>IFERROR(IF(MATCH(Z71,[1]Control!$D:$D,0)&gt;0,"ü",""),"")</f>
        <v>ü</v>
      </c>
      <c r="Y71" s="4">
        <f t="shared" si="25"/>
        <v>71</v>
      </c>
      <c r="Z71" s="4" t="str">
        <f>J71&amp;"-"&amp;COUNTIF($J$1:J71,J71)</f>
        <v>30709332607-7</v>
      </c>
      <c r="AB71" s="11">
        <f t="shared" si="26"/>
        <v>0</v>
      </c>
      <c r="AC71" s="11">
        <f t="shared" si="27"/>
        <v>0</v>
      </c>
      <c r="AD71" s="9" t="e">
        <f t="shared" si="28"/>
        <v>#DIV/0!</v>
      </c>
    </row>
    <row r="72" spans="1:30" x14ac:dyDescent="0.25">
      <c r="A72" s="22" t="s">
        <v>62</v>
      </c>
      <c r="B72" s="17" t="s">
        <v>63</v>
      </c>
      <c r="C72" s="22" t="s">
        <v>62</v>
      </c>
      <c r="D72" s="22" t="s">
        <v>151</v>
      </c>
      <c r="E72" s="12" t="s">
        <v>152</v>
      </c>
      <c r="F72" s="1" t="s">
        <v>6</v>
      </c>
      <c r="G72" s="1" t="s">
        <v>26</v>
      </c>
      <c r="H72" s="1" t="s">
        <v>42</v>
      </c>
      <c r="I72" s="1" t="s">
        <v>4</v>
      </c>
      <c r="J72" s="23">
        <v>30716603381</v>
      </c>
      <c r="K72" s="24" t="s">
        <v>83</v>
      </c>
      <c r="L72" s="23" t="s">
        <v>84</v>
      </c>
      <c r="M72" s="2"/>
      <c r="N72" s="1"/>
      <c r="O72" s="25">
        <v>3727365</v>
      </c>
      <c r="P72" s="8" t="s">
        <v>18</v>
      </c>
      <c r="Q72" s="23">
        <v>3.5</v>
      </c>
      <c r="R72" s="5">
        <f t="shared" si="19"/>
        <v>3727365</v>
      </c>
      <c r="S72" s="5">
        <f t="shared" si="20"/>
        <v>782746.65</v>
      </c>
      <c r="T72" s="5">
        <f t="shared" si="21"/>
        <v>130457.78</v>
      </c>
      <c r="U72" s="5">
        <f t="shared" si="22"/>
        <v>4640569.4300000006</v>
      </c>
      <c r="V72" s="6" t="str">
        <f t="shared" si="23"/>
        <v>3727365.00</v>
      </c>
      <c r="W72" s="6" t="str">
        <f t="shared" si="24"/>
        <v>0.57</v>
      </c>
      <c r="X72" s="7" t="str">
        <f>IFERROR(IF(MATCH(Z72,[1]Control!$D:$D,0)&gt;0,"ü",""),"")</f>
        <v>ü</v>
      </c>
      <c r="Y72" s="4">
        <f t="shared" si="25"/>
        <v>72</v>
      </c>
      <c r="Z72" s="4" t="str">
        <f>J72&amp;"-"&amp;COUNTIF($J$1:J72,J72)</f>
        <v>30716603381-4</v>
      </c>
      <c r="AB72" s="11">
        <f t="shared" si="26"/>
        <v>0</v>
      </c>
      <c r="AC72" s="11">
        <f t="shared" si="27"/>
        <v>0</v>
      </c>
      <c r="AD72" s="9" t="e">
        <f t="shared" si="28"/>
        <v>#DIV/0!</v>
      </c>
    </row>
    <row r="73" spans="1:30" x14ac:dyDescent="0.25">
      <c r="A73" s="22" t="s">
        <v>62</v>
      </c>
      <c r="B73" s="17" t="s">
        <v>63</v>
      </c>
      <c r="C73" s="22" t="s">
        <v>62</v>
      </c>
      <c r="D73" s="22" t="s">
        <v>151</v>
      </c>
      <c r="E73" s="12" t="s">
        <v>152</v>
      </c>
      <c r="F73" s="1" t="s">
        <v>6</v>
      </c>
      <c r="G73" s="1" t="s">
        <v>26</v>
      </c>
      <c r="H73" s="1" t="s">
        <v>42</v>
      </c>
      <c r="I73" s="1" t="s">
        <v>4</v>
      </c>
      <c r="J73" s="23">
        <v>30708944412</v>
      </c>
      <c r="K73" s="24" t="s">
        <v>140</v>
      </c>
      <c r="L73" s="23" t="s">
        <v>141</v>
      </c>
      <c r="M73" s="2"/>
      <c r="N73" s="1"/>
      <c r="O73" s="25">
        <v>2864130</v>
      </c>
      <c r="P73" s="8" t="s">
        <v>18</v>
      </c>
      <c r="Q73" s="23">
        <v>0.4</v>
      </c>
      <c r="R73" s="5">
        <f t="shared" si="19"/>
        <v>2864130</v>
      </c>
      <c r="S73" s="5">
        <f t="shared" si="20"/>
        <v>601467.30000000005</v>
      </c>
      <c r="T73" s="5">
        <f t="shared" si="21"/>
        <v>11456.52</v>
      </c>
      <c r="U73" s="5">
        <f t="shared" si="22"/>
        <v>3477053.82</v>
      </c>
      <c r="V73" s="6" t="str">
        <f t="shared" si="23"/>
        <v>2864130.00</v>
      </c>
      <c r="W73" s="6" t="str">
        <f t="shared" si="24"/>
        <v>0.18</v>
      </c>
      <c r="X73" s="7" t="str">
        <f>IFERROR(IF(MATCH(Z73,[1]Control!$D:$D,0)&gt;0,"ü",""),"")</f>
        <v>ü</v>
      </c>
      <c r="Y73" s="4">
        <f t="shared" si="25"/>
        <v>73</v>
      </c>
      <c r="Z73" s="4" t="str">
        <f>J73&amp;"-"&amp;COUNTIF($J$1:J73,J73)</f>
        <v>30708944412-1</v>
      </c>
      <c r="AB73" s="11">
        <f t="shared" si="26"/>
        <v>0</v>
      </c>
      <c r="AC73" s="11">
        <f t="shared" si="27"/>
        <v>0</v>
      </c>
      <c r="AD73" s="9" t="e">
        <f t="shared" si="28"/>
        <v>#DIV/0!</v>
      </c>
    </row>
    <row r="74" spans="1:30" x14ac:dyDescent="0.25">
      <c r="A74" s="22" t="s">
        <v>62</v>
      </c>
      <c r="B74" s="17" t="s">
        <v>63</v>
      </c>
      <c r="C74" s="22" t="s">
        <v>62</v>
      </c>
      <c r="D74" s="22" t="s">
        <v>151</v>
      </c>
      <c r="E74" s="12" t="s">
        <v>152</v>
      </c>
      <c r="F74" s="1" t="s">
        <v>6</v>
      </c>
      <c r="G74" s="1" t="s">
        <v>26</v>
      </c>
      <c r="H74" s="1" t="s">
        <v>42</v>
      </c>
      <c r="I74" s="1" t="s">
        <v>4</v>
      </c>
      <c r="J74" s="23">
        <v>30712248757</v>
      </c>
      <c r="K74" s="24" t="s">
        <v>85</v>
      </c>
      <c r="L74" s="23" t="s">
        <v>86</v>
      </c>
      <c r="M74" s="2"/>
      <c r="N74" s="1"/>
      <c r="O74" s="25">
        <v>2860000</v>
      </c>
      <c r="P74" s="8" t="s">
        <v>18</v>
      </c>
      <c r="Q74" s="23">
        <v>2.5</v>
      </c>
      <c r="R74" s="5">
        <f t="shared" si="19"/>
        <v>2860000</v>
      </c>
      <c r="S74" s="5">
        <f t="shared" si="20"/>
        <v>600600</v>
      </c>
      <c r="T74" s="5">
        <f t="shared" si="21"/>
        <v>71500</v>
      </c>
      <c r="U74" s="5">
        <f t="shared" si="22"/>
        <v>3532100</v>
      </c>
      <c r="V74" s="6" t="str">
        <f t="shared" si="23"/>
        <v>2860000.00</v>
      </c>
      <c r="W74" s="6" t="str">
        <f t="shared" si="24"/>
        <v>0.00</v>
      </c>
      <c r="X74" s="7" t="str">
        <f>IFERROR(IF(MATCH(Z74,[1]Control!$D:$D,0)&gt;0,"ü",""),"")</f>
        <v>ü</v>
      </c>
      <c r="Y74" s="4">
        <f t="shared" si="25"/>
        <v>74</v>
      </c>
      <c r="Z74" s="4" t="str">
        <f>J74&amp;"-"&amp;COUNTIF($J$1:J74,J74)</f>
        <v>30712248757-2</v>
      </c>
      <c r="AB74" s="11">
        <f t="shared" si="26"/>
        <v>0</v>
      </c>
      <c r="AC74" s="11">
        <f t="shared" si="27"/>
        <v>0</v>
      </c>
      <c r="AD74" s="9" t="e">
        <f t="shared" si="28"/>
        <v>#DIV/0!</v>
      </c>
    </row>
    <row r="75" spans="1:30" x14ac:dyDescent="0.25">
      <c r="A75" s="22" t="s">
        <v>62</v>
      </c>
      <c r="B75" s="17" t="s">
        <v>63</v>
      </c>
      <c r="C75" s="22" t="s">
        <v>62</v>
      </c>
      <c r="D75" s="22" t="s">
        <v>151</v>
      </c>
      <c r="E75" s="12" t="s">
        <v>152</v>
      </c>
      <c r="F75" s="1" t="s">
        <v>6</v>
      </c>
      <c r="G75" s="1" t="s">
        <v>26</v>
      </c>
      <c r="H75" s="1" t="s">
        <v>42</v>
      </c>
      <c r="I75" s="1" t="s">
        <v>4</v>
      </c>
      <c r="J75" s="23">
        <v>30715951653</v>
      </c>
      <c r="K75" s="24" t="s">
        <v>142</v>
      </c>
      <c r="L75" s="23" t="s">
        <v>108</v>
      </c>
      <c r="M75" s="2"/>
      <c r="N75" s="1"/>
      <c r="O75" s="25">
        <v>601400</v>
      </c>
      <c r="P75" s="8" t="s">
        <v>18</v>
      </c>
      <c r="Q75" s="23">
        <v>0.4</v>
      </c>
      <c r="R75" s="5">
        <f t="shared" si="19"/>
        <v>601400</v>
      </c>
      <c r="S75" s="5">
        <f t="shared" si="20"/>
        <v>126294</v>
      </c>
      <c r="T75" s="5">
        <f t="shared" si="21"/>
        <v>2405.6</v>
      </c>
      <c r="U75" s="5">
        <f t="shared" si="22"/>
        <v>730099.6</v>
      </c>
      <c r="V75" s="6" t="str">
        <f t="shared" si="23"/>
        <v>601400.00</v>
      </c>
      <c r="W75" s="6" t="str">
        <f t="shared" si="24"/>
        <v>0.40</v>
      </c>
      <c r="X75" s="7" t="str">
        <f>IFERROR(IF(MATCH(Z75,[1]Control!$D:$D,0)&gt;0,"ü",""),"")</f>
        <v>ü</v>
      </c>
      <c r="Y75" s="4">
        <f t="shared" si="25"/>
        <v>75</v>
      </c>
      <c r="Z75" s="4" t="str">
        <f>J75&amp;"-"&amp;COUNTIF($J$1:J75,J75)</f>
        <v>30715951653-1</v>
      </c>
      <c r="AB75" s="11">
        <f t="shared" si="26"/>
        <v>0</v>
      </c>
      <c r="AC75" s="11">
        <f t="shared" si="27"/>
        <v>0</v>
      </c>
      <c r="AD75" s="9" t="e">
        <f t="shared" si="28"/>
        <v>#DIV/0!</v>
      </c>
    </row>
    <row r="76" spans="1:30" x14ac:dyDescent="0.25">
      <c r="A76" s="22" t="s">
        <v>62</v>
      </c>
      <c r="B76" s="17" t="s">
        <v>63</v>
      </c>
      <c r="C76" s="22" t="s">
        <v>62</v>
      </c>
      <c r="D76" s="22" t="s">
        <v>151</v>
      </c>
      <c r="E76" s="12" t="s">
        <v>152</v>
      </c>
      <c r="F76" s="1" t="s">
        <v>6</v>
      </c>
      <c r="G76" s="1" t="s">
        <v>26</v>
      </c>
      <c r="H76" s="1" t="s">
        <v>42</v>
      </c>
      <c r="I76" s="1" t="s">
        <v>4</v>
      </c>
      <c r="J76" s="23">
        <v>30702969103</v>
      </c>
      <c r="K76" s="24" t="s">
        <v>87</v>
      </c>
      <c r="L76" s="23" t="s">
        <v>88</v>
      </c>
      <c r="M76" s="2"/>
      <c r="N76" s="1"/>
      <c r="O76" s="25">
        <v>2504100</v>
      </c>
      <c r="P76" s="8" t="s">
        <v>18</v>
      </c>
      <c r="Q76" s="23">
        <v>5</v>
      </c>
      <c r="R76" s="5">
        <f t="shared" si="19"/>
        <v>2504100</v>
      </c>
      <c r="S76" s="5">
        <f t="shared" si="20"/>
        <v>525861</v>
      </c>
      <c r="T76" s="5">
        <f t="shared" si="21"/>
        <v>125205</v>
      </c>
      <c r="U76" s="5">
        <f t="shared" si="22"/>
        <v>3155166</v>
      </c>
      <c r="V76" s="6" t="str">
        <f t="shared" si="23"/>
        <v>2504100.00</v>
      </c>
      <c r="W76" s="6" t="str">
        <f t="shared" si="24"/>
        <v>0.00</v>
      </c>
      <c r="X76" s="7" t="str">
        <f>IFERROR(IF(MATCH(Z76,[1]Control!$D:$D,0)&gt;0,"ü",""),"")</f>
        <v>ü</v>
      </c>
      <c r="Y76" s="4">
        <f t="shared" si="25"/>
        <v>76</v>
      </c>
      <c r="Z76" s="4" t="str">
        <f>J76&amp;"-"&amp;COUNTIF($J$1:J76,J76)</f>
        <v>30702969103-5</v>
      </c>
      <c r="AB76" s="11">
        <f t="shared" si="26"/>
        <v>0</v>
      </c>
      <c r="AC76" s="11">
        <f t="shared" si="27"/>
        <v>0</v>
      </c>
      <c r="AD76" s="9" t="e">
        <f t="shared" si="28"/>
        <v>#DIV/0!</v>
      </c>
    </row>
    <row r="77" spans="1:30" x14ac:dyDescent="0.25">
      <c r="A77" s="22" t="s">
        <v>62</v>
      </c>
      <c r="B77" s="17" t="s">
        <v>63</v>
      </c>
      <c r="C77" s="22" t="s">
        <v>62</v>
      </c>
      <c r="D77" s="22" t="s">
        <v>151</v>
      </c>
      <c r="E77" s="12" t="s">
        <v>152</v>
      </c>
      <c r="F77" s="1" t="s">
        <v>6</v>
      </c>
      <c r="G77" s="1" t="s">
        <v>26</v>
      </c>
      <c r="H77" s="1" t="s">
        <v>42</v>
      </c>
      <c r="I77" s="1" t="s">
        <v>4</v>
      </c>
      <c r="J77" s="23">
        <v>30712329684</v>
      </c>
      <c r="K77" s="24" t="s">
        <v>41</v>
      </c>
      <c r="L77" s="23" t="s">
        <v>102</v>
      </c>
      <c r="M77" s="2"/>
      <c r="N77" s="1"/>
      <c r="O77" s="25">
        <v>1915264</v>
      </c>
      <c r="P77" s="8" t="s">
        <v>18</v>
      </c>
      <c r="Q77" s="23">
        <v>0</v>
      </c>
      <c r="R77" s="5">
        <f t="shared" si="19"/>
        <v>0</v>
      </c>
      <c r="S77" s="5">
        <f t="shared" si="20"/>
        <v>402205.44</v>
      </c>
      <c r="T77" s="5">
        <f t="shared" si="21"/>
        <v>0</v>
      </c>
      <c r="U77" s="5">
        <f t="shared" si="22"/>
        <v>2317469.44</v>
      </c>
      <c r="V77" s="6" t="str">
        <f t="shared" si="23"/>
        <v>1915264.00</v>
      </c>
      <c r="W77" s="6" t="str">
        <f t="shared" si="24"/>
        <v>0.56</v>
      </c>
      <c r="X77" s="7" t="str">
        <f>IFERROR(IF(MATCH(Z77,[1]Control!$D:$D,0)&gt;0,"ü",""),"")</f>
        <v>ü</v>
      </c>
      <c r="Y77" s="4">
        <f t="shared" si="25"/>
        <v>77</v>
      </c>
      <c r="Z77" s="4" t="str">
        <f>J77&amp;"-"&amp;COUNTIF($J$1:J77,J77)</f>
        <v>30712329684-9</v>
      </c>
      <c r="AB77" s="11">
        <f t="shared" si="26"/>
        <v>0</v>
      </c>
      <c r="AC77" s="11">
        <f t="shared" si="27"/>
        <v>0</v>
      </c>
      <c r="AD77" s="9" t="e">
        <f t="shared" si="28"/>
        <v>#DIV/0!</v>
      </c>
    </row>
    <row r="78" spans="1:30" x14ac:dyDescent="0.25">
      <c r="A78" s="22" t="s">
        <v>62</v>
      </c>
      <c r="B78" s="17" t="s">
        <v>63</v>
      </c>
      <c r="C78" s="22" t="s">
        <v>62</v>
      </c>
      <c r="D78" s="22" t="s">
        <v>151</v>
      </c>
      <c r="E78" s="12" t="s">
        <v>152</v>
      </c>
      <c r="F78" s="1" t="s">
        <v>6</v>
      </c>
      <c r="G78" s="1" t="s">
        <v>26</v>
      </c>
      <c r="H78" s="1" t="s">
        <v>42</v>
      </c>
      <c r="I78" s="1" t="s">
        <v>4</v>
      </c>
      <c r="J78" s="23">
        <v>30714402133</v>
      </c>
      <c r="K78" s="24" t="s">
        <v>66</v>
      </c>
      <c r="L78" s="23" t="s">
        <v>91</v>
      </c>
      <c r="M78" s="2"/>
      <c r="N78" s="1"/>
      <c r="O78" s="25">
        <v>761003</v>
      </c>
      <c r="P78" s="8" t="s">
        <v>18</v>
      </c>
      <c r="Q78" s="23">
        <v>3.5</v>
      </c>
      <c r="R78" s="5">
        <f t="shared" si="19"/>
        <v>761003</v>
      </c>
      <c r="S78" s="5">
        <f t="shared" si="20"/>
        <v>159810.63</v>
      </c>
      <c r="T78" s="5">
        <f t="shared" si="21"/>
        <v>26635.11</v>
      </c>
      <c r="U78" s="5">
        <f t="shared" si="22"/>
        <v>947448.74</v>
      </c>
      <c r="V78" s="6" t="str">
        <f t="shared" si="23"/>
        <v>761003.00</v>
      </c>
      <c r="W78" s="6" t="str">
        <f t="shared" si="24"/>
        <v>0.26</v>
      </c>
      <c r="X78" s="7" t="str">
        <f>IFERROR(IF(MATCH(Z78,[1]Control!$D:$D,0)&gt;0,"ü",""),"")</f>
        <v>ü</v>
      </c>
      <c r="Y78" s="4">
        <f t="shared" si="25"/>
        <v>78</v>
      </c>
      <c r="Z78" s="4" t="str">
        <f>J78&amp;"-"&amp;COUNTIF($J$1:J78,J78)</f>
        <v>30714402133-5</v>
      </c>
      <c r="AB78" s="11">
        <f t="shared" si="26"/>
        <v>0</v>
      </c>
      <c r="AC78" s="11">
        <f t="shared" si="27"/>
        <v>0</v>
      </c>
      <c r="AD78" s="9" t="e">
        <f t="shared" si="28"/>
        <v>#DIV/0!</v>
      </c>
    </row>
    <row r="79" spans="1:30" x14ac:dyDescent="0.25">
      <c r="A79" s="22" t="s">
        <v>62</v>
      </c>
      <c r="B79" s="17" t="s">
        <v>63</v>
      </c>
      <c r="C79" s="22" t="s">
        <v>62</v>
      </c>
      <c r="D79" s="22" t="s">
        <v>151</v>
      </c>
      <c r="E79" s="12" t="s">
        <v>152</v>
      </c>
      <c r="F79" s="1" t="s">
        <v>6</v>
      </c>
      <c r="G79" s="1" t="s">
        <v>26</v>
      </c>
      <c r="H79" s="1" t="s">
        <v>42</v>
      </c>
      <c r="I79" s="1" t="s">
        <v>4</v>
      </c>
      <c r="J79" s="23">
        <v>30712548564</v>
      </c>
      <c r="K79" s="24" t="s">
        <v>143</v>
      </c>
      <c r="L79" s="23" t="s">
        <v>91</v>
      </c>
      <c r="M79" s="2"/>
      <c r="N79" s="1"/>
      <c r="O79" s="25">
        <v>2541780</v>
      </c>
      <c r="P79" s="8" t="s">
        <v>18</v>
      </c>
      <c r="Q79" s="23">
        <v>0</v>
      </c>
      <c r="R79" s="5">
        <f t="shared" si="19"/>
        <v>0</v>
      </c>
      <c r="S79" s="5">
        <f t="shared" si="20"/>
        <v>533773.80000000005</v>
      </c>
      <c r="T79" s="5">
        <f t="shared" si="21"/>
        <v>0</v>
      </c>
      <c r="U79" s="5">
        <f t="shared" si="22"/>
        <v>3075553.8</v>
      </c>
      <c r="V79" s="6" t="str">
        <f t="shared" si="23"/>
        <v>2541780.00</v>
      </c>
      <c r="W79" s="6" t="str">
        <f t="shared" si="24"/>
        <v>0.20</v>
      </c>
      <c r="X79" s="7" t="str">
        <f>IFERROR(IF(MATCH(Z79,[1]Control!$D:$D,0)&gt;0,"ü",""),"")</f>
        <v>ü</v>
      </c>
      <c r="Y79" s="4">
        <f t="shared" si="25"/>
        <v>79</v>
      </c>
      <c r="Z79" s="4" t="str">
        <f>J79&amp;"-"&amp;COUNTIF($J$1:J79,J79)</f>
        <v>30712548564-1</v>
      </c>
      <c r="AB79" s="11">
        <f t="shared" si="26"/>
        <v>0</v>
      </c>
      <c r="AC79" s="11">
        <f t="shared" si="27"/>
        <v>0</v>
      </c>
      <c r="AD79" s="9" t="e">
        <f t="shared" si="28"/>
        <v>#DIV/0!</v>
      </c>
    </row>
    <row r="80" spans="1:30" x14ac:dyDescent="0.25">
      <c r="A80" s="22" t="s">
        <v>62</v>
      </c>
      <c r="B80" s="17" t="s">
        <v>63</v>
      </c>
      <c r="C80" s="22" t="s">
        <v>62</v>
      </c>
      <c r="D80" s="22" t="s">
        <v>151</v>
      </c>
      <c r="E80" s="12" t="s">
        <v>152</v>
      </c>
      <c r="F80" s="1" t="s">
        <v>6</v>
      </c>
      <c r="G80" s="1" t="s">
        <v>26</v>
      </c>
      <c r="H80" s="1" t="s">
        <v>42</v>
      </c>
      <c r="I80" s="1" t="s">
        <v>4</v>
      </c>
      <c r="J80" s="23">
        <v>30700923653</v>
      </c>
      <c r="K80" s="24" t="s">
        <v>79</v>
      </c>
      <c r="L80" s="23" t="s">
        <v>91</v>
      </c>
      <c r="M80" s="2"/>
      <c r="N80" s="1"/>
      <c r="O80" s="25">
        <v>1100360</v>
      </c>
      <c r="P80" s="8" t="s">
        <v>18</v>
      </c>
      <c r="Q80" s="23">
        <v>5</v>
      </c>
      <c r="R80" s="5">
        <f t="shared" si="19"/>
        <v>1100360</v>
      </c>
      <c r="S80" s="5">
        <f t="shared" si="20"/>
        <v>231075.6</v>
      </c>
      <c r="T80" s="5">
        <f t="shared" si="21"/>
        <v>55018</v>
      </c>
      <c r="U80" s="5">
        <f t="shared" si="22"/>
        <v>1386453.6</v>
      </c>
      <c r="V80" s="6" t="str">
        <f t="shared" si="23"/>
        <v>1100360.00</v>
      </c>
      <c r="W80" s="6" t="str">
        <f t="shared" si="24"/>
        <v>0.40</v>
      </c>
      <c r="X80" s="7" t="str">
        <f>IFERROR(IF(MATCH(Z80,[1]Control!$D:$D,0)&gt;0,"ü",""),"")</f>
        <v>ü</v>
      </c>
      <c r="Y80" s="4">
        <f t="shared" si="25"/>
        <v>80</v>
      </c>
      <c r="Z80" s="4" t="str">
        <f>J80&amp;"-"&amp;COUNTIF($J$1:J80,J80)</f>
        <v>30700923653-7</v>
      </c>
      <c r="AB80" s="11">
        <f t="shared" si="26"/>
        <v>0</v>
      </c>
      <c r="AC80" s="11">
        <f t="shared" si="27"/>
        <v>0</v>
      </c>
      <c r="AD80" s="9" t="e">
        <f t="shared" si="28"/>
        <v>#DIV/0!</v>
      </c>
    </row>
    <row r="81" spans="1:30" x14ac:dyDescent="0.25">
      <c r="A81" s="22" t="s">
        <v>62</v>
      </c>
      <c r="B81" s="17" t="s">
        <v>63</v>
      </c>
      <c r="C81" s="22" t="s">
        <v>62</v>
      </c>
      <c r="D81" s="22" t="s">
        <v>151</v>
      </c>
      <c r="E81" s="12" t="s">
        <v>152</v>
      </c>
      <c r="F81" s="1" t="s">
        <v>6</v>
      </c>
      <c r="G81" s="1" t="s">
        <v>26</v>
      </c>
      <c r="H81" s="1" t="s">
        <v>42</v>
      </c>
      <c r="I81" s="1" t="s">
        <v>4</v>
      </c>
      <c r="J81" s="23">
        <v>30712192484</v>
      </c>
      <c r="K81" s="24" t="s">
        <v>93</v>
      </c>
      <c r="L81" s="23" t="s">
        <v>94</v>
      </c>
      <c r="M81" s="2"/>
      <c r="N81" s="1"/>
      <c r="O81" s="25">
        <v>1349487.05</v>
      </c>
      <c r="P81" s="8" t="s">
        <v>18</v>
      </c>
      <c r="Q81" s="23">
        <v>5</v>
      </c>
      <c r="R81" s="5">
        <f t="shared" si="19"/>
        <v>1349487.05</v>
      </c>
      <c r="S81" s="5">
        <f t="shared" si="20"/>
        <v>283392.28000000003</v>
      </c>
      <c r="T81" s="5">
        <f t="shared" si="21"/>
        <v>67474.350000000006</v>
      </c>
      <c r="U81" s="5">
        <f t="shared" si="22"/>
        <v>1700353.6800000002</v>
      </c>
      <c r="V81" s="6" t="str">
        <f t="shared" si="23"/>
        <v>1349487.05</v>
      </c>
      <c r="W81" s="6" t="str">
        <f t="shared" si="24"/>
        <v>0.32</v>
      </c>
      <c r="X81" s="7" t="str">
        <f>IFERROR(IF(MATCH(Z81,[1]Control!$D:$D,0)&gt;0,"ü",""),"")</f>
        <v>ü</v>
      </c>
      <c r="Y81" s="4">
        <f t="shared" si="25"/>
        <v>81</v>
      </c>
      <c r="Z81" s="4" t="str">
        <f>J81&amp;"-"&amp;COUNTIF($J$1:J81,J81)</f>
        <v>30712192484-5</v>
      </c>
      <c r="AB81" s="11">
        <f t="shared" si="26"/>
        <v>0</v>
      </c>
      <c r="AC81" s="11">
        <f t="shared" si="27"/>
        <v>0</v>
      </c>
      <c r="AD81" s="9" t="e">
        <f t="shared" si="28"/>
        <v>#DIV/0!</v>
      </c>
    </row>
    <row r="82" spans="1:30" x14ac:dyDescent="0.25">
      <c r="A82" s="22" t="s">
        <v>62</v>
      </c>
      <c r="B82" s="17" t="s">
        <v>63</v>
      </c>
      <c r="C82" s="22" t="s">
        <v>62</v>
      </c>
      <c r="D82" s="22" t="s">
        <v>151</v>
      </c>
      <c r="E82" s="12" t="s">
        <v>152</v>
      </c>
      <c r="F82" s="1" t="s">
        <v>6</v>
      </c>
      <c r="G82" s="1" t="s">
        <v>26</v>
      </c>
      <c r="H82" s="1" t="s">
        <v>42</v>
      </c>
      <c r="I82" s="1" t="s">
        <v>4</v>
      </c>
      <c r="J82" s="23">
        <v>20353613996</v>
      </c>
      <c r="K82" s="24" t="s">
        <v>95</v>
      </c>
      <c r="L82" s="23" t="s">
        <v>96</v>
      </c>
      <c r="M82" s="2"/>
      <c r="N82" s="1"/>
      <c r="O82" s="25">
        <v>944188</v>
      </c>
      <c r="P82" s="8" t="s">
        <v>18</v>
      </c>
      <c r="Q82" s="23">
        <v>4</v>
      </c>
      <c r="R82" s="5">
        <f t="shared" si="19"/>
        <v>944188</v>
      </c>
      <c r="S82" s="5">
        <f t="shared" si="20"/>
        <v>198279.48</v>
      </c>
      <c r="T82" s="5">
        <f t="shared" si="21"/>
        <v>37767.519999999997</v>
      </c>
      <c r="U82" s="5">
        <f t="shared" si="22"/>
        <v>1180235</v>
      </c>
      <c r="V82" s="6" t="str">
        <f t="shared" si="23"/>
        <v>944188.00</v>
      </c>
      <c r="W82" s="6" t="str">
        <f t="shared" si="24"/>
        <v>0.00</v>
      </c>
      <c r="X82" s="7" t="str">
        <f>IFERROR(IF(MATCH(Z82,[1]Control!$D:$D,0)&gt;0,"ü",""),"")</f>
        <v>ü</v>
      </c>
      <c r="Y82" s="4">
        <f t="shared" si="25"/>
        <v>82</v>
      </c>
      <c r="Z82" s="4" t="str">
        <f>J82&amp;"-"&amp;COUNTIF($J$1:J82,J82)</f>
        <v>20353613996-3</v>
      </c>
      <c r="AB82" s="11">
        <f t="shared" si="26"/>
        <v>0</v>
      </c>
      <c r="AC82" s="11">
        <f t="shared" si="27"/>
        <v>0</v>
      </c>
      <c r="AD82" s="9" t="e">
        <f t="shared" si="28"/>
        <v>#DIV/0!</v>
      </c>
    </row>
  </sheetData>
  <autoFilter ref="A1:Z82"/>
  <sortState ref="A2:V12">
    <sortCondition ref="F2:F12"/>
    <sortCondition ref="H2:H12"/>
    <sortCondition ref="J2:J1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3" sqref="B23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55</v>
      </c>
      <c r="B1" s="15" t="s">
        <v>56</v>
      </c>
    </row>
    <row r="2" spans="1:2" x14ac:dyDescent="0.25">
      <c r="A2" s="20">
        <v>30710422946</v>
      </c>
      <c r="B2" s="20" t="s">
        <v>57</v>
      </c>
    </row>
    <row r="3" spans="1:2" x14ac:dyDescent="0.25">
      <c r="A3" s="20">
        <v>33710422899</v>
      </c>
      <c r="B3" s="20" t="s">
        <v>58</v>
      </c>
    </row>
    <row r="4" spans="1:2" x14ac:dyDescent="0.25">
      <c r="A4" s="20">
        <v>30715310682</v>
      </c>
      <c r="B4" s="20" t="s">
        <v>59</v>
      </c>
    </row>
    <row r="5" spans="1:2" x14ac:dyDescent="0.25">
      <c r="A5" s="20">
        <v>30715770810</v>
      </c>
      <c r="B5" s="20" t="s">
        <v>60</v>
      </c>
    </row>
    <row r="6" spans="1:2" x14ac:dyDescent="0.25">
      <c r="A6" s="20"/>
      <c r="B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3" sqref="A13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35</v>
      </c>
      <c r="B1" s="15" t="s">
        <v>23</v>
      </c>
    </row>
    <row r="2" spans="1:2" x14ac:dyDescent="0.25">
      <c r="A2" t="s">
        <v>34</v>
      </c>
      <c r="B2" s="12" t="s">
        <v>27</v>
      </c>
    </row>
    <row r="3" spans="1:2" x14ac:dyDescent="0.25">
      <c r="A3" t="s">
        <v>34</v>
      </c>
      <c r="B3" s="12" t="s">
        <v>28</v>
      </c>
    </row>
    <row r="4" spans="1:2" x14ac:dyDescent="0.25">
      <c r="A4" t="s">
        <v>41</v>
      </c>
      <c r="B4" s="12" t="s">
        <v>38</v>
      </c>
    </row>
    <row r="5" spans="1:2" x14ac:dyDescent="0.25">
      <c r="A5" t="s">
        <v>41</v>
      </c>
      <c r="B5" s="12" t="s">
        <v>39</v>
      </c>
    </row>
    <row r="6" spans="1:2" x14ac:dyDescent="0.25">
      <c r="A6" t="s">
        <v>41</v>
      </c>
      <c r="B6" s="12" t="s">
        <v>40</v>
      </c>
    </row>
    <row r="7" spans="1:2" x14ac:dyDescent="0.25">
      <c r="A7" t="s">
        <v>44</v>
      </c>
      <c r="B7" s="12" t="s">
        <v>43</v>
      </c>
    </row>
    <row r="8" spans="1:2" x14ac:dyDescent="0.25">
      <c r="A8" t="s">
        <v>48</v>
      </c>
      <c r="B8" s="12" t="s">
        <v>49</v>
      </c>
    </row>
    <row r="9" spans="1:2" x14ac:dyDescent="0.25">
      <c r="A9" t="s">
        <v>54</v>
      </c>
      <c r="B9" s="12" t="s">
        <v>51</v>
      </c>
    </row>
    <row r="10" spans="1:2" x14ac:dyDescent="0.25">
      <c r="A10" t="s">
        <v>54</v>
      </c>
      <c r="B10" s="12" t="s">
        <v>52</v>
      </c>
    </row>
    <row r="11" spans="1:2" x14ac:dyDescent="0.25">
      <c r="A11" t="s">
        <v>54</v>
      </c>
      <c r="B11" s="12" t="s">
        <v>53</v>
      </c>
    </row>
    <row r="12" spans="1:2" x14ac:dyDescent="0.25">
      <c r="A12" t="s">
        <v>153</v>
      </c>
      <c r="B12" s="12" t="s">
        <v>152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7" sqref="C7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22</v>
      </c>
      <c r="B1" s="18"/>
      <c r="C1" s="15" t="s">
        <v>36</v>
      </c>
    </row>
    <row r="2" spans="1:3" x14ac:dyDescent="0.25">
      <c r="A2" s="13" t="s">
        <v>26</v>
      </c>
      <c r="B2" s="13"/>
      <c r="C2" s="13" t="s">
        <v>31</v>
      </c>
    </row>
    <row r="3" spans="1:3" x14ac:dyDescent="0.25">
      <c r="A3" s="13" t="s">
        <v>24</v>
      </c>
      <c r="B3" s="13"/>
      <c r="C3" s="13" t="s">
        <v>32</v>
      </c>
    </row>
    <row r="4" spans="1:3" x14ac:dyDescent="0.25">
      <c r="A4" s="13" t="s">
        <v>25</v>
      </c>
      <c r="B4" s="19"/>
      <c r="C4" s="12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2023-02-03T18:23:53Z</dcterms:modified>
</cp:coreProperties>
</file>