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rvdc\Unidad Personal\glorenzo\Documents\UiPath\BotFacturador\Archivitos\012023\"/>
    </mc:Choice>
  </mc:AlternateContent>
  <xr:revisionPtr revIDLastSave="0" documentId="13_ncr:1_{38668347-E0C6-4564-BBA3-F96A69573C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  <sheet name="Contribuyentes" sheetId="5" r:id="rId2"/>
    <sheet name="Puntos de Venta " sheetId="3" r:id="rId3"/>
    <sheet name="Concepto y Condiciones" sheetId="4" r:id="rId4"/>
  </sheets>
  <externalReferences>
    <externalReference r:id="rId5"/>
  </externalReferences>
  <definedNames>
    <definedName name="_xlnm._FilterDatabase" localSheetId="0" hidden="1">Factura!$A$1:$Z$50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7" i="2" l="1"/>
  <c r="X46" i="2"/>
  <c r="X45" i="2"/>
  <c r="X44" i="2"/>
  <c r="X43" i="2"/>
  <c r="X42" i="2"/>
  <c r="Y48" i="2" l="1"/>
  <c r="Y49" i="2"/>
  <c r="Y42" i="2" l="1"/>
  <c r="Y43" i="2"/>
  <c r="Y44" i="2"/>
  <c r="Y45" i="2"/>
  <c r="Y46" i="2"/>
  <c r="Y47" i="2"/>
  <c r="R50" i="2" l="1"/>
  <c r="R49" i="2"/>
  <c r="R48" i="2"/>
  <c r="R47" i="2"/>
  <c r="R46" i="2"/>
  <c r="R45" i="2"/>
  <c r="R44" i="2"/>
  <c r="R43" i="2"/>
  <c r="R42" i="2"/>
  <c r="R41" i="2"/>
  <c r="R40" i="2"/>
  <c r="T40" i="2" s="1"/>
  <c r="R39" i="2"/>
  <c r="R38" i="2"/>
  <c r="R37" i="2"/>
  <c r="R36" i="2"/>
  <c r="T36" i="2" s="1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T20" i="2" s="1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T5" i="2" l="1"/>
  <c r="T17" i="2"/>
  <c r="T25" i="2"/>
  <c r="T23" i="2"/>
  <c r="T27" i="2"/>
  <c r="T31" i="2"/>
  <c r="T35" i="2"/>
  <c r="T39" i="2"/>
  <c r="T43" i="2"/>
  <c r="T47" i="2"/>
  <c r="T9" i="2"/>
  <c r="T13" i="2"/>
  <c r="T21" i="2"/>
  <c r="T29" i="2"/>
  <c r="T33" i="2"/>
  <c r="T37" i="2"/>
  <c r="T41" i="2"/>
  <c r="T45" i="2"/>
  <c r="T49" i="2"/>
  <c r="T2" i="2"/>
  <c r="T6" i="2"/>
  <c r="T10" i="2"/>
  <c r="T14" i="2"/>
  <c r="T18" i="2"/>
  <c r="T22" i="2"/>
  <c r="T26" i="2"/>
  <c r="T30" i="2"/>
  <c r="T34" i="2"/>
  <c r="T38" i="2"/>
  <c r="T42" i="2"/>
  <c r="T46" i="2"/>
  <c r="T50" i="2"/>
  <c r="T3" i="2"/>
  <c r="T7" i="2"/>
  <c r="T11" i="2"/>
  <c r="T15" i="2"/>
  <c r="T19" i="2"/>
  <c r="T4" i="2"/>
  <c r="T8" i="2"/>
  <c r="T12" i="2"/>
  <c r="T16" i="2"/>
  <c r="T24" i="2"/>
  <c r="T28" i="2"/>
  <c r="T32" i="2"/>
  <c r="T44" i="2"/>
  <c r="T48" i="2"/>
  <c r="AB50" i="2"/>
  <c r="AC50" i="2" s="1"/>
  <c r="AD50" i="2" s="1"/>
  <c r="AB49" i="2"/>
  <c r="AC49" i="2" s="1"/>
  <c r="AD49" i="2" s="1"/>
  <c r="AB48" i="2"/>
  <c r="AC48" i="2" s="1"/>
  <c r="AD48" i="2" s="1"/>
  <c r="AB47" i="2"/>
  <c r="AC47" i="2" s="1"/>
  <c r="AD47" i="2" s="1"/>
  <c r="AB46" i="2"/>
  <c r="AC46" i="2" s="1"/>
  <c r="AD46" i="2" s="1"/>
  <c r="AB45" i="2"/>
  <c r="AC45" i="2" s="1"/>
  <c r="AD45" i="2" s="1"/>
  <c r="AB44" i="2"/>
  <c r="AC44" i="2" s="1"/>
  <c r="AD44" i="2" s="1"/>
  <c r="AB43" i="2"/>
  <c r="AC43" i="2" s="1"/>
  <c r="AD43" i="2" s="1"/>
  <c r="AB42" i="2"/>
  <c r="AC42" i="2" s="1"/>
  <c r="AD42" i="2" s="1"/>
  <c r="AB41" i="2"/>
  <c r="AC41" i="2" s="1"/>
  <c r="AD41" i="2" s="1"/>
  <c r="AB40" i="2"/>
  <c r="AC40" i="2" s="1"/>
  <c r="AD40" i="2" s="1"/>
  <c r="AB39" i="2"/>
  <c r="AC39" i="2" s="1"/>
  <c r="AD39" i="2" s="1"/>
  <c r="AB38" i="2"/>
  <c r="AC38" i="2" s="1"/>
  <c r="AD38" i="2" s="1"/>
  <c r="AB37" i="2"/>
  <c r="AC37" i="2" s="1"/>
  <c r="AD37" i="2" s="1"/>
  <c r="AB36" i="2"/>
  <c r="AC36" i="2" s="1"/>
  <c r="AD36" i="2" s="1"/>
  <c r="AB35" i="2"/>
  <c r="AC35" i="2" s="1"/>
  <c r="AD35" i="2" s="1"/>
  <c r="AB34" i="2"/>
  <c r="AC34" i="2" s="1"/>
  <c r="AD34" i="2" s="1"/>
  <c r="AB33" i="2"/>
  <c r="AC33" i="2" s="1"/>
  <c r="AD33" i="2" s="1"/>
  <c r="AB32" i="2"/>
  <c r="AC32" i="2" s="1"/>
  <c r="AD32" i="2" s="1"/>
  <c r="AB31" i="2"/>
  <c r="AC31" i="2" s="1"/>
  <c r="AD31" i="2" s="1"/>
  <c r="AB30" i="2"/>
  <c r="AC30" i="2" s="1"/>
  <c r="AD30" i="2" s="1"/>
  <c r="AB29" i="2"/>
  <c r="AC29" i="2" s="1"/>
  <c r="AD29" i="2" s="1"/>
  <c r="AB28" i="2"/>
  <c r="AC28" i="2" s="1"/>
  <c r="AD28" i="2" s="1"/>
  <c r="AB27" i="2"/>
  <c r="AC27" i="2" s="1"/>
  <c r="AD27" i="2" s="1"/>
  <c r="AB26" i="2"/>
  <c r="AC26" i="2" s="1"/>
  <c r="AD26" i="2" s="1"/>
  <c r="AB25" i="2"/>
  <c r="AC25" i="2" s="1"/>
  <c r="AD25" i="2" s="1"/>
  <c r="AB24" i="2"/>
  <c r="AC24" i="2" s="1"/>
  <c r="AD24" i="2" s="1"/>
  <c r="AB23" i="2"/>
  <c r="AC23" i="2" s="1"/>
  <c r="AD23" i="2" s="1"/>
  <c r="AB22" i="2"/>
  <c r="AC22" i="2" s="1"/>
  <c r="AD22" i="2" s="1"/>
  <c r="AB21" i="2"/>
  <c r="AC21" i="2" s="1"/>
  <c r="AD21" i="2" s="1"/>
  <c r="AB20" i="2"/>
  <c r="AC20" i="2" s="1"/>
  <c r="AD20" i="2" s="1"/>
  <c r="AB19" i="2"/>
  <c r="AC19" i="2" s="1"/>
  <c r="AD19" i="2" s="1"/>
  <c r="AB18" i="2"/>
  <c r="AC18" i="2" s="1"/>
  <c r="AD18" i="2" s="1"/>
  <c r="AB17" i="2"/>
  <c r="AC17" i="2" s="1"/>
  <c r="AD17" i="2" s="1"/>
  <c r="AB16" i="2"/>
  <c r="AC16" i="2" s="1"/>
  <c r="AD16" i="2" s="1"/>
  <c r="AB15" i="2"/>
  <c r="AC15" i="2" s="1"/>
  <c r="AD15" i="2" s="1"/>
  <c r="AB14" i="2"/>
  <c r="AC14" i="2" s="1"/>
  <c r="AD14" i="2" s="1"/>
  <c r="Z50" i="2" l="1"/>
  <c r="X50" i="2" s="1"/>
  <c r="Y50" i="2"/>
  <c r="Z49" i="2"/>
  <c r="X49" i="2" s="1"/>
  <c r="Z48" i="2"/>
  <c r="X48" i="2" s="1"/>
  <c r="Z41" i="2"/>
  <c r="X41" i="2" s="1"/>
  <c r="Y41" i="2"/>
  <c r="Z40" i="2"/>
  <c r="X40" i="2" s="1"/>
  <c r="Y40" i="2"/>
  <c r="Z39" i="2"/>
  <c r="X39" i="2" s="1"/>
  <c r="Y39" i="2"/>
  <c r="Z38" i="2"/>
  <c r="X38" i="2" s="1"/>
  <c r="Y38" i="2"/>
  <c r="Z37" i="2"/>
  <c r="X37" i="2" s="1"/>
  <c r="Y37" i="2"/>
  <c r="Z36" i="2"/>
  <c r="X36" i="2" s="1"/>
  <c r="Y36" i="2"/>
  <c r="Z35" i="2"/>
  <c r="X35" i="2" s="1"/>
  <c r="Y35" i="2"/>
  <c r="Z34" i="2"/>
  <c r="X34" i="2" s="1"/>
  <c r="Y34" i="2"/>
  <c r="Z33" i="2"/>
  <c r="X33" i="2" s="1"/>
  <c r="Y33" i="2"/>
  <c r="Z32" i="2"/>
  <c r="X32" i="2" s="1"/>
  <c r="Y32" i="2"/>
  <c r="Z31" i="2"/>
  <c r="X31" i="2" s="1"/>
  <c r="Y31" i="2"/>
  <c r="Z30" i="2"/>
  <c r="X30" i="2" s="1"/>
  <c r="Y30" i="2"/>
  <c r="Z29" i="2"/>
  <c r="X29" i="2" s="1"/>
  <c r="Y29" i="2"/>
  <c r="Z28" i="2"/>
  <c r="X28" i="2" s="1"/>
  <c r="Y28" i="2"/>
  <c r="Z27" i="2"/>
  <c r="X27" i="2" s="1"/>
  <c r="Y27" i="2"/>
  <c r="Z26" i="2"/>
  <c r="X26" i="2" s="1"/>
  <c r="Y26" i="2"/>
  <c r="Z25" i="2"/>
  <c r="X25" i="2" s="1"/>
  <c r="Y25" i="2"/>
  <c r="Z24" i="2"/>
  <c r="X24" i="2" s="1"/>
  <c r="Y24" i="2"/>
  <c r="Z23" i="2"/>
  <c r="X23" i="2" s="1"/>
  <c r="Y23" i="2"/>
  <c r="Z22" i="2"/>
  <c r="X22" i="2" s="1"/>
  <c r="Y22" i="2"/>
  <c r="Z21" i="2"/>
  <c r="X21" i="2" s="1"/>
  <c r="Y21" i="2"/>
  <c r="Z20" i="2"/>
  <c r="X20" i="2" s="1"/>
  <c r="Y20" i="2"/>
  <c r="Z19" i="2"/>
  <c r="X19" i="2" s="1"/>
  <c r="Y19" i="2"/>
  <c r="Z18" i="2"/>
  <c r="X18" i="2" s="1"/>
  <c r="Y18" i="2"/>
  <c r="Z17" i="2"/>
  <c r="X17" i="2" s="1"/>
  <c r="Y17" i="2"/>
  <c r="Z16" i="2"/>
  <c r="X16" i="2" s="1"/>
  <c r="Y16" i="2"/>
  <c r="Z15" i="2"/>
  <c r="X15" i="2" s="1"/>
  <c r="Y15" i="2"/>
  <c r="Z14" i="2"/>
  <c r="X14" i="2" s="1"/>
  <c r="Y14" i="2"/>
  <c r="S50" i="2" l="1"/>
  <c r="U50" i="2" l="1"/>
  <c r="S48" i="2"/>
  <c r="S49" i="2"/>
  <c r="S38" i="2"/>
  <c r="S42" i="2"/>
  <c r="S43" i="2"/>
  <c r="S44" i="2"/>
  <c r="S45" i="2"/>
  <c r="S46" i="2"/>
  <c r="S47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9" i="2"/>
  <c r="S40" i="2"/>
  <c r="S41" i="2"/>
  <c r="W50" i="2" l="1"/>
  <c r="V50" i="2"/>
  <c r="U47" i="2"/>
  <c r="U43" i="2"/>
  <c r="U41" i="2"/>
  <c r="U36" i="2"/>
  <c r="U32" i="2"/>
  <c r="U28" i="2"/>
  <c r="U24" i="2"/>
  <c r="U20" i="2"/>
  <c r="U16" i="2"/>
  <c r="U40" i="2"/>
  <c r="U35" i="2"/>
  <c r="U31" i="2"/>
  <c r="U27" i="2"/>
  <c r="U23" i="2"/>
  <c r="U19" i="2"/>
  <c r="U15" i="2"/>
  <c r="U45" i="2"/>
  <c r="U49" i="2"/>
  <c r="U37" i="2"/>
  <c r="U33" i="2"/>
  <c r="U29" i="2"/>
  <c r="U25" i="2"/>
  <c r="U21" i="2"/>
  <c r="U17" i="2"/>
  <c r="U38" i="2"/>
  <c r="U46" i="2"/>
  <c r="U42" i="2"/>
  <c r="U39" i="2"/>
  <c r="U34" i="2"/>
  <c r="U30" i="2"/>
  <c r="U26" i="2"/>
  <c r="U22" i="2"/>
  <c r="U18" i="2"/>
  <c r="U14" i="2"/>
  <c r="U44" i="2"/>
  <c r="U48" i="2"/>
  <c r="S3" i="2"/>
  <c r="V3" i="2"/>
  <c r="Y3" i="2"/>
  <c r="Z3" i="2"/>
  <c r="X3" i="2" s="1"/>
  <c r="AB3" i="2"/>
  <c r="AC3" i="2" s="1"/>
  <c r="AD3" i="2" s="1"/>
  <c r="AB13" i="2"/>
  <c r="AC13" i="2" s="1"/>
  <c r="AD13" i="2" s="1"/>
  <c r="AB12" i="2"/>
  <c r="AC12" i="2" s="1"/>
  <c r="AD12" i="2" s="1"/>
  <c r="AB11" i="2"/>
  <c r="AC11" i="2" s="1"/>
  <c r="AD11" i="2" s="1"/>
  <c r="AB10" i="2"/>
  <c r="AC10" i="2" s="1"/>
  <c r="AD10" i="2" s="1"/>
  <c r="AB9" i="2"/>
  <c r="AC9" i="2" s="1"/>
  <c r="AD9" i="2" s="1"/>
  <c r="AB8" i="2"/>
  <c r="AC8" i="2" s="1"/>
  <c r="AD8" i="2" s="1"/>
  <c r="AB7" i="2"/>
  <c r="AC7" i="2" s="1"/>
  <c r="AD7" i="2" s="1"/>
  <c r="AB6" i="2"/>
  <c r="AC6" i="2" s="1"/>
  <c r="AD6" i="2" s="1"/>
  <c r="AB5" i="2"/>
  <c r="AC5" i="2" s="1"/>
  <c r="AD5" i="2" s="1"/>
  <c r="AB2" i="2"/>
  <c r="AC2" i="2" s="1"/>
  <c r="AD2" i="2" s="1"/>
  <c r="AB4" i="2"/>
  <c r="AC4" i="2" s="1"/>
  <c r="AD4" i="2" s="1"/>
  <c r="S13" i="2"/>
  <c r="U13" i="2" s="1"/>
  <c r="V13" i="2" s="1"/>
  <c r="S12" i="2"/>
  <c r="S11" i="2"/>
  <c r="U11" i="2" s="1"/>
  <c r="S8" i="2"/>
  <c r="S5" i="2"/>
  <c r="S4" i="2"/>
  <c r="S2" i="2"/>
  <c r="S10" i="2"/>
  <c r="U10" i="2" s="1"/>
  <c r="S6" i="2"/>
  <c r="Y13" i="2"/>
  <c r="Z13" i="2"/>
  <c r="X13" i="2" s="1"/>
  <c r="S9" i="2"/>
  <c r="S7" i="2"/>
  <c r="W30" i="2" l="1"/>
  <c r="V30" i="2"/>
  <c r="W38" i="2"/>
  <c r="V38" i="2"/>
  <c r="W45" i="2"/>
  <c r="V45" i="2"/>
  <c r="W32" i="2"/>
  <c r="V32" i="2"/>
  <c r="W48" i="2"/>
  <c r="V48" i="2"/>
  <c r="W22" i="2"/>
  <c r="V22" i="2"/>
  <c r="W39" i="2"/>
  <c r="V39" i="2"/>
  <c r="W33" i="2"/>
  <c r="V33" i="2"/>
  <c r="W31" i="2"/>
  <c r="V31" i="2"/>
  <c r="W20" i="2"/>
  <c r="V20" i="2"/>
  <c r="W36" i="2"/>
  <c r="V36" i="2"/>
  <c r="W46" i="2"/>
  <c r="V46" i="2"/>
  <c r="W25" i="2"/>
  <c r="V25" i="2"/>
  <c r="W49" i="2"/>
  <c r="V49" i="2"/>
  <c r="W23" i="2"/>
  <c r="V23" i="2"/>
  <c r="W40" i="2"/>
  <c r="V40" i="2"/>
  <c r="W28" i="2"/>
  <c r="V28" i="2"/>
  <c r="W43" i="2"/>
  <c r="V43" i="2"/>
  <c r="W34" i="2"/>
  <c r="V34" i="2"/>
  <c r="W29" i="2"/>
  <c r="V29" i="2"/>
  <c r="W27" i="2"/>
  <c r="V27" i="2"/>
  <c r="W47" i="2"/>
  <c r="V47" i="2"/>
  <c r="W44" i="2"/>
  <c r="V44" i="2"/>
  <c r="W26" i="2"/>
  <c r="V26" i="2"/>
  <c r="W42" i="2"/>
  <c r="V42" i="2"/>
  <c r="W21" i="2"/>
  <c r="V21" i="2"/>
  <c r="W37" i="2"/>
  <c r="V37" i="2"/>
  <c r="W35" i="2"/>
  <c r="V35" i="2"/>
  <c r="W24" i="2"/>
  <c r="V24" i="2"/>
  <c r="W41" i="2"/>
  <c r="V41" i="2"/>
  <c r="W17" i="2"/>
  <c r="V17" i="2"/>
  <c r="W15" i="2"/>
  <c r="V15" i="2"/>
  <c r="W19" i="2"/>
  <c r="V19" i="2"/>
  <c r="W14" i="2"/>
  <c r="V14" i="2"/>
  <c r="W18" i="2"/>
  <c r="V18" i="2"/>
  <c r="W16" i="2"/>
  <c r="V16" i="2"/>
  <c r="U7" i="2"/>
  <c r="W7" i="2" s="1"/>
  <c r="U3" i="2"/>
  <c r="W3" i="2" s="1"/>
  <c r="U2" i="2"/>
  <c r="W2" i="2" s="1"/>
  <c r="U6" i="2"/>
  <c r="W6" i="2" s="1"/>
  <c r="U5" i="2"/>
  <c r="W5" i="2" s="1"/>
  <c r="U9" i="2"/>
  <c r="W9" i="2" s="1"/>
  <c r="U8" i="2"/>
  <c r="W8" i="2" s="1"/>
  <c r="U4" i="2"/>
  <c r="W4" i="2" s="1"/>
  <c r="U12" i="2"/>
  <c r="W12" i="2" s="1"/>
  <c r="W10" i="2"/>
  <c r="W11" i="2"/>
  <c r="W13" i="2"/>
  <c r="Z12" i="2"/>
  <c r="X12" i="2" s="1"/>
  <c r="Z11" i="2"/>
  <c r="X11" i="2" s="1"/>
  <c r="Z10" i="2"/>
  <c r="X10" i="2" s="1"/>
  <c r="Z9" i="2"/>
  <c r="X9" i="2" s="1"/>
  <c r="Z8" i="2"/>
  <c r="X8" i="2" s="1"/>
  <c r="Z7" i="2"/>
  <c r="X7" i="2" s="1"/>
  <c r="Z6" i="2"/>
  <c r="X6" i="2" s="1"/>
  <c r="Z5" i="2"/>
  <c r="X5" i="2" s="1"/>
  <c r="Z4" i="2"/>
  <c r="X4" i="2" s="1"/>
  <c r="Z2" i="2"/>
  <c r="X2" i="2" s="1"/>
  <c r="Y12" i="2"/>
  <c r="Y11" i="2"/>
  <c r="Y10" i="2"/>
  <c r="Y9" i="2"/>
  <c r="Y8" i="2"/>
  <c r="Y7" i="2"/>
  <c r="Y6" i="2"/>
  <c r="Y5" i="2"/>
  <c r="Y4" i="2"/>
  <c r="Y2" i="2"/>
  <c r="V12" i="2" l="1"/>
  <c r="V6" i="2"/>
  <c r="V7" i="2"/>
  <c r="V4" i="2"/>
  <c r="V2" i="2"/>
  <c r="V8" i="2"/>
  <c r="V10" i="2"/>
  <c r="V9" i="2"/>
  <c r="V11" i="2"/>
  <c r="V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Gianfranco Lorenzo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 los nombres de los puntos de venta
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Inspeccionar desde el navegador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Gianfranco Lorenzo:</t>
        </r>
        <r>
          <rPr>
            <sz val="9"/>
            <color indexed="81"/>
            <rFont val="Tahoma"/>
            <family val="2"/>
          </rPr>
          <t xml:space="preserve">
sin guiones
</t>
        </r>
      </text>
    </comment>
  </commentList>
</comments>
</file>

<file path=xl/sharedStrings.xml><?xml version="1.0" encoding="utf-8"?>
<sst xmlns="http://schemas.openxmlformats.org/spreadsheetml/2006/main" count="323" uniqueCount="75">
  <si>
    <t>Fecha</t>
  </si>
  <si>
    <t>Desde</t>
  </si>
  <si>
    <t>Hasta</t>
  </si>
  <si>
    <t>Tipo de comprobante</t>
  </si>
  <si>
    <t>CUIT</t>
  </si>
  <si>
    <t>Neto Gravado</t>
  </si>
  <si>
    <t>Factura A</t>
  </si>
  <si>
    <t>Unidades</t>
  </si>
  <si>
    <t>Precio unidad</t>
  </si>
  <si>
    <t>IVA</t>
  </si>
  <si>
    <t>Total</t>
  </si>
  <si>
    <t>Vencimiento</t>
  </si>
  <si>
    <t>Base</t>
  </si>
  <si>
    <t>Redondeo</t>
  </si>
  <si>
    <t>Fila</t>
  </si>
  <si>
    <t>AUX</t>
  </si>
  <si>
    <t>Tipo CUIT</t>
  </si>
  <si>
    <t>Alicuota IVA</t>
  </si>
  <si>
    <t>21%</t>
  </si>
  <si>
    <t>Aux neto</t>
  </si>
  <si>
    <t>Aux unidades</t>
  </si>
  <si>
    <t>Aux Total redondeado</t>
  </si>
  <si>
    <t>Concepto</t>
  </si>
  <si>
    <t>Punto de venta</t>
  </si>
  <si>
    <t> Productos y Servicios</t>
  </si>
  <si>
    <t> Productos</t>
  </si>
  <si>
    <t> Servicios</t>
  </si>
  <si>
    <t> 00002-Marañon 3807 - Villa De Mayo, Buenos Aires</t>
  </si>
  <si>
    <t> 00001-Marañon 3807 - Villa De Mayo, Buenos Aires</t>
  </si>
  <si>
    <t>Condicion IVA</t>
  </si>
  <si>
    <t>Denominacion</t>
  </si>
  <si>
    <t> IVA Responsable Inscripto</t>
  </si>
  <si>
    <t> Responsable Monotributo</t>
  </si>
  <si>
    <t>Descripcion del servicio</t>
  </si>
  <si>
    <t>Pilar MEP</t>
  </si>
  <si>
    <t xml:space="preserve">Empresa </t>
  </si>
  <si>
    <t>Condicion Frente al IVA</t>
  </si>
  <si>
    <t>Facturado</t>
  </si>
  <si>
    <t> 00004-Av De L 7010 - Nordelta (Tigre), Buenos Aires</t>
  </si>
  <si>
    <t> 00008-Av Pte Illia 5003 - San Miguel, Buenos Aires</t>
  </si>
  <si>
    <t> 00005-Ruta T 217 - Junin, Buenos Aires</t>
  </si>
  <si>
    <t>CAPI</t>
  </si>
  <si>
    <t>IVA Responsable Inscripto</t>
  </si>
  <si>
    <t> 00001-Otto Krause 4760 - Tortuguitas, Buenos Aires</t>
  </si>
  <si>
    <t>Bai Export</t>
  </si>
  <si>
    <t>Alicuota Percep IIBB</t>
  </si>
  <si>
    <t>Percep IIBB</t>
  </si>
  <si>
    <t>B. Imp. Percep</t>
  </si>
  <si>
    <t>Wayne</t>
  </si>
  <si>
    <t> 00003-San Jose 988 - San Miguel, Buenos Aires</t>
  </si>
  <si>
    <t> Consumidor Final</t>
  </si>
  <si>
    <t> 00010-Colectora Panamericana Km 49,5 0 Piso:2 Dpto:208 - Pilar, Buenos Aires</t>
  </si>
  <si>
    <t> 00006-Colectora Panamericana Km 49,5 0 Piso:2 Dpto:208 - Pilar, Buenos Aires</t>
  </si>
  <si>
    <t> 00018-Colectora Panamericana Km 49,5 0 Piso:2 Dpto:208 - Pilar, Buenos Aires</t>
  </si>
  <si>
    <t>Bai Logistica</t>
  </si>
  <si>
    <t>Cuit</t>
  </si>
  <si>
    <t>Contribuyente</t>
  </si>
  <si>
    <t>Conurbano Distribucion SA</t>
  </si>
  <si>
    <t>Bai Logistica S.A</t>
  </si>
  <si>
    <t>Bai Export S.A</t>
  </si>
  <si>
    <t>Winerod SRL</t>
  </si>
  <si>
    <t>31/01/2023</t>
  </si>
  <si>
    <t>28/02/2023</t>
  </si>
  <si>
    <t>01/01/2023</t>
  </si>
  <si>
    <t>30/01/2023</t>
  </si>
  <si>
    <t>Factura B</t>
  </si>
  <si>
    <t>BAI - LOGISTICA SOCIEDAD ANONIMA</t>
  </si>
  <si>
    <t>CONURBANO DISTRIBUCION SOCIEDAD ANONIMA</t>
  </si>
  <si>
    <t xml:space="preserve">WINEROD </t>
  </si>
  <si>
    <t>BAI EXPORT</t>
  </si>
  <si>
    <t>AOL</t>
  </si>
  <si>
    <t>CONSUMIDOR FINAL</t>
  </si>
  <si>
    <t>ASESORAMIENTO Y CASH MANAGMENT</t>
  </si>
  <si>
    <t>Gestion de cobranza</t>
  </si>
  <si>
    <t>Servicio de cobranza y tramite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</si>
</sst>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_ * #,##0.0000_ ;_ * \-#,##0.0000_ ;_ * &quot;-&quot;??_ ;_ @_ "/>
    <numFmt numFmtId="166" formatCode="#,##0.00_ ;[Red]\-#,##0.00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9"/>
      <color rgb="FF202124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006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10" xfId="0" applyBorder="1"/>
    <xf numFmtId="2" fontId="0" fillId="0" borderId="10" xfId="0" applyNumberFormat="1" applyBorder="1"/>
    <xf numFmtId="0" fontId="13" fillId="33" borderId="0" xfId="0" applyFont="1" applyFill="1"/>
    <xf numFmtId="0" fontId="0" fillId="35" borderId="10" xfId="0" applyFill="1" applyBorder="1"/>
    <xf numFmtId="164" fontId="0" fillId="35" borderId="10" xfId="42" applyFont="1" applyFill="1" applyBorder="1"/>
    <xf numFmtId="164" fontId="0" fillId="35" borderId="10" xfId="0" applyNumberFormat="1" applyFill="1" applyBorder="1" applyAlignment="1">
      <alignment horizontal="right"/>
    </xf>
    <xf numFmtId="0" fontId="18" fillId="35" borderId="10" xfId="0" applyFont="1" applyFill="1" applyBorder="1"/>
    <xf numFmtId="49" fontId="0" fillId="0" borderId="10" xfId="42" applyNumberFormat="1" applyFont="1" applyBorder="1"/>
    <xf numFmtId="165" fontId="0" fillId="35" borderId="0" xfId="42" applyNumberFormat="1" applyFont="1" applyFill="1"/>
    <xf numFmtId="0" fontId="13" fillId="36" borderId="0" xfId="0" applyFont="1" applyFill="1"/>
    <xf numFmtId="164" fontId="0" fillId="35" borderId="0" xfId="42" applyNumberFormat="1" applyFont="1" applyFill="1"/>
    <xf numFmtId="0" fontId="19" fillId="0" borderId="0" xfId="0" applyFont="1"/>
    <xf numFmtId="0" fontId="0" fillId="37" borderId="10" xfId="0" applyFill="1" applyBorder="1"/>
    <xf numFmtId="0" fontId="0" fillId="37" borderId="0" xfId="0" applyFill="1"/>
    <xf numFmtId="0" fontId="13" fillId="38" borderId="0" xfId="0" applyFont="1" applyFill="1"/>
    <xf numFmtId="0" fontId="13" fillId="38" borderId="10" xfId="0" applyFont="1" applyFill="1" applyBorder="1" applyAlignment="1">
      <alignment horizontal="center"/>
    </xf>
    <xf numFmtId="14" fontId="0" fillId="34" borderId="10" xfId="0" applyNumberFormat="1" applyFill="1" applyBorder="1"/>
    <xf numFmtId="14" fontId="0" fillId="34" borderId="10" xfId="0" quotePrefix="1" applyNumberFormat="1" applyFill="1" applyBorder="1"/>
    <xf numFmtId="0" fontId="13" fillId="38" borderId="0" xfId="0" applyFont="1" applyFill="1" applyBorder="1" applyAlignment="1">
      <alignment horizontal="center"/>
    </xf>
    <xf numFmtId="0" fontId="0" fillId="37" borderId="0" xfId="0" applyFill="1" applyBorder="1"/>
    <xf numFmtId="0" fontId="22" fillId="0" borderId="10" xfId="0" applyFont="1" applyFill="1" applyBorder="1"/>
    <xf numFmtId="0" fontId="22" fillId="0" borderId="10" xfId="0" applyFont="1" applyFill="1" applyBorder="1" applyAlignment="1">
      <alignment horizontal="center"/>
    </xf>
    <xf numFmtId="166" fontId="22" fillId="0" borderId="10" xfId="0" applyNumberFormat="1" applyFont="1" applyFill="1" applyBorder="1"/>
    <xf numFmtId="2" fontId="0" fillId="0" borderId="10" xfId="42" applyNumberFormat="1" applyFont="1" applyBorder="1"/>
    <xf numFmtId="0" fontId="23" fillId="0" borderId="0" xfId="0" applyFont="1"/>
    <xf numFmtId="14" fontId="0" fillId="0" borderId="10" xfId="0" quotePrefix="1" applyNumberFormat="1" applyFill="1" applyBorder="1"/>
    <xf numFmtId="0" fontId="22" fillId="0" borderId="10" xfId="0" applyFont="1" applyFill="1" applyBorder="1" applyAlignment="1">
      <alignment horizontal="left"/>
    </xf>
    <xf numFmtId="1" fontId="0" fillId="0" borderId="0" xfId="0" applyNumberFormat="1"/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0" fontId="0" fillId="0" borderId="0" xfId="0" applyFill="1"/>
    <xf numFmtId="0" fontId="24" fillId="0" borderId="0" xfId="0" applyFont="1" applyFill="1" applyAlignment="1">
      <alignment vertical="center"/>
    </xf>
    <xf numFmtId="4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64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renzo/Documents/UiPath/BotFacturador/Control%20Factur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>
        <row r="1">
          <cell r="D1" t="str">
            <v>AUX</v>
          </cell>
        </row>
        <row r="2">
          <cell r="D2" t="str">
            <v>30710422946-1</v>
          </cell>
        </row>
        <row r="3">
          <cell r="D3" t="str">
            <v>30710772971-1</v>
          </cell>
        </row>
        <row r="4">
          <cell r="D4" t="str">
            <v>33710422899-1</v>
          </cell>
        </row>
        <row r="5">
          <cell r="D5" t="str">
            <v>30710638019-1</v>
          </cell>
        </row>
        <row r="6">
          <cell r="D6" t="str">
            <v>30712329684-1</v>
          </cell>
        </row>
        <row r="7">
          <cell r="D7" t="str">
            <v>30707382763-1</v>
          </cell>
        </row>
        <row r="8">
          <cell r="D8" t="str">
            <v>30715409271-1</v>
          </cell>
        </row>
        <row r="9">
          <cell r="D9" t="str">
            <v>30708185759-1</v>
          </cell>
        </row>
        <row r="10">
          <cell r="D10" t="str">
            <v>20047388962-1</v>
          </cell>
        </row>
        <row r="11">
          <cell r="D11" t="str">
            <v>30712548564-1</v>
          </cell>
        </row>
        <row r="12">
          <cell r="D12" t="str">
            <v>20133853139-1</v>
          </cell>
        </row>
        <row r="13">
          <cell r="D13" t="str">
            <v>30715770810-1</v>
          </cell>
        </row>
        <row r="14">
          <cell r="D14" t="str">
            <v>33715825029-1</v>
          </cell>
        </row>
        <row r="15">
          <cell r="D15" t="str">
            <v>30715729373-1</v>
          </cell>
        </row>
        <row r="16">
          <cell r="D16" t="str">
            <v>20183536665-1</v>
          </cell>
        </row>
        <row r="17">
          <cell r="D17" t="str">
            <v>30715653229-1</v>
          </cell>
        </row>
        <row r="18">
          <cell r="D18" t="str">
            <v>30715766104-1</v>
          </cell>
        </row>
        <row r="19">
          <cell r="D19" t="str">
            <v>30714211524-1</v>
          </cell>
        </row>
        <row r="20">
          <cell r="D20" t="str">
            <v>30711126763-1</v>
          </cell>
        </row>
        <row r="21">
          <cell r="D21" t="str">
            <v>30711126763-2</v>
          </cell>
        </row>
        <row r="22">
          <cell r="D22" t="str">
            <v>30716479923-1</v>
          </cell>
        </row>
        <row r="23">
          <cell r="D23" t="str">
            <v>30713150203-1</v>
          </cell>
        </row>
        <row r="24">
          <cell r="D24" t="str">
            <v>30713150203-2</v>
          </cell>
        </row>
        <row r="25">
          <cell r="D25" t="str">
            <v>30716894068-1</v>
          </cell>
        </row>
        <row r="26">
          <cell r="D26" t="str">
            <v>30716993368-1</v>
          </cell>
        </row>
        <row r="27">
          <cell r="D27" t="str">
            <v>30716850869-1</v>
          </cell>
        </row>
        <row r="28">
          <cell r="D28" t="str">
            <v>30710553900-1</v>
          </cell>
        </row>
        <row r="29">
          <cell r="D29" t="str">
            <v>30717017702-1</v>
          </cell>
        </row>
        <row r="30">
          <cell r="D30" t="str">
            <v>23260794159-1</v>
          </cell>
        </row>
        <row r="31">
          <cell r="D31" t="str">
            <v>30717049442-1</v>
          </cell>
        </row>
        <row r="32">
          <cell r="D32" t="str">
            <v>20380845084-1</v>
          </cell>
        </row>
        <row r="33">
          <cell r="D33" t="str">
            <v>23184716879-1</v>
          </cell>
        </row>
        <row r="34">
          <cell r="D34" t="str">
            <v>23178400754-1</v>
          </cell>
        </row>
        <row r="35">
          <cell r="D35" t="str">
            <v>20333049466-1</v>
          </cell>
        </row>
        <row r="36">
          <cell r="D36" t="str">
            <v>27945518370-1</v>
          </cell>
        </row>
        <row r="37">
          <cell r="D37" t="str">
            <v>30710553900-2</v>
          </cell>
        </row>
        <row r="38">
          <cell r="D38" t="str">
            <v>30710553900-3</v>
          </cell>
        </row>
        <row r="39">
          <cell r="D39" t="str">
            <v>27358545209-1</v>
          </cell>
        </row>
        <row r="40">
          <cell r="D40" t="str">
            <v>27183190240-1</v>
          </cell>
        </row>
        <row r="41">
          <cell r="D41" t="str">
            <v>27312059474-1</v>
          </cell>
        </row>
        <row r="42">
          <cell r="D42" t="str">
            <v>30708749792-1</v>
          </cell>
        </row>
        <row r="43">
          <cell r="D43" t="str">
            <v>20353613996-1</v>
          </cell>
        </row>
        <row r="44">
          <cell r="D44" t="str">
            <v>33710422899-2</v>
          </cell>
        </row>
        <row r="45">
          <cell r="D45" t="str">
            <v>30710422946-2</v>
          </cell>
        </row>
        <row r="46">
          <cell r="D46" t="str">
            <v>30710422946-3</v>
          </cell>
        </row>
        <row r="47">
          <cell r="D47" t="str">
            <v>30715770810-2</v>
          </cell>
        </row>
        <row r="48">
          <cell r="D48" t="str">
            <v>30714994669-1</v>
          </cell>
        </row>
        <row r="49">
          <cell r="D49" t="str">
            <v>30716479923-2</v>
          </cell>
        </row>
        <row r="50">
          <cell r="D50" t="str">
            <v>33710422899-3</v>
          </cell>
        </row>
        <row r="51">
          <cell r="D51" t="str">
            <v>30710422946-4</v>
          </cell>
        </row>
        <row r="52">
          <cell r="D52" t="str">
            <v>20261198240-1</v>
          </cell>
        </row>
        <row r="53">
          <cell r="D53" t="str">
            <v>27297311854-1</v>
          </cell>
        </row>
        <row r="54">
          <cell r="D54" t="str">
            <v>23301950799-1</v>
          </cell>
        </row>
        <row r="55">
          <cell r="D55" t="str">
            <v>20313358748-1</v>
          </cell>
        </row>
        <row r="56">
          <cell r="D56" t="str">
            <v>20232343428-1</v>
          </cell>
        </row>
        <row r="57">
          <cell r="D57" t="str">
            <v>27390766756-1</v>
          </cell>
        </row>
        <row r="58">
          <cell r="D58" t="str">
            <v>27396442340-1</v>
          </cell>
        </row>
        <row r="59">
          <cell r="D59" t="str">
            <v>30710553900-4</v>
          </cell>
        </row>
        <row r="60">
          <cell r="D60"/>
        </row>
        <row r="61">
          <cell r="D61"/>
        </row>
        <row r="62">
          <cell r="D62"/>
        </row>
        <row r="63">
          <cell r="D63"/>
        </row>
        <row r="64">
          <cell r="D64"/>
        </row>
        <row r="65">
          <cell r="D65"/>
        </row>
        <row r="66">
          <cell r="D66"/>
        </row>
        <row r="67">
          <cell r="D67"/>
        </row>
        <row r="68">
          <cell r="D68"/>
        </row>
        <row r="69">
          <cell r="D69"/>
        </row>
        <row r="70">
          <cell r="D70"/>
        </row>
        <row r="71">
          <cell r="D71"/>
        </row>
        <row r="72">
          <cell r="D72"/>
        </row>
        <row r="73">
          <cell r="D73"/>
        </row>
        <row r="74">
          <cell r="D74"/>
        </row>
        <row r="75">
          <cell r="D75"/>
        </row>
        <row r="76">
          <cell r="D76"/>
        </row>
        <row r="77">
          <cell r="D77"/>
        </row>
        <row r="78">
          <cell r="D78"/>
        </row>
        <row r="79">
          <cell r="D79"/>
        </row>
        <row r="80">
          <cell r="D80"/>
        </row>
        <row r="81">
          <cell r="D81"/>
        </row>
        <row r="82">
          <cell r="D82"/>
        </row>
        <row r="83">
          <cell r="D83"/>
        </row>
        <row r="84">
          <cell r="D84"/>
        </row>
        <row r="85">
          <cell r="D85"/>
        </row>
        <row r="86">
          <cell r="D86"/>
        </row>
        <row r="87">
          <cell r="D87"/>
        </row>
        <row r="88">
          <cell r="D88"/>
        </row>
        <row r="89">
          <cell r="D89"/>
        </row>
        <row r="90">
          <cell r="D90"/>
        </row>
        <row r="91">
          <cell r="D91"/>
        </row>
        <row r="92">
          <cell r="D92"/>
        </row>
        <row r="93">
          <cell r="D93"/>
        </row>
        <row r="94">
          <cell r="D94"/>
        </row>
        <row r="95">
          <cell r="D95"/>
        </row>
        <row r="96">
          <cell r="D96"/>
        </row>
        <row r="97">
          <cell r="D97"/>
        </row>
        <row r="98">
          <cell r="D98"/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0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2" max="3" width="10.7109375" bestFit="1" customWidth="1"/>
    <col min="4" max="4" width="14.7109375" bestFit="1" customWidth="1"/>
    <col min="5" max="5" width="54.140625" bestFit="1" customWidth="1"/>
    <col min="6" max="6" width="14.85546875" customWidth="1"/>
    <col min="7" max="7" width="24.7109375" customWidth="1"/>
    <col min="8" max="8" width="27.42578125" bestFit="1" customWidth="1"/>
    <col min="9" max="9" width="11.7109375" bestFit="1" customWidth="1"/>
    <col min="10" max="10" width="20.140625" customWidth="1"/>
    <col min="11" max="11" width="35.140625" customWidth="1"/>
    <col min="12" max="12" width="50.140625" bestFit="1" customWidth="1"/>
    <col min="15" max="15" width="15.5703125" bestFit="1" customWidth="1"/>
    <col min="16" max="16" width="14.140625" bestFit="1" customWidth="1"/>
    <col min="17" max="17" width="14.140625" customWidth="1"/>
    <col min="18" max="18" width="16" bestFit="1" customWidth="1"/>
    <col min="21" max="21" width="12.5703125" bestFit="1" customWidth="1"/>
    <col min="23" max="23" width="11.85546875" bestFit="1" customWidth="1"/>
    <col min="26" max="26" width="14.7109375" bestFit="1" customWidth="1"/>
    <col min="28" max="28" width="14" bestFit="1" customWidth="1"/>
    <col min="29" max="29" width="9" bestFit="1" customWidth="1"/>
    <col min="30" max="30" width="13" bestFit="1" customWidth="1"/>
  </cols>
  <sheetData>
    <row r="1" spans="1:30" x14ac:dyDescent="0.25">
      <c r="A1" s="3" t="s">
        <v>0</v>
      </c>
      <c r="B1" s="3" t="s">
        <v>1</v>
      </c>
      <c r="C1" s="3" t="s">
        <v>2</v>
      </c>
      <c r="D1" s="3" t="s">
        <v>11</v>
      </c>
      <c r="E1" s="3" t="s">
        <v>23</v>
      </c>
      <c r="F1" s="3" t="s">
        <v>3</v>
      </c>
      <c r="G1" s="3" t="s">
        <v>22</v>
      </c>
      <c r="H1" s="3" t="s">
        <v>29</v>
      </c>
      <c r="I1" s="3" t="s">
        <v>16</v>
      </c>
      <c r="J1" s="3" t="s">
        <v>4</v>
      </c>
      <c r="K1" s="3" t="s">
        <v>30</v>
      </c>
      <c r="L1" s="3" t="s">
        <v>33</v>
      </c>
      <c r="M1" s="3" t="s">
        <v>7</v>
      </c>
      <c r="N1" s="3" t="s">
        <v>8</v>
      </c>
      <c r="O1" s="3" t="s">
        <v>5</v>
      </c>
      <c r="P1" s="3" t="s">
        <v>17</v>
      </c>
      <c r="Q1" s="3" t="s">
        <v>45</v>
      </c>
      <c r="R1" s="3" t="s">
        <v>47</v>
      </c>
      <c r="S1" s="3" t="s">
        <v>9</v>
      </c>
      <c r="T1" s="3" t="s">
        <v>46</v>
      </c>
      <c r="U1" s="3" t="s">
        <v>10</v>
      </c>
      <c r="V1" s="3" t="s">
        <v>12</v>
      </c>
      <c r="W1" s="3" t="s">
        <v>13</v>
      </c>
      <c r="X1" s="3" t="s">
        <v>37</v>
      </c>
      <c r="Y1" s="3" t="s">
        <v>14</v>
      </c>
      <c r="Z1" s="3" t="s">
        <v>15</v>
      </c>
      <c r="AB1" s="10" t="s">
        <v>21</v>
      </c>
      <c r="AC1" s="10" t="s">
        <v>19</v>
      </c>
      <c r="AD1" s="10" t="s">
        <v>20</v>
      </c>
    </row>
    <row r="2" spans="1:30" x14ac:dyDescent="0.25">
      <c r="A2" s="26" t="s">
        <v>64</v>
      </c>
      <c r="B2" s="18" t="s">
        <v>63</v>
      </c>
      <c r="C2" s="18" t="s">
        <v>61</v>
      </c>
      <c r="D2" s="18" t="s">
        <v>62</v>
      </c>
      <c r="E2" s="12" t="s">
        <v>49</v>
      </c>
      <c r="F2" s="1" t="s">
        <v>6</v>
      </c>
      <c r="G2" s="1" t="s">
        <v>26</v>
      </c>
      <c r="H2" s="1" t="s">
        <v>42</v>
      </c>
      <c r="I2" s="1" t="s">
        <v>4</v>
      </c>
      <c r="J2" s="28">
        <v>33710422899</v>
      </c>
      <c r="K2" t="s">
        <v>66</v>
      </c>
      <c r="L2" s="31" t="s">
        <v>72</v>
      </c>
      <c r="M2" s="2"/>
      <c r="N2" s="1"/>
      <c r="O2" s="33">
        <v>780000</v>
      </c>
      <c r="P2" s="8" t="s">
        <v>18</v>
      </c>
      <c r="Q2" s="24">
        <v>0</v>
      </c>
      <c r="R2" s="5">
        <f>IF(Q2&gt;0,O2,0)</f>
        <v>0</v>
      </c>
      <c r="S2" s="5">
        <f t="shared" ref="S2:S33" si="0">ROUND(O2*P2,2)</f>
        <v>163800</v>
      </c>
      <c r="T2" s="5">
        <f>ROUND(R2*Q2/100,2)</f>
        <v>0</v>
      </c>
      <c r="U2" s="5">
        <f>O2+S2+T2</f>
        <v>943800</v>
      </c>
      <c r="V2" s="6" t="str">
        <f t="shared" ref="V2:V33" si="1">IF(F2="Factura A",SUBSTITUTE(TEXT(O2,"#,00"),",","."),SUBSTITUTE(TEXT(U2,"#,00"),",","."))</f>
        <v>780000.00</v>
      </c>
      <c r="W2" s="6" t="str">
        <f t="shared" ref="W2:W12" si="2">SUBSTITUTE(TEXT(ROUNDUP(U2,0)-U2,"0,00"),",",".")</f>
        <v>0.00</v>
      </c>
      <c r="X2" s="7" t="str">
        <f>IFERROR(IF(MATCH(Z2,[1]Control!$D:$D,0)&gt;0,"ü",""),"")</f>
        <v>ü</v>
      </c>
      <c r="Y2" s="4">
        <f t="shared" ref="Y2:Y33" si="3">ROW(K2)</f>
        <v>2</v>
      </c>
      <c r="Z2" s="4" t="str">
        <f>J2&amp;"-"&amp;COUNTIF($J$1:J2,J2)</f>
        <v>33710422899-1</v>
      </c>
      <c r="AB2" s="11">
        <f t="shared" ref="AB2:AB33" si="4">CEILING(N2*M2*(1+P2),500)</f>
        <v>0</v>
      </c>
      <c r="AC2" s="11">
        <f t="shared" ref="AC2:AC33" si="5">ROUND((AB2/(1+P2)),2)</f>
        <v>0</v>
      </c>
      <c r="AD2" s="9" t="e">
        <f t="shared" ref="AD2:AD33" si="6">ROUND(AC2/N2,4)</f>
        <v>#DIV/0!</v>
      </c>
    </row>
    <row r="3" spans="1:30" x14ac:dyDescent="0.25">
      <c r="A3" s="26" t="s">
        <v>64</v>
      </c>
      <c r="B3" s="18" t="s">
        <v>63</v>
      </c>
      <c r="C3" s="18" t="s">
        <v>61</v>
      </c>
      <c r="D3" s="18" t="s">
        <v>62</v>
      </c>
      <c r="E3" s="12" t="s">
        <v>49</v>
      </c>
      <c r="F3" s="1" t="s">
        <v>6</v>
      </c>
      <c r="G3" s="1" t="s">
        <v>26</v>
      </c>
      <c r="H3" s="1" t="s">
        <v>42</v>
      </c>
      <c r="I3" s="1" t="s">
        <v>4</v>
      </c>
      <c r="J3" s="28">
        <v>30710422946</v>
      </c>
      <c r="K3" t="s">
        <v>67</v>
      </c>
      <c r="L3" s="31" t="s">
        <v>72</v>
      </c>
      <c r="M3" s="2"/>
      <c r="N3" s="1"/>
      <c r="O3" s="33">
        <v>780000</v>
      </c>
      <c r="P3" s="8" t="s">
        <v>18</v>
      </c>
      <c r="Q3" s="24">
        <v>0</v>
      </c>
      <c r="R3" s="5">
        <f t="shared" ref="R3:R50" si="7">IF(Q3&gt;0,O3,0)</f>
        <v>0</v>
      </c>
      <c r="S3" s="5">
        <f t="shared" si="0"/>
        <v>163800</v>
      </c>
      <c r="T3" s="5">
        <f>ROUND(R3*Q3/100,2)</f>
        <v>0</v>
      </c>
      <c r="U3" s="5">
        <f t="shared" ref="U3:U50" si="8">O3+S3+T3</f>
        <v>943800</v>
      </c>
      <c r="V3" s="6" t="str">
        <f t="shared" si="1"/>
        <v>780000.00</v>
      </c>
      <c r="W3" s="6" t="str">
        <f t="shared" ref="W3" si="9">SUBSTITUTE(TEXT(ROUNDUP(U3,0)-U3,"0,00"),",",".")</f>
        <v>0.00</v>
      </c>
      <c r="X3" s="7" t="str">
        <f>IFERROR(IF(MATCH(Z3,[1]Control!$D:$D,0)&gt;0,"ü",""),"")</f>
        <v>ü</v>
      </c>
      <c r="Y3" s="4">
        <f t="shared" si="3"/>
        <v>3</v>
      </c>
      <c r="Z3" s="4" t="str">
        <f>J3&amp;"-"&amp;COUNTIF($J$1:J3,J3)</f>
        <v>30710422946-1</v>
      </c>
      <c r="AB3" s="11">
        <f t="shared" si="4"/>
        <v>0</v>
      </c>
      <c r="AC3" s="11">
        <f t="shared" si="5"/>
        <v>0</v>
      </c>
      <c r="AD3" s="9" t="e">
        <f t="shared" si="6"/>
        <v>#DIV/0!</v>
      </c>
    </row>
    <row r="4" spans="1:30" x14ac:dyDescent="0.25">
      <c r="A4" s="26" t="s">
        <v>64</v>
      </c>
      <c r="B4" s="18" t="s">
        <v>63</v>
      </c>
      <c r="C4" s="18" t="s">
        <v>61</v>
      </c>
      <c r="D4" s="18" t="s">
        <v>62</v>
      </c>
      <c r="E4" s="12" t="s">
        <v>49</v>
      </c>
      <c r="F4" s="1" t="s">
        <v>6</v>
      </c>
      <c r="G4" s="1" t="s">
        <v>26</v>
      </c>
      <c r="H4" s="1" t="s">
        <v>42</v>
      </c>
      <c r="I4" s="1" t="s">
        <v>4</v>
      </c>
      <c r="J4" s="28">
        <v>30715770810</v>
      </c>
      <c r="K4" t="s">
        <v>68</v>
      </c>
      <c r="L4" s="31" t="s">
        <v>72</v>
      </c>
      <c r="M4" s="2"/>
      <c r="N4" s="1"/>
      <c r="O4" s="33">
        <v>300000</v>
      </c>
      <c r="P4" s="8" t="s">
        <v>18</v>
      </c>
      <c r="Q4" s="24">
        <v>0</v>
      </c>
      <c r="R4" s="5">
        <f t="shared" si="7"/>
        <v>0</v>
      </c>
      <c r="S4" s="5">
        <f t="shared" si="0"/>
        <v>63000</v>
      </c>
      <c r="T4" s="5">
        <f t="shared" ref="T4:T50" si="10">ROUND(R4*Q4/100,2)</f>
        <v>0</v>
      </c>
      <c r="U4" s="5">
        <f t="shared" si="8"/>
        <v>363000</v>
      </c>
      <c r="V4" s="6" t="str">
        <f t="shared" si="1"/>
        <v>300000.00</v>
      </c>
      <c r="W4" s="6" t="str">
        <f t="shared" si="2"/>
        <v>0.00</v>
      </c>
      <c r="X4" s="7" t="str">
        <f>IFERROR(IF(MATCH(Z4,[1]Control!$D:$D,0)&gt;0,"ü",""),"")</f>
        <v>ü</v>
      </c>
      <c r="Y4" s="4">
        <f t="shared" si="3"/>
        <v>4</v>
      </c>
      <c r="Z4" s="4" t="str">
        <f>J4&amp;"-"&amp;COUNTIF($J$1:J4,J4)</f>
        <v>30715770810-1</v>
      </c>
      <c r="AB4" s="11">
        <f t="shared" si="4"/>
        <v>0</v>
      </c>
      <c r="AC4" s="11">
        <f t="shared" si="5"/>
        <v>0</v>
      </c>
      <c r="AD4" s="9" t="e">
        <f t="shared" si="6"/>
        <v>#DIV/0!</v>
      </c>
    </row>
    <row r="5" spans="1:30" x14ac:dyDescent="0.25">
      <c r="A5" s="26" t="s">
        <v>64</v>
      </c>
      <c r="B5" s="18" t="s">
        <v>63</v>
      </c>
      <c r="C5" s="18" t="s">
        <v>61</v>
      </c>
      <c r="D5" s="18" t="s">
        <v>62</v>
      </c>
      <c r="E5" s="12" t="s">
        <v>49</v>
      </c>
      <c r="F5" s="1" t="s">
        <v>6</v>
      </c>
      <c r="G5" s="1" t="s">
        <v>26</v>
      </c>
      <c r="H5" s="1" t="s">
        <v>42</v>
      </c>
      <c r="I5" s="1" t="s">
        <v>4</v>
      </c>
      <c r="J5" s="28">
        <v>30715310682</v>
      </c>
      <c r="K5" t="s">
        <v>69</v>
      </c>
      <c r="L5" s="31" t="s">
        <v>72</v>
      </c>
      <c r="M5" s="2"/>
      <c r="N5" s="1"/>
      <c r="O5" s="33">
        <v>300000</v>
      </c>
      <c r="P5" s="8" t="s">
        <v>18</v>
      </c>
      <c r="Q5" s="24">
        <v>0</v>
      </c>
      <c r="R5" s="5">
        <f t="shared" si="7"/>
        <v>0</v>
      </c>
      <c r="S5" s="5">
        <f t="shared" si="0"/>
        <v>63000</v>
      </c>
      <c r="T5" s="5">
        <f t="shared" si="10"/>
        <v>0</v>
      </c>
      <c r="U5" s="5">
        <f t="shared" si="8"/>
        <v>363000</v>
      </c>
      <c r="V5" s="6" t="str">
        <f t="shared" si="1"/>
        <v>300000.00</v>
      </c>
      <c r="W5" s="6" t="str">
        <f t="shared" si="2"/>
        <v>0.00</v>
      </c>
      <c r="X5" s="7" t="str">
        <f>IFERROR(IF(MATCH(Z5,[1]Control!$D:$D,0)&gt;0,"ü",""),"")</f>
        <v/>
      </c>
      <c r="Y5" s="4">
        <f t="shared" si="3"/>
        <v>5</v>
      </c>
      <c r="Z5" s="4" t="str">
        <f>J5&amp;"-"&amp;COUNTIF($J$1:J5,J5)</f>
        <v>30715310682-1</v>
      </c>
      <c r="AB5" s="11">
        <f t="shared" si="4"/>
        <v>0</v>
      </c>
      <c r="AC5" s="11">
        <f t="shared" si="5"/>
        <v>0</v>
      </c>
      <c r="AD5" s="9" t="e">
        <f t="shared" si="6"/>
        <v>#DIV/0!</v>
      </c>
    </row>
    <row r="6" spans="1:30" x14ac:dyDescent="0.25">
      <c r="A6" s="26" t="s">
        <v>64</v>
      </c>
      <c r="B6" s="18" t="s">
        <v>63</v>
      </c>
      <c r="C6" s="18" t="s">
        <v>61</v>
      </c>
      <c r="D6" s="18" t="s">
        <v>62</v>
      </c>
      <c r="E6" s="12" t="s">
        <v>49</v>
      </c>
      <c r="F6" s="1" t="s">
        <v>6</v>
      </c>
      <c r="G6" s="1" t="s">
        <v>26</v>
      </c>
      <c r="H6" s="1" t="s">
        <v>42</v>
      </c>
      <c r="I6" s="1" t="s">
        <v>4</v>
      </c>
      <c r="J6" s="28">
        <v>30712329684</v>
      </c>
      <c r="K6" t="s">
        <v>41</v>
      </c>
      <c r="L6" s="31" t="s">
        <v>72</v>
      </c>
      <c r="M6" s="2"/>
      <c r="N6" s="1"/>
      <c r="O6" s="33">
        <v>100000</v>
      </c>
      <c r="P6" s="8" t="s">
        <v>18</v>
      </c>
      <c r="Q6" s="24">
        <v>0</v>
      </c>
      <c r="R6" s="5">
        <f t="shared" si="7"/>
        <v>0</v>
      </c>
      <c r="S6" s="5">
        <f t="shared" si="0"/>
        <v>21000</v>
      </c>
      <c r="T6" s="5">
        <f t="shared" si="10"/>
        <v>0</v>
      </c>
      <c r="U6" s="5">
        <f t="shared" si="8"/>
        <v>121000</v>
      </c>
      <c r="V6" s="6" t="str">
        <f t="shared" si="1"/>
        <v>100000.00</v>
      </c>
      <c r="W6" s="6" t="str">
        <f t="shared" si="2"/>
        <v>0.00</v>
      </c>
      <c r="X6" s="7" t="str">
        <f>IFERROR(IF(MATCH(Z6,[1]Control!$D:$D,0)&gt;0,"ü",""),"")</f>
        <v>ü</v>
      </c>
      <c r="Y6" s="4">
        <f t="shared" si="3"/>
        <v>6</v>
      </c>
      <c r="Z6" s="4" t="str">
        <f>J6&amp;"-"&amp;COUNTIF($J$1:J6,J6)</f>
        <v>30712329684-1</v>
      </c>
      <c r="AB6" s="11">
        <f t="shared" si="4"/>
        <v>0</v>
      </c>
      <c r="AC6" s="11">
        <f t="shared" si="5"/>
        <v>0</v>
      </c>
      <c r="AD6" s="9" t="e">
        <f t="shared" si="6"/>
        <v>#DIV/0!</v>
      </c>
    </row>
    <row r="7" spans="1:30" x14ac:dyDescent="0.25">
      <c r="A7" s="26" t="s">
        <v>64</v>
      </c>
      <c r="B7" s="18" t="s">
        <v>63</v>
      </c>
      <c r="C7" s="18" t="s">
        <v>61</v>
      </c>
      <c r="D7" s="18" t="s">
        <v>62</v>
      </c>
      <c r="E7" s="12" t="s">
        <v>49</v>
      </c>
      <c r="F7" s="1" t="s">
        <v>6</v>
      </c>
      <c r="G7" s="1" t="s">
        <v>26</v>
      </c>
      <c r="H7" s="1" t="s">
        <v>42</v>
      </c>
      <c r="I7" s="1" t="s">
        <v>4</v>
      </c>
      <c r="J7" s="29">
        <v>30714486507</v>
      </c>
      <c r="K7" s="30" t="s">
        <v>70</v>
      </c>
      <c r="L7" s="32" t="s">
        <v>73</v>
      </c>
      <c r="M7" s="2"/>
      <c r="N7" s="1"/>
      <c r="O7" s="33">
        <v>154000</v>
      </c>
      <c r="P7" s="8" t="s">
        <v>18</v>
      </c>
      <c r="Q7" s="24">
        <v>0</v>
      </c>
      <c r="R7" s="5">
        <f t="shared" si="7"/>
        <v>0</v>
      </c>
      <c r="S7" s="5">
        <f t="shared" si="0"/>
        <v>32340</v>
      </c>
      <c r="T7" s="5">
        <f t="shared" si="10"/>
        <v>0</v>
      </c>
      <c r="U7" s="5">
        <f t="shared" si="8"/>
        <v>186340</v>
      </c>
      <c r="V7" s="6" t="str">
        <f t="shared" si="1"/>
        <v>154000.00</v>
      </c>
      <c r="W7" s="6" t="str">
        <f t="shared" si="2"/>
        <v>0.00</v>
      </c>
      <c r="X7" s="7" t="str">
        <f>IFERROR(IF(MATCH(Z7,[1]Control!$D:$D,0)&gt;0,"ü",""),"")</f>
        <v/>
      </c>
      <c r="Y7" s="4">
        <f t="shared" si="3"/>
        <v>7</v>
      </c>
      <c r="Z7" s="4" t="str">
        <f>J7&amp;"-"&amp;COUNTIF($J$1:J7,J7)</f>
        <v>30714486507-1</v>
      </c>
      <c r="AB7" s="11">
        <f t="shared" si="4"/>
        <v>0</v>
      </c>
      <c r="AC7" s="11">
        <f t="shared" si="5"/>
        <v>0</v>
      </c>
      <c r="AD7" s="9" t="e">
        <f t="shared" si="6"/>
        <v>#DIV/0!</v>
      </c>
    </row>
    <row r="8" spans="1:30" x14ac:dyDescent="0.25">
      <c r="A8" s="26" t="s">
        <v>64</v>
      </c>
      <c r="B8" s="18" t="s">
        <v>63</v>
      </c>
      <c r="C8" s="18" t="s">
        <v>61</v>
      </c>
      <c r="D8" s="18" t="s">
        <v>62</v>
      </c>
      <c r="E8" s="12" t="s">
        <v>49</v>
      </c>
      <c r="F8" s="1" t="s">
        <v>65</v>
      </c>
      <c r="G8" s="1" t="s">
        <v>26</v>
      </c>
      <c r="H8" s="1" t="s">
        <v>50</v>
      </c>
      <c r="I8" s="1" t="s">
        <v>4</v>
      </c>
      <c r="K8" s="30" t="s">
        <v>71</v>
      </c>
      <c r="L8" s="32" t="s">
        <v>74</v>
      </c>
      <c r="M8" s="2"/>
      <c r="N8" s="1"/>
      <c r="O8" s="33">
        <v>16528.92561983471</v>
      </c>
      <c r="P8" s="8" t="s">
        <v>18</v>
      </c>
      <c r="Q8" s="24">
        <v>0</v>
      </c>
      <c r="R8" s="5">
        <f t="shared" si="7"/>
        <v>0</v>
      </c>
      <c r="S8" s="5">
        <f t="shared" si="0"/>
        <v>3471.07</v>
      </c>
      <c r="T8" s="5">
        <f t="shared" si="10"/>
        <v>0</v>
      </c>
      <c r="U8" s="5">
        <f t="shared" si="8"/>
        <v>19999.99561983471</v>
      </c>
      <c r="V8" s="6" t="str">
        <f t="shared" si="1"/>
        <v>20000.00</v>
      </c>
      <c r="W8" s="6" t="str">
        <f t="shared" si="2"/>
        <v>0.00</v>
      </c>
      <c r="X8" s="7" t="str">
        <f>IFERROR(IF(MATCH(Z8,[1]Control!$D:$D,0)&gt;0,"ü",""),"")</f>
        <v/>
      </c>
      <c r="Y8" s="4">
        <f t="shared" si="3"/>
        <v>8</v>
      </c>
      <c r="Z8" s="4" t="str">
        <f>J8&amp;"-"&amp;COUNTIF($J$1:J8,J8)</f>
        <v>-0</v>
      </c>
      <c r="AB8" s="11">
        <f t="shared" si="4"/>
        <v>0</v>
      </c>
      <c r="AC8" s="11">
        <f t="shared" si="5"/>
        <v>0</v>
      </c>
      <c r="AD8" s="9" t="e">
        <f t="shared" si="6"/>
        <v>#DIV/0!</v>
      </c>
    </row>
    <row r="9" spans="1:30" x14ac:dyDescent="0.25">
      <c r="A9" s="26" t="s">
        <v>64</v>
      </c>
      <c r="B9" s="18" t="s">
        <v>63</v>
      </c>
      <c r="C9" s="18" t="s">
        <v>61</v>
      </c>
      <c r="D9" s="18" t="s">
        <v>62</v>
      </c>
      <c r="E9" s="12" t="s">
        <v>49</v>
      </c>
      <c r="F9" s="1" t="s">
        <v>65</v>
      </c>
      <c r="G9" s="1" t="s">
        <v>26</v>
      </c>
      <c r="H9" s="1" t="s">
        <v>50</v>
      </c>
      <c r="I9" s="1" t="s">
        <v>4</v>
      </c>
      <c r="K9" s="30" t="s">
        <v>71</v>
      </c>
      <c r="L9" s="32" t="s">
        <v>74</v>
      </c>
      <c r="M9" s="2"/>
      <c r="N9" s="1"/>
      <c r="O9" s="33">
        <v>16528.92561983471</v>
      </c>
      <c r="P9" s="8" t="s">
        <v>18</v>
      </c>
      <c r="Q9" s="24">
        <v>0</v>
      </c>
      <c r="R9" s="5">
        <f t="shared" si="7"/>
        <v>0</v>
      </c>
      <c r="S9" s="5">
        <f t="shared" si="0"/>
        <v>3471.07</v>
      </c>
      <c r="T9" s="5">
        <f t="shared" si="10"/>
        <v>0</v>
      </c>
      <c r="U9" s="5">
        <f t="shared" si="8"/>
        <v>19999.99561983471</v>
      </c>
      <c r="V9" s="6" t="str">
        <f t="shared" si="1"/>
        <v>20000.00</v>
      </c>
      <c r="W9" s="6" t="str">
        <f t="shared" si="2"/>
        <v>0.00</v>
      </c>
      <c r="X9" s="7" t="str">
        <f>IFERROR(IF(MATCH(Z9,[1]Control!$D:$D,0)&gt;0,"ü",""),"")</f>
        <v/>
      </c>
      <c r="Y9" s="4">
        <f t="shared" si="3"/>
        <v>9</v>
      </c>
      <c r="Z9" s="4" t="str">
        <f>J9&amp;"-"&amp;COUNTIF($J$1:J9,J9)</f>
        <v>-0</v>
      </c>
      <c r="AB9" s="11">
        <f t="shared" si="4"/>
        <v>0</v>
      </c>
      <c r="AC9" s="11">
        <f t="shared" si="5"/>
        <v>0</v>
      </c>
      <c r="AD9" s="9" t="e">
        <f t="shared" si="6"/>
        <v>#DIV/0!</v>
      </c>
    </row>
    <row r="10" spans="1:30" x14ac:dyDescent="0.25">
      <c r="A10" s="26" t="s">
        <v>64</v>
      </c>
      <c r="B10" s="18" t="s">
        <v>63</v>
      </c>
      <c r="C10" s="18" t="s">
        <v>61</v>
      </c>
      <c r="D10" s="18" t="s">
        <v>62</v>
      </c>
      <c r="E10" s="12" t="s">
        <v>49</v>
      </c>
      <c r="F10" s="1" t="s">
        <v>65</v>
      </c>
      <c r="G10" s="1" t="s">
        <v>26</v>
      </c>
      <c r="H10" s="1" t="s">
        <v>50</v>
      </c>
      <c r="I10" s="1" t="s">
        <v>4</v>
      </c>
      <c r="K10" s="30" t="s">
        <v>71</v>
      </c>
      <c r="L10" s="32" t="s">
        <v>74</v>
      </c>
      <c r="M10" s="2"/>
      <c r="N10" s="1"/>
      <c r="O10" s="33">
        <v>16528.92561983471</v>
      </c>
      <c r="P10" s="8" t="s">
        <v>18</v>
      </c>
      <c r="Q10" s="24">
        <v>0</v>
      </c>
      <c r="R10" s="5">
        <f t="shared" si="7"/>
        <v>0</v>
      </c>
      <c r="S10" s="5">
        <f t="shared" si="0"/>
        <v>3471.07</v>
      </c>
      <c r="T10" s="5">
        <f t="shared" si="10"/>
        <v>0</v>
      </c>
      <c r="U10" s="5">
        <f t="shared" si="8"/>
        <v>19999.99561983471</v>
      </c>
      <c r="V10" s="6" t="str">
        <f t="shared" si="1"/>
        <v>20000.00</v>
      </c>
      <c r="W10" s="6" t="str">
        <f t="shared" si="2"/>
        <v>0.00</v>
      </c>
      <c r="X10" s="7" t="str">
        <f>IFERROR(IF(MATCH(Z10,[1]Control!$D:$D,0)&gt;0,"ü",""),"")</f>
        <v/>
      </c>
      <c r="Y10" s="4">
        <f t="shared" si="3"/>
        <v>10</v>
      </c>
      <c r="Z10" s="4" t="str">
        <f>J10&amp;"-"&amp;COUNTIF($J$1:J10,J10)</f>
        <v>-0</v>
      </c>
      <c r="AB10" s="11">
        <f t="shared" si="4"/>
        <v>0</v>
      </c>
      <c r="AC10" s="11">
        <f t="shared" si="5"/>
        <v>0</v>
      </c>
      <c r="AD10" s="9" t="e">
        <f t="shared" si="6"/>
        <v>#DIV/0!</v>
      </c>
    </row>
    <row r="11" spans="1:30" x14ac:dyDescent="0.25">
      <c r="A11" s="26" t="s">
        <v>64</v>
      </c>
      <c r="B11" s="18" t="s">
        <v>63</v>
      </c>
      <c r="C11" s="18" t="s">
        <v>61</v>
      </c>
      <c r="D11" s="18" t="s">
        <v>62</v>
      </c>
      <c r="E11" s="12" t="s">
        <v>49</v>
      </c>
      <c r="F11" s="1" t="s">
        <v>65</v>
      </c>
      <c r="G11" s="1" t="s">
        <v>26</v>
      </c>
      <c r="H11" s="1" t="s">
        <v>50</v>
      </c>
      <c r="I11" s="1" t="s">
        <v>4</v>
      </c>
      <c r="K11" s="30" t="s">
        <v>71</v>
      </c>
      <c r="L11" s="32" t="s">
        <v>74</v>
      </c>
      <c r="M11" s="2"/>
      <c r="N11" s="1"/>
      <c r="O11" s="33">
        <v>16528.92561983471</v>
      </c>
      <c r="P11" s="8" t="s">
        <v>18</v>
      </c>
      <c r="Q11" s="24">
        <v>0</v>
      </c>
      <c r="R11" s="5">
        <f t="shared" si="7"/>
        <v>0</v>
      </c>
      <c r="S11" s="5">
        <f t="shared" si="0"/>
        <v>3471.07</v>
      </c>
      <c r="T11" s="5">
        <f t="shared" si="10"/>
        <v>0</v>
      </c>
      <c r="U11" s="5">
        <f t="shared" si="8"/>
        <v>19999.99561983471</v>
      </c>
      <c r="V11" s="6" t="str">
        <f t="shared" si="1"/>
        <v>20000.00</v>
      </c>
      <c r="W11" s="6" t="str">
        <f t="shared" si="2"/>
        <v>0.00</v>
      </c>
      <c r="X11" s="7" t="str">
        <f>IFERROR(IF(MATCH(Z11,[1]Control!$D:$D,0)&gt;0,"ü",""),"")</f>
        <v/>
      </c>
      <c r="Y11" s="4">
        <f t="shared" si="3"/>
        <v>11</v>
      </c>
      <c r="Z11" s="4" t="str">
        <f>J11&amp;"-"&amp;COUNTIF($J$1:J11,J11)</f>
        <v>-0</v>
      </c>
      <c r="AB11" s="11">
        <f t="shared" si="4"/>
        <v>0</v>
      </c>
      <c r="AC11" s="11">
        <f t="shared" si="5"/>
        <v>0</v>
      </c>
      <c r="AD11" s="9" t="e">
        <f t="shared" si="6"/>
        <v>#DIV/0!</v>
      </c>
    </row>
    <row r="12" spans="1:30" x14ac:dyDescent="0.25">
      <c r="A12" s="26" t="s">
        <v>64</v>
      </c>
      <c r="B12" s="18" t="s">
        <v>63</v>
      </c>
      <c r="C12" s="18" t="s">
        <v>61</v>
      </c>
      <c r="D12" s="18" t="s">
        <v>62</v>
      </c>
      <c r="E12" s="12" t="s">
        <v>49</v>
      </c>
      <c r="F12" s="1" t="s">
        <v>65</v>
      </c>
      <c r="G12" s="1" t="s">
        <v>26</v>
      </c>
      <c r="H12" s="1" t="s">
        <v>50</v>
      </c>
      <c r="I12" s="1" t="s">
        <v>4</v>
      </c>
      <c r="K12" s="30" t="s">
        <v>71</v>
      </c>
      <c r="L12" s="32" t="s">
        <v>74</v>
      </c>
      <c r="M12" s="2"/>
      <c r="N12" s="1"/>
      <c r="O12" s="33">
        <v>16528.92561983471</v>
      </c>
      <c r="P12" s="8" t="s">
        <v>18</v>
      </c>
      <c r="Q12" s="24">
        <v>0</v>
      </c>
      <c r="R12" s="5">
        <f t="shared" si="7"/>
        <v>0</v>
      </c>
      <c r="S12" s="5">
        <f t="shared" si="0"/>
        <v>3471.07</v>
      </c>
      <c r="T12" s="5">
        <f t="shared" si="10"/>
        <v>0</v>
      </c>
      <c r="U12" s="5">
        <f t="shared" si="8"/>
        <v>19999.99561983471</v>
      </c>
      <c r="V12" s="6" t="str">
        <f t="shared" si="1"/>
        <v>20000.00</v>
      </c>
      <c r="W12" s="6" t="str">
        <f t="shared" si="2"/>
        <v>0.00</v>
      </c>
      <c r="X12" s="7" t="str">
        <f>IFERROR(IF(MATCH(Z12,[1]Control!$D:$D,0)&gt;0,"ü",""),"")</f>
        <v/>
      </c>
      <c r="Y12" s="4">
        <f t="shared" si="3"/>
        <v>12</v>
      </c>
      <c r="Z12" s="4" t="str">
        <f>J12&amp;"-"&amp;COUNTIF($J$1:J12,J12)</f>
        <v>-0</v>
      </c>
      <c r="AB12" s="11">
        <f t="shared" si="4"/>
        <v>0</v>
      </c>
      <c r="AC12" s="11">
        <f t="shared" si="5"/>
        <v>0</v>
      </c>
      <c r="AD12" s="9" t="e">
        <f t="shared" si="6"/>
        <v>#DIV/0!</v>
      </c>
    </row>
    <row r="13" spans="1:30" x14ac:dyDescent="0.25">
      <c r="A13" s="26" t="s">
        <v>64</v>
      </c>
      <c r="B13" s="18" t="s">
        <v>63</v>
      </c>
      <c r="C13" s="18" t="s">
        <v>61</v>
      </c>
      <c r="D13" s="18" t="s">
        <v>62</v>
      </c>
      <c r="E13" s="12" t="s">
        <v>49</v>
      </c>
      <c r="F13" s="1" t="s">
        <v>65</v>
      </c>
      <c r="G13" s="1" t="s">
        <v>26</v>
      </c>
      <c r="H13" s="1" t="s">
        <v>50</v>
      </c>
      <c r="I13" s="1" t="s">
        <v>4</v>
      </c>
      <c r="K13" s="30" t="s">
        <v>71</v>
      </c>
      <c r="L13" s="32" t="s">
        <v>74</v>
      </c>
      <c r="M13" s="2"/>
      <c r="N13" s="1"/>
      <c r="O13" s="33">
        <v>16528.92561983471</v>
      </c>
      <c r="P13" s="8" t="s">
        <v>18</v>
      </c>
      <c r="Q13" s="24">
        <v>0</v>
      </c>
      <c r="R13" s="5">
        <f t="shared" si="7"/>
        <v>0</v>
      </c>
      <c r="S13" s="5">
        <f t="shared" si="0"/>
        <v>3471.07</v>
      </c>
      <c r="T13" s="5">
        <f t="shared" si="10"/>
        <v>0</v>
      </c>
      <c r="U13" s="5">
        <f t="shared" si="8"/>
        <v>19999.99561983471</v>
      </c>
      <c r="V13" s="6" t="str">
        <f t="shared" si="1"/>
        <v>20000.00</v>
      </c>
      <c r="W13" s="6" t="str">
        <f t="shared" ref="W13:W48" si="11">SUBSTITUTE(TEXT(ROUNDUP(U13,0)-U13,"0,00"),",",".")</f>
        <v>0.00</v>
      </c>
      <c r="X13" s="7" t="str">
        <f>IFERROR(IF(MATCH(Z13,[1]Control!$D:$D,0)&gt;0,"ü",""),"")</f>
        <v/>
      </c>
      <c r="Y13" s="4">
        <f t="shared" si="3"/>
        <v>13</v>
      </c>
      <c r="Z13" s="4" t="str">
        <f>J13&amp;"-"&amp;COUNTIF($J$1:J13,J13)</f>
        <v>-0</v>
      </c>
      <c r="AB13" s="11">
        <f t="shared" si="4"/>
        <v>0</v>
      </c>
      <c r="AC13" s="11">
        <f t="shared" si="5"/>
        <v>0</v>
      </c>
      <c r="AD13" s="9" t="e">
        <f t="shared" si="6"/>
        <v>#DIV/0!</v>
      </c>
    </row>
    <row r="14" spans="1:30" x14ac:dyDescent="0.25">
      <c r="A14" s="26" t="s">
        <v>64</v>
      </c>
      <c r="B14" s="18" t="s">
        <v>63</v>
      </c>
      <c r="C14" s="18" t="s">
        <v>61</v>
      </c>
      <c r="D14" s="18" t="s">
        <v>62</v>
      </c>
      <c r="E14" s="12" t="s">
        <v>49</v>
      </c>
      <c r="F14" s="1" t="s">
        <v>65</v>
      </c>
      <c r="G14" s="1" t="s">
        <v>26</v>
      </c>
      <c r="H14" s="1" t="s">
        <v>50</v>
      </c>
      <c r="I14" s="1" t="s">
        <v>4</v>
      </c>
      <c r="K14" s="30" t="s">
        <v>71</v>
      </c>
      <c r="L14" s="32" t="s">
        <v>74</v>
      </c>
      <c r="M14" s="2"/>
      <c r="N14" s="1"/>
      <c r="O14" s="33">
        <v>16528.92561983471</v>
      </c>
      <c r="P14" s="8" t="s">
        <v>18</v>
      </c>
      <c r="Q14" s="24">
        <v>0</v>
      </c>
      <c r="R14" s="5">
        <f t="shared" si="7"/>
        <v>0</v>
      </c>
      <c r="S14" s="5">
        <f t="shared" si="0"/>
        <v>3471.07</v>
      </c>
      <c r="T14" s="5">
        <f t="shared" si="10"/>
        <v>0</v>
      </c>
      <c r="U14" s="5">
        <f t="shared" si="8"/>
        <v>19999.99561983471</v>
      </c>
      <c r="V14" s="6" t="str">
        <f t="shared" si="1"/>
        <v>20000.00</v>
      </c>
      <c r="W14" s="6" t="str">
        <f t="shared" si="11"/>
        <v>0.00</v>
      </c>
      <c r="X14" s="7" t="str">
        <f>IFERROR(IF(MATCH(Z14,[1]Control!$D:$D,0)&gt;0,"ü",""),"")</f>
        <v/>
      </c>
      <c r="Y14" s="4">
        <f t="shared" si="3"/>
        <v>14</v>
      </c>
      <c r="Z14" s="4" t="str">
        <f>J14&amp;"-"&amp;COUNTIF($J$1:J14,J14)</f>
        <v>-0</v>
      </c>
      <c r="AB14" s="11">
        <f t="shared" si="4"/>
        <v>0</v>
      </c>
      <c r="AC14" s="11">
        <f t="shared" si="5"/>
        <v>0</v>
      </c>
      <c r="AD14" s="9" t="e">
        <f t="shared" si="6"/>
        <v>#DIV/0!</v>
      </c>
    </row>
    <row r="15" spans="1:30" x14ac:dyDescent="0.25">
      <c r="A15" s="26" t="s">
        <v>64</v>
      </c>
      <c r="B15" s="18" t="s">
        <v>63</v>
      </c>
      <c r="C15" s="18" t="s">
        <v>61</v>
      </c>
      <c r="D15" s="18" t="s">
        <v>62</v>
      </c>
      <c r="E15" s="12" t="s">
        <v>49</v>
      </c>
      <c r="F15" s="1" t="s">
        <v>65</v>
      </c>
      <c r="G15" s="1" t="s">
        <v>26</v>
      </c>
      <c r="H15" s="1" t="s">
        <v>50</v>
      </c>
      <c r="I15" s="1" t="s">
        <v>4</v>
      </c>
      <c r="K15" s="30" t="s">
        <v>71</v>
      </c>
      <c r="L15" s="32" t="s">
        <v>74</v>
      </c>
      <c r="M15" s="2"/>
      <c r="N15" s="1"/>
      <c r="O15" s="33">
        <v>16528.92561983471</v>
      </c>
      <c r="P15" s="8" t="s">
        <v>18</v>
      </c>
      <c r="Q15" s="24">
        <v>0</v>
      </c>
      <c r="R15" s="5">
        <f t="shared" si="7"/>
        <v>0</v>
      </c>
      <c r="S15" s="5">
        <f t="shared" si="0"/>
        <v>3471.07</v>
      </c>
      <c r="T15" s="5">
        <f t="shared" si="10"/>
        <v>0</v>
      </c>
      <c r="U15" s="5">
        <f t="shared" si="8"/>
        <v>19999.99561983471</v>
      </c>
      <c r="V15" s="6" t="str">
        <f t="shared" si="1"/>
        <v>20000.00</v>
      </c>
      <c r="W15" s="6" t="str">
        <f>SUBSTITUTE(TEXT(ROUNDUP(U15,0)-U15,"0,00"),",",".")</f>
        <v>0.00</v>
      </c>
      <c r="X15" s="7" t="str">
        <f>IFERROR(IF(MATCH(Z15,[1]Control!$D:$D,0)&gt;0,"ü",""),"")</f>
        <v/>
      </c>
      <c r="Y15" s="4">
        <f t="shared" si="3"/>
        <v>15</v>
      </c>
      <c r="Z15" s="4" t="str">
        <f>J15&amp;"-"&amp;COUNTIF($J$1:J15,J15)</f>
        <v>-0</v>
      </c>
      <c r="AB15" s="11">
        <f t="shared" si="4"/>
        <v>0</v>
      </c>
      <c r="AC15" s="11">
        <f t="shared" si="5"/>
        <v>0</v>
      </c>
      <c r="AD15" s="9" t="e">
        <f t="shared" si="6"/>
        <v>#DIV/0!</v>
      </c>
    </row>
    <row r="16" spans="1:30" x14ac:dyDescent="0.25">
      <c r="A16" s="26" t="s">
        <v>64</v>
      </c>
      <c r="B16" s="18" t="s">
        <v>63</v>
      </c>
      <c r="C16" s="18" t="s">
        <v>61</v>
      </c>
      <c r="D16" s="18" t="s">
        <v>62</v>
      </c>
      <c r="E16" s="12" t="s">
        <v>49</v>
      </c>
      <c r="F16" s="1" t="s">
        <v>65</v>
      </c>
      <c r="G16" s="1" t="s">
        <v>26</v>
      </c>
      <c r="H16" s="1" t="s">
        <v>50</v>
      </c>
      <c r="I16" s="1" t="s">
        <v>4</v>
      </c>
      <c r="K16" s="30" t="s">
        <v>71</v>
      </c>
      <c r="L16" s="32" t="s">
        <v>74</v>
      </c>
      <c r="M16" s="2"/>
      <c r="N16" s="1"/>
      <c r="O16" s="33">
        <v>16528.92561983471</v>
      </c>
      <c r="P16" s="8" t="s">
        <v>18</v>
      </c>
      <c r="Q16" s="24">
        <v>0</v>
      </c>
      <c r="R16" s="5">
        <f t="shared" si="7"/>
        <v>0</v>
      </c>
      <c r="S16" s="5">
        <f t="shared" si="0"/>
        <v>3471.07</v>
      </c>
      <c r="T16" s="5">
        <f t="shared" si="10"/>
        <v>0</v>
      </c>
      <c r="U16" s="5">
        <f t="shared" si="8"/>
        <v>19999.99561983471</v>
      </c>
      <c r="V16" s="6" t="str">
        <f t="shared" si="1"/>
        <v>20000.00</v>
      </c>
      <c r="W16" s="6" t="str">
        <f t="shared" si="11"/>
        <v>0.00</v>
      </c>
      <c r="X16" s="7" t="str">
        <f>IFERROR(IF(MATCH(Z16,[1]Control!$D:$D,0)&gt;0,"ü",""),"")</f>
        <v/>
      </c>
      <c r="Y16" s="4">
        <f t="shared" si="3"/>
        <v>16</v>
      </c>
      <c r="Z16" s="4" t="str">
        <f>J16&amp;"-"&amp;COUNTIF($J$1:J16,J16)</f>
        <v>-0</v>
      </c>
      <c r="AB16" s="11">
        <f t="shared" si="4"/>
        <v>0</v>
      </c>
      <c r="AC16" s="11">
        <f t="shared" si="5"/>
        <v>0</v>
      </c>
      <c r="AD16" s="9" t="e">
        <f t="shared" si="6"/>
        <v>#DIV/0!</v>
      </c>
    </row>
    <row r="17" spans="1:30" x14ac:dyDescent="0.25">
      <c r="A17" s="26" t="s">
        <v>64</v>
      </c>
      <c r="B17" s="18" t="s">
        <v>63</v>
      </c>
      <c r="C17" s="18" t="s">
        <v>61</v>
      </c>
      <c r="D17" s="18" t="s">
        <v>62</v>
      </c>
      <c r="E17" s="12" t="s">
        <v>49</v>
      </c>
      <c r="F17" s="1" t="s">
        <v>65</v>
      </c>
      <c r="G17" s="1" t="s">
        <v>26</v>
      </c>
      <c r="H17" s="1" t="s">
        <v>50</v>
      </c>
      <c r="I17" s="1" t="s">
        <v>4</v>
      </c>
      <c r="K17" s="30" t="s">
        <v>71</v>
      </c>
      <c r="L17" s="32" t="s">
        <v>74</v>
      </c>
      <c r="M17" s="2"/>
      <c r="N17" s="1"/>
      <c r="O17" s="33">
        <v>16528.92561983471</v>
      </c>
      <c r="P17" s="8" t="s">
        <v>18</v>
      </c>
      <c r="Q17" s="24">
        <v>0</v>
      </c>
      <c r="R17" s="5">
        <f t="shared" si="7"/>
        <v>0</v>
      </c>
      <c r="S17" s="5">
        <f t="shared" si="0"/>
        <v>3471.07</v>
      </c>
      <c r="T17" s="5">
        <f t="shared" si="10"/>
        <v>0</v>
      </c>
      <c r="U17" s="5">
        <f t="shared" si="8"/>
        <v>19999.99561983471</v>
      </c>
      <c r="V17" s="6" t="str">
        <f t="shared" si="1"/>
        <v>20000.00</v>
      </c>
      <c r="W17" s="6" t="str">
        <f t="shared" si="11"/>
        <v>0.00</v>
      </c>
      <c r="X17" s="7" t="str">
        <f>IFERROR(IF(MATCH(Z17,[1]Control!$D:$D,0)&gt;0,"ü",""),"")</f>
        <v/>
      </c>
      <c r="Y17" s="4">
        <f t="shared" si="3"/>
        <v>17</v>
      </c>
      <c r="Z17" s="4" t="str">
        <f>J17&amp;"-"&amp;COUNTIF($J$1:J17,J17)</f>
        <v>-0</v>
      </c>
      <c r="AB17" s="11">
        <f t="shared" si="4"/>
        <v>0</v>
      </c>
      <c r="AC17" s="11">
        <f t="shared" si="5"/>
        <v>0</v>
      </c>
      <c r="AD17" s="9" t="e">
        <f t="shared" si="6"/>
        <v>#DIV/0!</v>
      </c>
    </row>
    <row r="18" spans="1:30" x14ac:dyDescent="0.25">
      <c r="A18" s="26"/>
      <c r="B18" s="18"/>
      <c r="C18" s="18"/>
      <c r="D18" s="18"/>
      <c r="E18" s="12"/>
      <c r="F18" s="1"/>
      <c r="G18" s="1"/>
      <c r="H18" s="1"/>
      <c r="I18" s="1" t="s">
        <v>4</v>
      </c>
      <c r="J18" s="22"/>
      <c r="K18" s="27"/>
      <c r="L18" s="21"/>
      <c r="M18" s="2"/>
      <c r="N18" s="1"/>
      <c r="O18" s="23"/>
      <c r="P18" s="8" t="s">
        <v>18</v>
      </c>
      <c r="Q18" s="24">
        <v>0</v>
      </c>
      <c r="R18" s="5">
        <f t="shared" si="7"/>
        <v>0</v>
      </c>
      <c r="S18" s="5">
        <f t="shared" si="0"/>
        <v>0</v>
      </c>
      <c r="T18" s="5">
        <f t="shared" si="10"/>
        <v>0</v>
      </c>
      <c r="U18" s="5">
        <f t="shared" si="8"/>
        <v>0</v>
      </c>
      <c r="V18" s="6" t="str">
        <f t="shared" si="1"/>
        <v>.00</v>
      </c>
      <c r="W18" s="6" t="str">
        <f t="shared" si="11"/>
        <v>0.00</v>
      </c>
      <c r="X18" s="7" t="str">
        <f>IFERROR(IF(MATCH(Z18,[1]Control!$D:$D,0)&gt;0,"ü",""),"")</f>
        <v/>
      </c>
      <c r="Y18" s="4">
        <f t="shared" si="3"/>
        <v>18</v>
      </c>
      <c r="Z18" s="4" t="str">
        <f>J18&amp;"-"&amp;COUNTIF($J$1:J18,J18)</f>
        <v>-0</v>
      </c>
      <c r="AB18" s="11">
        <f t="shared" si="4"/>
        <v>0</v>
      </c>
      <c r="AC18" s="11">
        <f t="shared" si="5"/>
        <v>0</v>
      </c>
      <c r="AD18" s="9" t="e">
        <f t="shared" si="6"/>
        <v>#DIV/0!</v>
      </c>
    </row>
    <row r="19" spans="1:30" x14ac:dyDescent="0.25">
      <c r="A19" s="26"/>
      <c r="B19" s="18"/>
      <c r="C19" s="18"/>
      <c r="D19" s="17"/>
      <c r="E19" s="12"/>
      <c r="F19" s="1"/>
      <c r="G19" s="1"/>
      <c r="H19" s="1"/>
      <c r="I19" s="1" t="s">
        <v>4</v>
      </c>
      <c r="J19" s="22"/>
      <c r="K19" s="27"/>
      <c r="L19" s="21"/>
      <c r="M19" s="2"/>
      <c r="N19" s="1"/>
      <c r="O19" s="23"/>
      <c r="P19" s="8" t="s">
        <v>18</v>
      </c>
      <c r="Q19" s="24">
        <v>0</v>
      </c>
      <c r="R19" s="5">
        <f t="shared" si="7"/>
        <v>0</v>
      </c>
      <c r="S19" s="5">
        <f t="shared" si="0"/>
        <v>0</v>
      </c>
      <c r="T19" s="5">
        <f t="shared" si="10"/>
        <v>0</v>
      </c>
      <c r="U19" s="5">
        <f t="shared" si="8"/>
        <v>0</v>
      </c>
      <c r="V19" s="6" t="str">
        <f t="shared" si="1"/>
        <v>.00</v>
      </c>
      <c r="W19" s="6" t="str">
        <f t="shared" si="11"/>
        <v>0.00</v>
      </c>
      <c r="X19" s="7" t="str">
        <f>IFERROR(IF(MATCH(Z19,[1]Control!$D:$D,0)&gt;0,"ü",""),"")</f>
        <v/>
      </c>
      <c r="Y19" s="4">
        <f t="shared" si="3"/>
        <v>19</v>
      </c>
      <c r="Z19" s="4" t="str">
        <f>J19&amp;"-"&amp;COUNTIF($J$1:J19,J19)</f>
        <v>-0</v>
      </c>
      <c r="AB19" s="11">
        <f t="shared" si="4"/>
        <v>0</v>
      </c>
      <c r="AC19" s="11">
        <f t="shared" si="5"/>
        <v>0</v>
      </c>
      <c r="AD19" s="9" t="e">
        <f t="shared" si="6"/>
        <v>#DIV/0!</v>
      </c>
    </row>
    <row r="20" spans="1:30" x14ac:dyDescent="0.25">
      <c r="A20" s="26"/>
      <c r="B20" s="18"/>
      <c r="C20" s="18"/>
      <c r="D20" s="17"/>
      <c r="E20" s="12"/>
      <c r="F20" s="1"/>
      <c r="G20" s="1"/>
      <c r="H20" s="1"/>
      <c r="I20" s="1" t="s">
        <v>4</v>
      </c>
      <c r="J20" s="22"/>
      <c r="K20" s="27"/>
      <c r="L20" s="21"/>
      <c r="M20" s="2"/>
      <c r="N20" s="1"/>
      <c r="O20" s="23"/>
      <c r="P20" s="8" t="s">
        <v>18</v>
      </c>
      <c r="Q20" s="24">
        <v>0</v>
      </c>
      <c r="R20" s="5">
        <f t="shared" si="7"/>
        <v>0</v>
      </c>
      <c r="S20" s="5">
        <f t="shared" si="0"/>
        <v>0</v>
      </c>
      <c r="T20" s="5">
        <f t="shared" si="10"/>
        <v>0</v>
      </c>
      <c r="U20" s="5">
        <f t="shared" si="8"/>
        <v>0</v>
      </c>
      <c r="V20" s="6" t="str">
        <f t="shared" si="1"/>
        <v>.00</v>
      </c>
      <c r="W20" s="6" t="str">
        <f t="shared" si="11"/>
        <v>0.00</v>
      </c>
      <c r="X20" s="7" t="str">
        <f>IFERROR(IF(MATCH(Z20,[1]Control!$D:$D,0)&gt;0,"ü",""),"")</f>
        <v/>
      </c>
      <c r="Y20" s="4">
        <f t="shared" si="3"/>
        <v>20</v>
      </c>
      <c r="Z20" s="4" t="str">
        <f>J20&amp;"-"&amp;COUNTIF($J$1:J20,J20)</f>
        <v>-0</v>
      </c>
      <c r="AB20" s="11">
        <f t="shared" si="4"/>
        <v>0</v>
      </c>
      <c r="AC20" s="11">
        <f t="shared" si="5"/>
        <v>0</v>
      </c>
      <c r="AD20" s="9" t="e">
        <f t="shared" si="6"/>
        <v>#DIV/0!</v>
      </c>
    </row>
    <row r="21" spans="1:30" x14ac:dyDescent="0.25">
      <c r="A21" s="26"/>
      <c r="B21" s="18"/>
      <c r="C21" s="18"/>
      <c r="D21" s="17"/>
      <c r="E21" s="12"/>
      <c r="F21" s="1"/>
      <c r="G21" s="1"/>
      <c r="H21" s="1"/>
      <c r="I21" s="1" t="s">
        <v>4</v>
      </c>
      <c r="J21" s="22"/>
      <c r="K21" s="27"/>
      <c r="L21" s="21"/>
      <c r="M21" s="2"/>
      <c r="N21" s="1"/>
      <c r="O21" s="23"/>
      <c r="P21" s="8" t="s">
        <v>18</v>
      </c>
      <c r="Q21" s="24">
        <v>0</v>
      </c>
      <c r="R21" s="5">
        <f t="shared" si="7"/>
        <v>0</v>
      </c>
      <c r="S21" s="5">
        <f t="shared" si="0"/>
        <v>0</v>
      </c>
      <c r="T21" s="5">
        <f t="shared" si="10"/>
        <v>0</v>
      </c>
      <c r="U21" s="5">
        <f t="shared" si="8"/>
        <v>0</v>
      </c>
      <c r="V21" s="6" t="str">
        <f t="shared" si="1"/>
        <v>.00</v>
      </c>
      <c r="W21" s="6" t="str">
        <f t="shared" si="11"/>
        <v>0.00</v>
      </c>
      <c r="X21" s="7" t="str">
        <f>IFERROR(IF(MATCH(Z21,[1]Control!$D:$D,0)&gt;0,"ü",""),"")</f>
        <v/>
      </c>
      <c r="Y21" s="4">
        <f t="shared" si="3"/>
        <v>21</v>
      </c>
      <c r="Z21" s="4" t="str">
        <f>J21&amp;"-"&amp;COUNTIF($J$1:J21,J21)</f>
        <v>-0</v>
      </c>
      <c r="AB21" s="11">
        <f t="shared" si="4"/>
        <v>0</v>
      </c>
      <c r="AC21" s="11">
        <f t="shared" si="5"/>
        <v>0</v>
      </c>
      <c r="AD21" s="9" t="e">
        <f t="shared" si="6"/>
        <v>#DIV/0!</v>
      </c>
    </row>
    <row r="22" spans="1:30" x14ac:dyDescent="0.25">
      <c r="A22" s="26"/>
      <c r="B22" s="18"/>
      <c r="C22" s="18"/>
      <c r="D22" s="17"/>
      <c r="E22" s="12"/>
      <c r="F22" s="1"/>
      <c r="G22" s="1"/>
      <c r="H22" s="1"/>
      <c r="I22" s="1" t="s">
        <v>4</v>
      </c>
      <c r="J22" s="22"/>
      <c r="K22" s="27"/>
      <c r="L22" s="21"/>
      <c r="M22" s="2"/>
      <c r="N22" s="1"/>
      <c r="O22" s="23"/>
      <c r="P22" s="8" t="s">
        <v>18</v>
      </c>
      <c r="Q22" s="24">
        <v>0</v>
      </c>
      <c r="R22" s="5">
        <f t="shared" si="7"/>
        <v>0</v>
      </c>
      <c r="S22" s="5">
        <f t="shared" si="0"/>
        <v>0</v>
      </c>
      <c r="T22" s="5">
        <f t="shared" si="10"/>
        <v>0</v>
      </c>
      <c r="U22" s="5">
        <f t="shared" si="8"/>
        <v>0</v>
      </c>
      <c r="V22" s="6" t="str">
        <f t="shared" si="1"/>
        <v>.00</v>
      </c>
      <c r="W22" s="6" t="str">
        <f t="shared" si="11"/>
        <v>0.00</v>
      </c>
      <c r="X22" s="7" t="str">
        <f>IFERROR(IF(MATCH(Z22,[1]Control!$D:$D,0)&gt;0,"ü",""),"")</f>
        <v/>
      </c>
      <c r="Y22" s="4">
        <f t="shared" si="3"/>
        <v>22</v>
      </c>
      <c r="Z22" s="4" t="str">
        <f>J22&amp;"-"&amp;COUNTIF($J$1:J22,J22)</f>
        <v>-0</v>
      </c>
      <c r="AB22" s="11">
        <f t="shared" si="4"/>
        <v>0</v>
      </c>
      <c r="AC22" s="11">
        <f t="shared" si="5"/>
        <v>0</v>
      </c>
      <c r="AD22" s="9" t="e">
        <f t="shared" si="6"/>
        <v>#DIV/0!</v>
      </c>
    </row>
    <row r="23" spans="1:30" x14ac:dyDescent="0.25">
      <c r="A23" s="26"/>
      <c r="B23" s="18"/>
      <c r="C23" s="18"/>
      <c r="D23" s="17"/>
      <c r="E23" s="12"/>
      <c r="F23" s="1"/>
      <c r="G23" s="1"/>
      <c r="H23" s="1"/>
      <c r="I23" s="1" t="s">
        <v>4</v>
      </c>
      <c r="J23" s="22"/>
      <c r="K23" s="27"/>
      <c r="L23" s="21"/>
      <c r="M23" s="2"/>
      <c r="N23" s="1"/>
      <c r="O23" s="23"/>
      <c r="P23" s="8" t="s">
        <v>18</v>
      </c>
      <c r="Q23" s="24">
        <v>0</v>
      </c>
      <c r="R23" s="5">
        <f t="shared" si="7"/>
        <v>0</v>
      </c>
      <c r="S23" s="5">
        <f t="shared" si="0"/>
        <v>0</v>
      </c>
      <c r="T23" s="5">
        <f t="shared" si="10"/>
        <v>0</v>
      </c>
      <c r="U23" s="5">
        <f t="shared" si="8"/>
        <v>0</v>
      </c>
      <c r="V23" s="6" t="str">
        <f t="shared" si="1"/>
        <v>.00</v>
      </c>
      <c r="W23" s="6" t="str">
        <f t="shared" si="11"/>
        <v>0.00</v>
      </c>
      <c r="X23" s="7" t="str">
        <f>IFERROR(IF(MATCH(Z23,[1]Control!$D:$D,0)&gt;0,"ü",""),"")</f>
        <v/>
      </c>
      <c r="Y23" s="4">
        <f t="shared" si="3"/>
        <v>23</v>
      </c>
      <c r="Z23" s="4" t="str">
        <f>J23&amp;"-"&amp;COUNTIF($J$1:J23,J23)</f>
        <v>-0</v>
      </c>
      <c r="AB23" s="11">
        <f t="shared" si="4"/>
        <v>0</v>
      </c>
      <c r="AC23" s="11">
        <f t="shared" si="5"/>
        <v>0</v>
      </c>
      <c r="AD23" s="9" t="e">
        <f t="shared" si="6"/>
        <v>#DIV/0!</v>
      </c>
    </row>
    <row r="24" spans="1:30" x14ac:dyDescent="0.25">
      <c r="A24" s="26"/>
      <c r="B24" s="18"/>
      <c r="C24" s="18"/>
      <c r="D24" s="17"/>
      <c r="E24" s="12"/>
      <c r="F24" s="1"/>
      <c r="G24" s="1"/>
      <c r="H24" s="1"/>
      <c r="I24" s="1" t="s">
        <v>4</v>
      </c>
      <c r="J24" s="22"/>
      <c r="K24" s="27"/>
      <c r="L24" s="21"/>
      <c r="M24" s="2"/>
      <c r="N24" s="1"/>
      <c r="O24" s="23"/>
      <c r="P24" s="8" t="s">
        <v>18</v>
      </c>
      <c r="Q24" s="24">
        <v>0</v>
      </c>
      <c r="R24" s="5">
        <f t="shared" si="7"/>
        <v>0</v>
      </c>
      <c r="S24" s="5">
        <f t="shared" si="0"/>
        <v>0</v>
      </c>
      <c r="T24" s="5">
        <f t="shared" si="10"/>
        <v>0</v>
      </c>
      <c r="U24" s="5">
        <f t="shared" si="8"/>
        <v>0</v>
      </c>
      <c r="V24" s="6" t="str">
        <f t="shared" si="1"/>
        <v>.00</v>
      </c>
      <c r="W24" s="6" t="str">
        <f t="shared" si="11"/>
        <v>0.00</v>
      </c>
      <c r="X24" s="7" t="str">
        <f>IFERROR(IF(MATCH(Z24,[1]Control!$D:$D,0)&gt;0,"ü",""),"")</f>
        <v/>
      </c>
      <c r="Y24" s="4">
        <f t="shared" si="3"/>
        <v>24</v>
      </c>
      <c r="Z24" s="4" t="str">
        <f>J24&amp;"-"&amp;COUNTIF($J$1:J24,J24)</f>
        <v>-0</v>
      </c>
      <c r="AB24" s="11">
        <f t="shared" si="4"/>
        <v>0</v>
      </c>
      <c r="AC24" s="11">
        <f t="shared" si="5"/>
        <v>0</v>
      </c>
      <c r="AD24" s="9" t="e">
        <f t="shared" si="6"/>
        <v>#DIV/0!</v>
      </c>
    </row>
    <row r="25" spans="1:30" x14ac:dyDescent="0.25">
      <c r="A25" s="26"/>
      <c r="B25" s="18"/>
      <c r="C25" s="18"/>
      <c r="D25" s="17"/>
      <c r="E25" s="12"/>
      <c r="F25" s="1"/>
      <c r="G25" s="1"/>
      <c r="H25" s="1"/>
      <c r="I25" s="1" t="s">
        <v>4</v>
      </c>
      <c r="J25" s="22"/>
      <c r="K25" s="27"/>
      <c r="L25" s="21"/>
      <c r="M25" s="2"/>
      <c r="N25" s="1"/>
      <c r="O25" s="23"/>
      <c r="P25" s="8" t="s">
        <v>18</v>
      </c>
      <c r="Q25" s="24">
        <v>0</v>
      </c>
      <c r="R25" s="5">
        <f t="shared" si="7"/>
        <v>0</v>
      </c>
      <c r="S25" s="5">
        <f t="shared" si="0"/>
        <v>0</v>
      </c>
      <c r="T25" s="5">
        <f t="shared" si="10"/>
        <v>0</v>
      </c>
      <c r="U25" s="5">
        <f t="shared" si="8"/>
        <v>0</v>
      </c>
      <c r="V25" s="6" t="str">
        <f t="shared" si="1"/>
        <v>.00</v>
      </c>
      <c r="W25" s="6" t="str">
        <f t="shared" si="11"/>
        <v>0.00</v>
      </c>
      <c r="X25" s="7" t="str">
        <f>IFERROR(IF(MATCH(Z25,[1]Control!$D:$D,0)&gt;0,"ü",""),"")</f>
        <v/>
      </c>
      <c r="Y25" s="4">
        <f t="shared" si="3"/>
        <v>25</v>
      </c>
      <c r="Z25" s="4" t="str">
        <f>J25&amp;"-"&amp;COUNTIF($J$1:J25,J25)</f>
        <v>-0</v>
      </c>
      <c r="AB25" s="11">
        <f t="shared" si="4"/>
        <v>0</v>
      </c>
      <c r="AC25" s="11">
        <f t="shared" si="5"/>
        <v>0</v>
      </c>
      <c r="AD25" s="9" t="e">
        <f t="shared" si="6"/>
        <v>#DIV/0!</v>
      </c>
    </row>
    <row r="26" spans="1:30" x14ac:dyDescent="0.25">
      <c r="A26" s="26"/>
      <c r="B26" s="18"/>
      <c r="C26" s="18"/>
      <c r="D26" s="17"/>
      <c r="E26" s="12"/>
      <c r="F26" s="1"/>
      <c r="G26" s="1"/>
      <c r="H26" s="1"/>
      <c r="I26" s="1" t="s">
        <v>4</v>
      </c>
      <c r="J26" s="22"/>
      <c r="K26" s="27"/>
      <c r="L26" s="21"/>
      <c r="M26" s="2"/>
      <c r="N26" s="1"/>
      <c r="O26" s="23"/>
      <c r="P26" s="8" t="s">
        <v>18</v>
      </c>
      <c r="Q26" s="24">
        <v>0</v>
      </c>
      <c r="R26" s="5">
        <f t="shared" si="7"/>
        <v>0</v>
      </c>
      <c r="S26" s="5">
        <f t="shared" si="0"/>
        <v>0</v>
      </c>
      <c r="T26" s="5">
        <f t="shared" si="10"/>
        <v>0</v>
      </c>
      <c r="U26" s="5">
        <f t="shared" si="8"/>
        <v>0</v>
      </c>
      <c r="V26" s="6" t="str">
        <f t="shared" si="1"/>
        <v>.00</v>
      </c>
      <c r="W26" s="6" t="str">
        <f t="shared" si="11"/>
        <v>0.00</v>
      </c>
      <c r="X26" s="7" t="str">
        <f>IFERROR(IF(MATCH(Z26,[1]Control!$D:$D,0)&gt;0,"ü",""),"")</f>
        <v/>
      </c>
      <c r="Y26" s="4">
        <f t="shared" si="3"/>
        <v>26</v>
      </c>
      <c r="Z26" s="4" t="str">
        <f>J26&amp;"-"&amp;COUNTIF($J$1:J26,J26)</f>
        <v>-0</v>
      </c>
      <c r="AB26" s="11">
        <f t="shared" si="4"/>
        <v>0</v>
      </c>
      <c r="AC26" s="11">
        <f t="shared" si="5"/>
        <v>0</v>
      </c>
      <c r="AD26" s="9" t="e">
        <f t="shared" si="6"/>
        <v>#DIV/0!</v>
      </c>
    </row>
    <row r="27" spans="1:30" x14ac:dyDescent="0.25">
      <c r="A27" s="26"/>
      <c r="B27" s="18"/>
      <c r="C27" s="18"/>
      <c r="D27" s="17"/>
      <c r="E27" s="12"/>
      <c r="F27" s="1"/>
      <c r="G27" s="1"/>
      <c r="H27" s="1"/>
      <c r="I27" s="1" t="s">
        <v>4</v>
      </c>
      <c r="J27" s="22"/>
      <c r="K27" s="27"/>
      <c r="L27" s="21"/>
      <c r="M27" s="2"/>
      <c r="N27" s="1"/>
      <c r="O27" s="23"/>
      <c r="P27" s="8" t="s">
        <v>18</v>
      </c>
      <c r="Q27" s="24">
        <v>0</v>
      </c>
      <c r="R27" s="5">
        <f t="shared" si="7"/>
        <v>0</v>
      </c>
      <c r="S27" s="5">
        <f t="shared" si="0"/>
        <v>0</v>
      </c>
      <c r="T27" s="5">
        <f t="shared" si="10"/>
        <v>0</v>
      </c>
      <c r="U27" s="5">
        <f t="shared" si="8"/>
        <v>0</v>
      </c>
      <c r="V27" s="6" t="str">
        <f t="shared" si="1"/>
        <v>.00</v>
      </c>
      <c r="W27" s="6" t="str">
        <f t="shared" si="11"/>
        <v>0.00</v>
      </c>
      <c r="X27" s="7" t="str">
        <f>IFERROR(IF(MATCH(Z27,[1]Control!$D:$D,0)&gt;0,"ü",""),"")</f>
        <v/>
      </c>
      <c r="Y27" s="4">
        <f t="shared" si="3"/>
        <v>27</v>
      </c>
      <c r="Z27" s="4" t="str">
        <f>J27&amp;"-"&amp;COUNTIF($J$1:J27,J27)</f>
        <v>-0</v>
      </c>
      <c r="AB27" s="11">
        <f t="shared" si="4"/>
        <v>0</v>
      </c>
      <c r="AC27" s="11">
        <f t="shared" si="5"/>
        <v>0</v>
      </c>
      <c r="AD27" s="9" t="e">
        <f t="shared" si="6"/>
        <v>#DIV/0!</v>
      </c>
    </row>
    <row r="28" spans="1:30" x14ac:dyDescent="0.25">
      <c r="A28" s="26"/>
      <c r="B28" s="18"/>
      <c r="C28" s="18"/>
      <c r="D28" s="17"/>
      <c r="E28" s="12"/>
      <c r="F28" s="1"/>
      <c r="G28" s="1"/>
      <c r="H28" s="1"/>
      <c r="I28" s="1" t="s">
        <v>4</v>
      </c>
      <c r="J28" s="22"/>
      <c r="K28" s="27"/>
      <c r="L28" s="21"/>
      <c r="M28" s="2"/>
      <c r="N28" s="1"/>
      <c r="O28" s="23"/>
      <c r="P28" s="8" t="s">
        <v>18</v>
      </c>
      <c r="Q28" s="24">
        <v>0</v>
      </c>
      <c r="R28" s="5">
        <f t="shared" si="7"/>
        <v>0</v>
      </c>
      <c r="S28" s="5">
        <f t="shared" si="0"/>
        <v>0</v>
      </c>
      <c r="T28" s="5">
        <f t="shared" si="10"/>
        <v>0</v>
      </c>
      <c r="U28" s="5">
        <f t="shared" si="8"/>
        <v>0</v>
      </c>
      <c r="V28" s="6" t="str">
        <f t="shared" si="1"/>
        <v>.00</v>
      </c>
      <c r="W28" s="6" t="str">
        <f t="shared" si="11"/>
        <v>0.00</v>
      </c>
      <c r="X28" s="7" t="str">
        <f>IFERROR(IF(MATCH(Z28,[1]Control!$D:$D,0)&gt;0,"ü",""),"")</f>
        <v/>
      </c>
      <c r="Y28" s="4">
        <f t="shared" si="3"/>
        <v>28</v>
      </c>
      <c r="Z28" s="4" t="str">
        <f>J28&amp;"-"&amp;COUNTIF($J$1:J28,J28)</f>
        <v>-0</v>
      </c>
      <c r="AB28" s="11">
        <f t="shared" si="4"/>
        <v>0</v>
      </c>
      <c r="AC28" s="11">
        <f t="shared" si="5"/>
        <v>0</v>
      </c>
      <c r="AD28" s="9" t="e">
        <f t="shared" si="6"/>
        <v>#DIV/0!</v>
      </c>
    </row>
    <row r="29" spans="1:30" x14ac:dyDescent="0.25">
      <c r="A29" s="26"/>
      <c r="B29" s="18"/>
      <c r="C29" s="18"/>
      <c r="D29" s="17"/>
      <c r="E29" s="12"/>
      <c r="F29" s="1"/>
      <c r="G29" s="1"/>
      <c r="H29" s="1"/>
      <c r="I29" s="1" t="s">
        <v>4</v>
      </c>
      <c r="J29" s="22"/>
      <c r="K29" s="27"/>
      <c r="L29" s="21"/>
      <c r="M29" s="2"/>
      <c r="N29" s="1"/>
      <c r="O29" s="23"/>
      <c r="P29" s="8" t="s">
        <v>18</v>
      </c>
      <c r="Q29" s="24">
        <v>0</v>
      </c>
      <c r="R29" s="5">
        <f t="shared" si="7"/>
        <v>0</v>
      </c>
      <c r="S29" s="5">
        <f t="shared" si="0"/>
        <v>0</v>
      </c>
      <c r="T29" s="5">
        <f t="shared" si="10"/>
        <v>0</v>
      </c>
      <c r="U29" s="5">
        <f t="shared" si="8"/>
        <v>0</v>
      </c>
      <c r="V29" s="6" t="str">
        <f t="shared" si="1"/>
        <v>.00</v>
      </c>
      <c r="W29" s="6" t="str">
        <f t="shared" si="11"/>
        <v>0.00</v>
      </c>
      <c r="X29" s="7" t="str">
        <f>IFERROR(IF(MATCH(Z29,[1]Control!$D:$D,0)&gt;0,"ü",""),"")</f>
        <v/>
      </c>
      <c r="Y29" s="4">
        <f t="shared" si="3"/>
        <v>29</v>
      </c>
      <c r="Z29" s="4" t="str">
        <f>J29&amp;"-"&amp;COUNTIF($J$1:J29,J29)</f>
        <v>-0</v>
      </c>
      <c r="AB29" s="11">
        <f t="shared" si="4"/>
        <v>0</v>
      </c>
      <c r="AC29" s="11">
        <f t="shared" si="5"/>
        <v>0</v>
      </c>
      <c r="AD29" s="9" t="e">
        <f t="shared" si="6"/>
        <v>#DIV/0!</v>
      </c>
    </row>
    <row r="30" spans="1:30" x14ac:dyDescent="0.25">
      <c r="A30" s="26"/>
      <c r="B30" s="18"/>
      <c r="C30" s="18"/>
      <c r="D30" s="17"/>
      <c r="E30" s="12"/>
      <c r="F30" s="1"/>
      <c r="G30" s="1"/>
      <c r="H30" s="1"/>
      <c r="I30" s="1" t="s">
        <v>4</v>
      </c>
      <c r="J30" s="22"/>
      <c r="K30" s="27"/>
      <c r="L30" s="21"/>
      <c r="M30" s="2"/>
      <c r="N30" s="1"/>
      <c r="O30" s="23"/>
      <c r="P30" s="8" t="s">
        <v>18</v>
      </c>
      <c r="Q30" s="24">
        <v>0</v>
      </c>
      <c r="R30" s="5">
        <f t="shared" si="7"/>
        <v>0</v>
      </c>
      <c r="S30" s="5">
        <f t="shared" si="0"/>
        <v>0</v>
      </c>
      <c r="T30" s="5">
        <f t="shared" si="10"/>
        <v>0</v>
      </c>
      <c r="U30" s="5">
        <f t="shared" si="8"/>
        <v>0</v>
      </c>
      <c r="V30" s="6" t="str">
        <f t="shared" si="1"/>
        <v>.00</v>
      </c>
      <c r="W30" s="6" t="str">
        <f t="shared" si="11"/>
        <v>0.00</v>
      </c>
      <c r="X30" s="7" t="str">
        <f>IFERROR(IF(MATCH(Z30,[1]Control!$D:$D,0)&gt;0,"ü",""),"")</f>
        <v/>
      </c>
      <c r="Y30" s="4">
        <f t="shared" si="3"/>
        <v>30</v>
      </c>
      <c r="Z30" s="4" t="str">
        <f>J30&amp;"-"&amp;COUNTIF($J$1:J30,J30)</f>
        <v>-0</v>
      </c>
      <c r="AB30" s="11">
        <f t="shared" si="4"/>
        <v>0</v>
      </c>
      <c r="AC30" s="11">
        <f t="shared" si="5"/>
        <v>0</v>
      </c>
      <c r="AD30" s="9" t="e">
        <f t="shared" si="6"/>
        <v>#DIV/0!</v>
      </c>
    </row>
    <row r="31" spans="1:30" x14ac:dyDescent="0.25">
      <c r="A31" s="26"/>
      <c r="B31" s="18"/>
      <c r="C31" s="18"/>
      <c r="D31" s="17"/>
      <c r="E31" s="12"/>
      <c r="F31" s="1"/>
      <c r="G31" s="1"/>
      <c r="H31" s="1"/>
      <c r="I31" s="1" t="s">
        <v>4</v>
      </c>
      <c r="J31" s="22"/>
      <c r="K31" s="27"/>
      <c r="L31" s="21"/>
      <c r="M31" s="2"/>
      <c r="N31" s="1"/>
      <c r="O31" s="23"/>
      <c r="P31" s="8" t="s">
        <v>18</v>
      </c>
      <c r="Q31" s="24">
        <v>0</v>
      </c>
      <c r="R31" s="5">
        <f t="shared" si="7"/>
        <v>0</v>
      </c>
      <c r="S31" s="5">
        <f t="shared" si="0"/>
        <v>0</v>
      </c>
      <c r="T31" s="5">
        <f t="shared" si="10"/>
        <v>0</v>
      </c>
      <c r="U31" s="5">
        <f t="shared" si="8"/>
        <v>0</v>
      </c>
      <c r="V31" s="6" t="str">
        <f t="shared" si="1"/>
        <v>.00</v>
      </c>
      <c r="W31" s="6" t="str">
        <f t="shared" si="11"/>
        <v>0.00</v>
      </c>
      <c r="X31" s="7" t="str">
        <f>IFERROR(IF(MATCH(Z31,[1]Control!$D:$D,0)&gt;0,"ü",""),"")</f>
        <v/>
      </c>
      <c r="Y31" s="4">
        <f t="shared" si="3"/>
        <v>31</v>
      </c>
      <c r="Z31" s="4" t="str">
        <f>J31&amp;"-"&amp;COUNTIF($J$1:J31,J31)</f>
        <v>-0</v>
      </c>
      <c r="AB31" s="11">
        <f t="shared" si="4"/>
        <v>0</v>
      </c>
      <c r="AC31" s="11">
        <f t="shared" si="5"/>
        <v>0</v>
      </c>
      <c r="AD31" s="9" t="e">
        <f t="shared" si="6"/>
        <v>#DIV/0!</v>
      </c>
    </row>
    <row r="32" spans="1:30" x14ac:dyDescent="0.25">
      <c r="A32" s="26"/>
      <c r="B32" s="18"/>
      <c r="C32" s="18"/>
      <c r="D32" s="17"/>
      <c r="E32" s="12"/>
      <c r="F32" s="1"/>
      <c r="G32" s="1"/>
      <c r="H32" s="1"/>
      <c r="I32" s="1" t="s">
        <v>4</v>
      </c>
      <c r="J32" s="22"/>
      <c r="K32" s="27"/>
      <c r="L32" s="21"/>
      <c r="M32" s="2"/>
      <c r="N32" s="1"/>
      <c r="O32" s="23"/>
      <c r="P32" s="8" t="s">
        <v>18</v>
      </c>
      <c r="Q32" s="24">
        <v>0</v>
      </c>
      <c r="R32" s="5">
        <f t="shared" si="7"/>
        <v>0</v>
      </c>
      <c r="S32" s="5">
        <f t="shared" si="0"/>
        <v>0</v>
      </c>
      <c r="T32" s="5">
        <f t="shared" si="10"/>
        <v>0</v>
      </c>
      <c r="U32" s="5">
        <f t="shared" si="8"/>
        <v>0</v>
      </c>
      <c r="V32" s="6" t="str">
        <f t="shared" si="1"/>
        <v>.00</v>
      </c>
      <c r="W32" s="6" t="str">
        <f t="shared" si="11"/>
        <v>0.00</v>
      </c>
      <c r="X32" s="7" t="str">
        <f>IFERROR(IF(MATCH(Z32,[1]Control!$D:$D,0)&gt;0,"ü",""),"")</f>
        <v/>
      </c>
      <c r="Y32" s="4">
        <f t="shared" si="3"/>
        <v>32</v>
      </c>
      <c r="Z32" s="4" t="str">
        <f>J32&amp;"-"&amp;COUNTIF($J$1:J32,J32)</f>
        <v>-0</v>
      </c>
      <c r="AB32" s="11">
        <f t="shared" si="4"/>
        <v>0</v>
      </c>
      <c r="AC32" s="11">
        <f t="shared" si="5"/>
        <v>0</v>
      </c>
      <c r="AD32" s="9" t="e">
        <f t="shared" si="6"/>
        <v>#DIV/0!</v>
      </c>
    </row>
    <row r="33" spans="1:30" x14ac:dyDescent="0.25">
      <c r="A33" s="26"/>
      <c r="B33" s="18"/>
      <c r="C33" s="18"/>
      <c r="D33" s="17"/>
      <c r="E33" s="12"/>
      <c r="F33" s="1"/>
      <c r="G33" s="1"/>
      <c r="H33" s="1"/>
      <c r="I33" s="1" t="s">
        <v>4</v>
      </c>
      <c r="J33" s="22"/>
      <c r="K33" s="27"/>
      <c r="L33" s="21"/>
      <c r="M33" s="2"/>
      <c r="N33" s="1"/>
      <c r="O33" s="23"/>
      <c r="P33" s="8" t="s">
        <v>18</v>
      </c>
      <c r="Q33" s="24">
        <v>0</v>
      </c>
      <c r="R33" s="5">
        <f t="shared" si="7"/>
        <v>0</v>
      </c>
      <c r="S33" s="5">
        <f t="shared" si="0"/>
        <v>0</v>
      </c>
      <c r="T33" s="5">
        <f t="shared" si="10"/>
        <v>0</v>
      </c>
      <c r="U33" s="5">
        <f t="shared" si="8"/>
        <v>0</v>
      </c>
      <c r="V33" s="6" t="str">
        <f t="shared" si="1"/>
        <v>.00</v>
      </c>
      <c r="W33" s="6" t="str">
        <f t="shared" si="11"/>
        <v>0.00</v>
      </c>
      <c r="X33" s="7" t="str">
        <f>IFERROR(IF(MATCH(Z33,[1]Control!$D:$D,0)&gt;0,"ü",""),"")</f>
        <v/>
      </c>
      <c r="Y33" s="4">
        <f t="shared" si="3"/>
        <v>33</v>
      </c>
      <c r="Z33" s="4" t="str">
        <f>J33&amp;"-"&amp;COUNTIF($J$1:J33,J33)</f>
        <v>-0</v>
      </c>
      <c r="AB33" s="11">
        <f t="shared" si="4"/>
        <v>0</v>
      </c>
      <c r="AC33" s="11">
        <f t="shared" si="5"/>
        <v>0</v>
      </c>
      <c r="AD33" s="9" t="e">
        <f t="shared" si="6"/>
        <v>#DIV/0!</v>
      </c>
    </row>
    <row r="34" spans="1:30" x14ac:dyDescent="0.25">
      <c r="A34" s="26"/>
      <c r="B34" s="18"/>
      <c r="C34" s="18"/>
      <c r="D34" s="17"/>
      <c r="E34" s="12"/>
      <c r="F34" s="1"/>
      <c r="G34" s="1"/>
      <c r="H34" s="1"/>
      <c r="I34" s="1" t="s">
        <v>4</v>
      </c>
      <c r="J34" s="22"/>
      <c r="K34" s="27"/>
      <c r="L34" s="21"/>
      <c r="M34" s="2"/>
      <c r="N34" s="1"/>
      <c r="O34" s="23"/>
      <c r="P34" s="8" t="s">
        <v>18</v>
      </c>
      <c r="Q34" s="24">
        <v>0</v>
      </c>
      <c r="R34" s="5">
        <f t="shared" si="7"/>
        <v>0</v>
      </c>
      <c r="S34" s="5">
        <f t="shared" ref="S34:S50" si="12">ROUND(O34*P34,2)</f>
        <v>0</v>
      </c>
      <c r="T34" s="5">
        <f t="shared" si="10"/>
        <v>0</v>
      </c>
      <c r="U34" s="5">
        <f t="shared" si="8"/>
        <v>0</v>
      </c>
      <c r="V34" s="6" t="str">
        <f t="shared" ref="V34:V50" si="13">IF(F34="Factura A",SUBSTITUTE(TEXT(O34,"#,00"),",","."),SUBSTITUTE(TEXT(U34,"#,00"),",","."))</f>
        <v>.00</v>
      </c>
      <c r="W34" s="6" t="str">
        <f t="shared" si="11"/>
        <v>0.00</v>
      </c>
      <c r="X34" s="7" t="str">
        <f>IFERROR(IF(MATCH(Z34,[1]Control!$D:$D,0)&gt;0,"ü",""),"")</f>
        <v/>
      </c>
      <c r="Y34" s="4">
        <f t="shared" ref="Y34:Y50" si="14">ROW(K34)</f>
        <v>34</v>
      </c>
      <c r="Z34" s="4" t="str">
        <f>J34&amp;"-"&amp;COUNTIF($J$1:J34,J34)</f>
        <v>-0</v>
      </c>
      <c r="AB34" s="11">
        <f t="shared" ref="AB34:AB50" si="15">CEILING(N34*M34*(1+P34),500)</f>
        <v>0</v>
      </c>
      <c r="AC34" s="11">
        <f t="shared" ref="AC34:AC50" si="16">ROUND((AB34/(1+P34)),2)</f>
        <v>0</v>
      </c>
      <c r="AD34" s="9" t="e">
        <f t="shared" ref="AD34:AD50" si="17">ROUND(AC34/N34,4)</f>
        <v>#DIV/0!</v>
      </c>
    </row>
    <row r="35" spans="1:30" x14ac:dyDescent="0.25">
      <c r="A35" s="26"/>
      <c r="B35" s="18"/>
      <c r="C35" s="18"/>
      <c r="D35" s="17"/>
      <c r="E35" s="12"/>
      <c r="F35" s="1"/>
      <c r="G35" s="1"/>
      <c r="H35" s="1"/>
      <c r="I35" s="1" t="s">
        <v>4</v>
      </c>
      <c r="J35" s="22"/>
      <c r="K35" s="27"/>
      <c r="L35" s="21"/>
      <c r="M35" s="2"/>
      <c r="N35" s="1"/>
      <c r="O35" s="23"/>
      <c r="P35" s="8" t="s">
        <v>18</v>
      </c>
      <c r="Q35" s="24">
        <v>0</v>
      </c>
      <c r="R35" s="5">
        <f t="shared" si="7"/>
        <v>0</v>
      </c>
      <c r="S35" s="5">
        <f t="shared" si="12"/>
        <v>0</v>
      </c>
      <c r="T35" s="5">
        <f t="shared" si="10"/>
        <v>0</v>
      </c>
      <c r="U35" s="5">
        <f t="shared" si="8"/>
        <v>0</v>
      </c>
      <c r="V35" s="6" t="str">
        <f t="shared" si="13"/>
        <v>.00</v>
      </c>
      <c r="W35" s="6" t="str">
        <f t="shared" si="11"/>
        <v>0.00</v>
      </c>
      <c r="X35" s="7" t="str">
        <f>IFERROR(IF(MATCH(Z35,[1]Control!$D:$D,0)&gt;0,"ü",""),"")</f>
        <v/>
      </c>
      <c r="Y35" s="4">
        <f t="shared" si="14"/>
        <v>35</v>
      </c>
      <c r="Z35" s="4" t="str">
        <f>J35&amp;"-"&amp;COUNTIF($J$1:J35,J35)</f>
        <v>-0</v>
      </c>
      <c r="AB35" s="11">
        <f t="shared" si="15"/>
        <v>0</v>
      </c>
      <c r="AC35" s="11">
        <f t="shared" si="16"/>
        <v>0</v>
      </c>
      <c r="AD35" s="9" t="e">
        <f t="shared" si="17"/>
        <v>#DIV/0!</v>
      </c>
    </row>
    <row r="36" spans="1:30" x14ac:dyDescent="0.25">
      <c r="A36" s="26"/>
      <c r="B36" s="18"/>
      <c r="C36" s="18"/>
      <c r="D36" s="17"/>
      <c r="E36" s="12"/>
      <c r="F36" s="1"/>
      <c r="G36" s="1"/>
      <c r="H36" s="1"/>
      <c r="I36" s="1" t="s">
        <v>4</v>
      </c>
      <c r="J36" s="22"/>
      <c r="K36" s="27"/>
      <c r="L36" s="21"/>
      <c r="M36" s="2"/>
      <c r="N36" s="1"/>
      <c r="O36" s="23"/>
      <c r="P36" s="8" t="s">
        <v>18</v>
      </c>
      <c r="Q36" s="24">
        <v>0</v>
      </c>
      <c r="R36" s="5">
        <f t="shared" si="7"/>
        <v>0</v>
      </c>
      <c r="S36" s="5">
        <f t="shared" si="12"/>
        <v>0</v>
      </c>
      <c r="T36" s="5">
        <f t="shared" si="10"/>
        <v>0</v>
      </c>
      <c r="U36" s="5">
        <f t="shared" si="8"/>
        <v>0</v>
      </c>
      <c r="V36" s="6" t="str">
        <f t="shared" si="13"/>
        <v>.00</v>
      </c>
      <c r="W36" s="6" t="str">
        <f t="shared" si="11"/>
        <v>0.00</v>
      </c>
      <c r="X36" s="7" t="str">
        <f>IFERROR(IF(MATCH(Z36,[1]Control!$D:$D,0)&gt;0,"ü",""),"")</f>
        <v/>
      </c>
      <c r="Y36" s="4">
        <f t="shared" si="14"/>
        <v>36</v>
      </c>
      <c r="Z36" s="4" t="str">
        <f>J36&amp;"-"&amp;COUNTIF($J$1:J36,J36)</f>
        <v>-0</v>
      </c>
      <c r="AB36" s="11">
        <f t="shared" si="15"/>
        <v>0</v>
      </c>
      <c r="AC36" s="11">
        <f t="shared" si="16"/>
        <v>0</v>
      </c>
      <c r="AD36" s="9" t="e">
        <f t="shared" si="17"/>
        <v>#DIV/0!</v>
      </c>
    </row>
    <row r="37" spans="1:30" x14ac:dyDescent="0.25">
      <c r="A37" s="26"/>
      <c r="B37" s="18"/>
      <c r="C37" s="18"/>
      <c r="D37" s="17"/>
      <c r="E37" s="12"/>
      <c r="F37" s="1"/>
      <c r="G37" s="1"/>
      <c r="H37" s="1"/>
      <c r="I37" s="1" t="s">
        <v>4</v>
      </c>
      <c r="J37" s="22"/>
      <c r="K37" s="27"/>
      <c r="L37" s="21"/>
      <c r="M37" s="2"/>
      <c r="N37" s="1"/>
      <c r="O37" s="23"/>
      <c r="P37" s="8" t="s">
        <v>18</v>
      </c>
      <c r="Q37" s="24">
        <v>0</v>
      </c>
      <c r="R37" s="5">
        <f t="shared" si="7"/>
        <v>0</v>
      </c>
      <c r="S37" s="5">
        <f t="shared" si="12"/>
        <v>0</v>
      </c>
      <c r="T37" s="5">
        <f t="shared" si="10"/>
        <v>0</v>
      </c>
      <c r="U37" s="5">
        <f t="shared" si="8"/>
        <v>0</v>
      </c>
      <c r="V37" s="6" t="str">
        <f t="shared" si="13"/>
        <v>.00</v>
      </c>
      <c r="W37" s="6" t="str">
        <f t="shared" si="11"/>
        <v>0.00</v>
      </c>
      <c r="X37" s="7" t="str">
        <f>IFERROR(IF(MATCH(Z37,[1]Control!$D:$D,0)&gt;0,"ü",""),"")</f>
        <v/>
      </c>
      <c r="Y37" s="4">
        <f t="shared" si="14"/>
        <v>37</v>
      </c>
      <c r="Z37" s="4" t="str">
        <f>J37&amp;"-"&amp;COUNTIF($J$1:J37,J37)</f>
        <v>-0</v>
      </c>
      <c r="AB37" s="11">
        <f t="shared" si="15"/>
        <v>0</v>
      </c>
      <c r="AC37" s="11">
        <f t="shared" si="16"/>
        <v>0</v>
      </c>
      <c r="AD37" s="9" t="e">
        <f t="shared" si="17"/>
        <v>#DIV/0!</v>
      </c>
    </row>
    <row r="38" spans="1:30" x14ac:dyDescent="0.25">
      <c r="A38" s="26"/>
      <c r="B38" s="18"/>
      <c r="C38" s="18"/>
      <c r="D38" s="17"/>
      <c r="E38" s="12"/>
      <c r="F38" s="1"/>
      <c r="G38" s="1"/>
      <c r="H38" s="1"/>
      <c r="I38" s="1" t="s">
        <v>4</v>
      </c>
      <c r="J38" s="22"/>
      <c r="K38" s="27"/>
      <c r="L38" s="21"/>
      <c r="M38" s="2"/>
      <c r="N38" s="1"/>
      <c r="O38" s="23"/>
      <c r="P38" s="8" t="s">
        <v>18</v>
      </c>
      <c r="Q38" s="24">
        <v>0</v>
      </c>
      <c r="R38" s="5">
        <f t="shared" si="7"/>
        <v>0</v>
      </c>
      <c r="S38" s="5">
        <f t="shared" si="12"/>
        <v>0</v>
      </c>
      <c r="T38" s="5">
        <f t="shared" si="10"/>
        <v>0</v>
      </c>
      <c r="U38" s="5">
        <f t="shared" si="8"/>
        <v>0</v>
      </c>
      <c r="V38" s="6" t="str">
        <f t="shared" si="13"/>
        <v>.00</v>
      </c>
      <c r="W38" s="6" t="str">
        <f t="shared" si="11"/>
        <v>0.00</v>
      </c>
      <c r="X38" s="7" t="str">
        <f>IFERROR(IF(MATCH(Z38,[1]Control!$D:$D,0)&gt;0,"ü",""),"")</f>
        <v/>
      </c>
      <c r="Y38" s="4">
        <f t="shared" si="14"/>
        <v>38</v>
      </c>
      <c r="Z38" s="4" t="str">
        <f>J38&amp;"-"&amp;COUNTIF($J$1:J38,J38)</f>
        <v>-0</v>
      </c>
      <c r="AB38" s="11">
        <f t="shared" si="15"/>
        <v>0</v>
      </c>
      <c r="AC38" s="11">
        <f t="shared" si="16"/>
        <v>0</v>
      </c>
      <c r="AD38" s="9" t="e">
        <f t="shared" si="17"/>
        <v>#DIV/0!</v>
      </c>
    </row>
    <row r="39" spans="1:30" x14ac:dyDescent="0.25">
      <c r="A39" s="26"/>
      <c r="B39" s="18"/>
      <c r="C39" s="18"/>
      <c r="D39" s="17"/>
      <c r="E39" s="12"/>
      <c r="F39" s="1"/>
      <c r="G39" s="1"/>
      <c r="H39" s="1"/>
      <c r="I39" s="1" t="s">
        <v>4</v>
      </c>
      <c r="J39" s="22"/>
      <c r="K39" s="27"/>
      <c r="L39" s="21"/>
      <c r="M39" s="2"/>
      <c r="N39" s="1"/>
      <c r="O39" s="23"/>
      <c r="P39" s="8" t="s">
        <v>18</v>
      </c>
      <c r="Q39" s="24">
        <v>0</v>
      </c>
      <c r="R39" s="5">
        <f t="shared" si="7"/>
        <v>0</v>
      </c>
      <c r="S39" s="5">
        <f t="shared" si="12"/>
        <v>0</v>
      </c>
      <c r="T39" s="5">
        <f t="shared" si="10"/>
        <v>0</v>
      </c>
      <c r="U39" s="5">
        <f t="shared" si="8"/>
        <v>0</v>
      </c>
      <c r="V39" s="6" t="str">
        <f t="shared" si="13"/>
        <v>.00</v>
      </c>
      <c r="W39" s="6" t="str">
        <f t="shared" si="11"/>
        <v>0.00</v>
      </c>
      <c r="X39" s="7" t="str">
        <f>IFERROR(IF(MATCH(Z39,[1]Control!$D:$D,0)&gt;0,"ü",""),"")</f>
        <v/>
      </c>
      <c r="Y39" s="4">
        <f t="shared" si="14"/>
        <v>39</v>
      </c>
      <c r="Z39" s="4" t="str">
        <f>J39&amp;"-"&amp;COUNTIF($J$1:J39,J39)</f>
        <v>-0</v>
      </c>
      <c r="AB39" s="11">
        <f t="shared" si="15"/>
        <v>0</v>
      </c>
      <c r="AC39" s="11">
        <f t="shared" si="16"/>
        <v>0</v>
      </c>
      <c r="AD39" s="9" t="e">
        <f t="shared" si="17"/>
        <v>#DIV/0!</v>
      </c>
    </row>
    <row r="40" spans="1:30" x14ac:dyDescent="0.25">
      <c r="A40" s="26"/>
      <c r="B40" s="18"/>
      <c r="C40" s="18"/>
      <c r="D40" s="17"/>
      <c r="E40" s="12"/>
      <c r="F40" s="1"/>
      <c r="G40" s="1"/>
      <c r="H40" s="1"/>
      <c r="I40" s="1" t="s">
        <v>4</v>
      </c>
      <c r="J40" s="22"/>
      <c r="K40" s="27"/>
      <c r="L40" s="21"/>
      <c r="M40" s="2"/>
      <c r="N40" s="1"/>
      <c r="O40" s="23"/>
      <c r="P40" s="8" t="s">
        <v>18</v>
      </c>
      <c r="Q40" s="24">
        <v>0</v>
      </c>
      <c r="R40" s="5">
        <f t="shared" si="7"/>
        <v>0</v>
      </c>
      <c r="S40" s="5">
        <f t="shared" si="12"/>
        <v>0</v>
      </c>
      <c r="T40" s="5">
        <f t="shared" si="10"/>
        <v>0</v>
      </c>
      <c r="U40" s="5">
        <f t="shared" si="8"/>
        <v>0</v>
      </c>
      <c r="V40" s="6" t="str">
        <f t="shared" si="13"/>
        <v>.00</v>
      </c>
      <c r="W40" s="6" t="str">
        <f t="shared" si="11"/>
        <v>0.00</v>
      </c>
      <c r="X40" s="7" t="str">
        <f>IFERROR(IF(MATCH(Z40,[1]Control!$D:$D,0)&gt;0,"ü",""),"")</f>
        <v/>
      </c>
      <c r="Y40" s="4">
        <f t="shared" si="14"/>
        <v>40</v>
      </c>
      <c r="Z40" s="4" t="str">
        <f>J40&amp;"-"&amp;COUNTIF($J$1:J40,J40)</f>
        <v>-0</v>
      </c>
      <c r="AB40" s="11">
        <f t="shared" si="15"/>
        <v>0</v>
      </c>
      <c r="AC40" s="11">
        <f t="shared" si="16"/>
        <v>0</v>
      </c>
      <c r="AD40" s="9" t="e">
        <f t="shared" si="17"/>
        <v>#DIV/0!</v>
      </c>
    </row>
    <row r="41" spans="1:30" x14ac:dyDescent="0.25">
      <c r="A41" s="26"/>
      <c r="B41" s="18"/>
      <c r="C41" s="18"/>
      <c r="D41" s="17"/>
      <c r="E41" s="12"/>
      <c r="F41" s="1"/>
      <c r="G41" s="1"/>
      <c r="H41" s="1"/>
      <c r="I41" s="1" t="s">
        <v>4</v>
      </c>
      <c r="J41" s="22"/>
      <c r="K41" s="27"/>
      <c r="L41" s="21"/>
      <c r="M41" s="2"/>
      <c r="N41" s="1"/>
      <c r="O41" s="23"/>
      <c r="P41" s="8" t="s">
        <v>18</v>
      </c>
      <c r="Q41" s="24">
        <v>0</v>
      </c>
      <c r="R41" s="5">
        <f t="shared" si="7"/>
        <v>0</v>
      </c>
      <c r="S41" s="5">
        <f t="shared" si="12"/>
        <v>0</v>
      </c>
      <c r="T41" s="5">
        <f t="shared" si="10"/>
        <v>0</v>
      </c>
      <c r="U41" s="5">
        <f t="shared" si="8"/>
        <v>0</v>
      </c>
      <c r="V41" s="6" t="str">
        <f t="shared" si="13"/>
        <v>.00</v>
      </c>
      <c r="W41" s="6" t="str">
        <f>SUBSTITUTE(TEXT(ROUNDUP(U41,0)-U41,"0,00"),",",".")</f>
        <v>0.00</v>
      </c>
      <c r="X41" s="7" t="str">
        <f>IFERROR(IF(MATCH(Z41,[1]Control!$D:$D,0)&gt;0,"ü",""),"")</f>
        <v/>
      </c>
      <c r="Y41" s="4">
        <f t="shared" si="14"/>
        <v>41</v>
      </c>
      <c r="Z41" s="4" t="str">
        <f>J41&amp;"-"&amp;COUNTIF($J$1:J41,J41)</f>
        <v>-0</v>
      </c>
      <c r="AB41" s="11">
        <f t="shared" si="15"/>
        <v>0</v>
      </c>
      <c r="AC41" s="11">
        <f t="shared" si="16"/>
        <v>0</v>
      </c>
      <c r="AD41" s="9" t="e">
        <f t="shared" si="17"/>
        <v>#DIV/0!</v>
      </c>
    </row>
    <row r="42" spans="1:30" x14ac:dyDescent="0.25">
      <c r="A42" s="26"/>
      <c r="B42" s="18"/>
      <c r="C42" s="18"/>
      <c r="D42" s="17"/>
      <c r="E42" s="12"/>
      <c r="F42" s="1"/>
      <c r="G42" s="1"/>
      <c r="H42" s="1"/>
      <c r="I42" s="1" t="s">
        <v>4</v>
      </c>
      <c r="J42" s="22"/>
      <c r="K42" s="27"/>
      <c r="L42" s="21"/>
      <c r="M42" s="2"/>
      <c r="N42" s="1"/>
      <c r="O42" s="23"/>
      <c r="P42" s="8" t="s">
        <v>18</v>
      </c>
      <c r="Q42" s="24">
        <v>0</v>
      </c>
      <c r="R42" s="5">
        <f t="shared" si="7"/>
        <v>0</v>
      </c>
      <c r="S42" s="5">
        <f t="shared" si="12"/>
        <v>0</v>
      </c>
      <c r="T42" s="5">
        <f t="shared" si="10"/>
        <v>0</v>
      </c>
      <c r="U42" s="5">
        <f t="shared" si="8"/>
        <v>0</v>
      </c>
      <c r="V42" s="6" t="str">
        <f t="shared" si="13"/>
        <v>.00</v>
      </c>
      <c r="W42" s="6" t="str">
        <f t="shared" si="11"/>
        <v>0.00</v>
      </c>
      <c r="X42" s="7" t="str">
        <f>IFERROR(IF(MATCH(Z42,[1]Control!$D:$D,0)&gt;0,"ü",""),"")</f>
        <v/>
      </c>
      <c r="Y42" s="4">
        <f t="shared" si="14"/>
        <v>42</v>
      </c>
      <c r="Z42" s="4"/>
      <c r="AB42" s="11">
        <f t="shared" si="15"/>
        <v>0</v>
      </c>
      <c r="AC42" s="11">
        <f t="shared" si="16"/>
        <v>0</v>
      </c>
      <c r="AD42" s="9" t="e">
        <f t="shared" si="17"/>
        <v>#DIV/0!</v>
      </c>
    </row>
    <row r="43" spans="1:30" x14ac:dyDescent="0.25">
      <c r="A43" s="26"/>
      <c r="B43" s="18"/>
      <c r="C43" s="18"/>
      <c r="D43" s="17"/>
      <c r="E43" s="12"/>
      <c r="F43" s="1"/>
      <c r="G43" s="1"/>
      <c r="H43" s="1"/>
      <c r="I43" s="1" t="s">
        <v>4</v>
      </c>
      <c r="J43" s="22"/>
      <c r="K43" s="27"/>
      <c r="L43" s="21"/>
      <c r="M43" s="2"/>
      <c r="N43" s="1"/>
      <c r="O43" s="23"/>
      <c r="P43" s="8" t="s">
        <v>18</v>
      </c>
      <c r="Q43" s="24">
        <v>0</v>
      </c>
      <c r="R43" s="5">
        <f t="shared" si="7"/>
        <v>0</v>
      </c>
      <c r="S43" s="5">
        <f t="shared" si="12"/>
        <v>0</v>
      </c>
      <c r="T43" s="5">
        <f t="shared" si="10"/>
        <v>0</v>
      </c>
      <c r="U43" s="5">
        <f t="shared" si="8"/>
        <v>0</v>
      </c>
      <c r="V43" s="6" t="str">
        <f t="shared" si="13"/>
        <v>.00</v>
      </c>
      <c r="W43" s="6" t="str">
        <f t="shared" si="11"/>
        <v>0.00</v>
      </c>
      <c r="X43" s="7" t="str">
        <f>IFERROR(IF(MATCH(Z43,[1]Control!$D:$D,0)&gt;0,"ü",""),"")</f>
        <v/>
      </c>
      <c r="Y43" s="4">
        <f t="shared" si="14"/>
        <v>43</v>
      </c>
      <c r="Z43" s="4"/>
      <c r="AB43" s="11">
        <f t="shared" si="15"/>
        <v>0</v>
      </c>
      <c r="AC43" s="11">
        <f t="shared" si="16"/>
        <v>0</v>
      </c>
      <c r="AD43" s="9" t="e">
        <f t="shared" si="17"/>
        <v>#DIV/0!</v>
      </c>
    </row>
    <row r="44" spans="1:30" x14ac:dyDescent="0.25">
      <c r="A44" s="26"/>
      <c r="B44" s="18"/>
      <c r="C44" s="18"/>
      <c r="D44" s="17"/>
      <c r="E44" s="12"/>
      <c r="F44" s="1"/>
      <c r="G44" s="1"/>
      <c r="H44" s="1"/>
      <c r="I44" s="1" t="s">
        <v>4</v>
      </c>
      <c r="J44" s="22"/>
      <c r="K44" s="27"/>
      <c r="L44" s="21"/>
      <c r="M44" s="2"/>
      <c r="N44" s="1"/>
      <c r="O44" s="23"/>
      <c r="P44" s="8" t="s">
        <v>18</v>
      </c>
      <c r="Q44" s="24">
        <v>0</v>
      </c>
      <c r="R44" s="5">
        <f t="shared" si="7"/>
        <v>0</v>
      </c>
      <c r="S44" s="5">
        <f t="shared" si="12"/>
        <v>0</v>
      </c>
      <c r="T44" s="5">
        <f t="shared" si="10"/>
        <v>0</v>
      </c>
      <c r="U44" s="5">
        <f t="shared" si="8"/>
        <v>0</v>
      </c>
      <c r="V44" s="6" t="str">
        <f t="shared" si="13"/>
        <v>.00</v>
      </c>
      <c r="W44" s="6" t="str">
        <f t="shared" si="11"/>
        <v>0.00</v>
      </c>
      <c r="X44" s="7" t="str">
        <f>IFERROR(IF(MATCH(Z44,[1]Control!$D:$D,0)&gt;0,"ü",""),"")</f>
        <v/>
      </c>
      <c r="Y44" s="4">
        <f t="shared" si="14"/>
        <v>44</v>
      </c>
      <c r="Z44" s="4"/>
      <c r="AB44" s="11">
        <f t="shared" si="15"/>
        <v>0</v>
      </c>
      <c r="AC44" s="11">
        <f t="shared" si="16"/>
        <v>0</v>
      </c>
      <c r="AD44" s="9" t="e">
        <f t="shared" si="17"/>
        <v>#DIV/0!</v>
      </c>
    </row>
    <row r="45" spans="1:30" x14ac:dyDescent="0.25">
      <c r="A45" s="26"/>
      <c r="B45" s="18"/>
      <c r="C45" s="18"/>
      <c r="D45" s="17"/>
      <c r="E45" s="12"/>
      <c r="F45" s="1"/>
      <c r="G45" s="1"/>
      <c r="H45" s="1"/>
      <c r="I45" s="1" t="s">
        <v>4</v>
      </c>
      <c r="J45" s="22"/>
      <c r="K45" s="27"/>
      <c r="L45" s="21"/>
      <c r="M45" s="2"/>
      <c r="N45" s="1"/>
      <c r="O45" s="23"/>
      <c r="P45" s="8" t="s">
        <v>18</v>
      </c>
      <c r="Q45" s="24">
        <v>0</v>
      </c>
      <c r="R45" s="5">
        <f t="shared" si="7"/>
        <v>0</v>
      </c>
      <c r="S45" s="5">
        <f t="shared" si="12"/>
        <v>0</v>
      </c>
      <c r="T45" s="5">
        <f t="shared" si="10"/>
        <v>0</v>
      </c>
      <c r="U45" s="5">
        <f t="shared" si="8"/>
        <v>0</v>
      </c>
      <c r="V45" s="6" t="str">
        <f t="shared" si="13"/>
        <v>.00</v>
      </c>
      <c r="W45" s="6" t="str">
        <f t="shared" si="11"/>
        <v>0.00</v>
      </c>
      <c r="X45" s="7" t="str">
        <f>IFERROR(IF(MATCH(Z45,[1]Control!$D:$D,0)&gt;0,"ü",""),"")</f>
        <v/>
      </c>
      <c r="Y45" s="4">
        <f t="shared" si="14"/>
        <v>45</v>
      </c>
      <c r="Z45" s="4"/>
      <c r="AB45" s="11">
        <f t="shared" si="15"/>
        <v>0</v>
      </c>
      <c r="AC45" s="11">
        <f t="shared" si="16"/>
        <v>0</v>
      </c>
      <c r="AD45" s="9" t="e">
        <f t="shared" si="17"/>
        <v>#DIV/0!</v>
      </c>
    </row>
    <row r="46" spans="1:30" x14ac:dyDescent="0.25">
      <c r="A46" s="26"/>
      <c r="B46" s="18"/>
      <c r="C46" s="18"/>
      <c r="D46" s="17"/>
      <c r="E46" s="12"/>
      <c r="F46" s="1"/>
      <c r="G46" s="1"/>
      <c r="H46" s="1"/>
      <c r="I46" s="1" t="s">
        <v>4</v>
      </c>
      <c r="J46" s="22"/>
      <c r="K46" s="27"/>
      <c r="L46" s="21"/>
      <c r="M46" s="2"/>
      <c r="N46" s="1"/>
      <c r="O46" s="23"/>
      <c r="P46" s="8" t="s">
        <v>18</v>
      </c>
      <c r="Q46" s="24">
        <v>0</v>
      </c>
      <c r="R46" s="5">
        <f t="shared" si="7"/>
        <v>0</v>
      </c>
      <c r="S46" s="5">
        <f t="shared" si="12"/>
        <v>0</v>
      </c>
      <c r="T46" s="5">
        <f t="shared" si="10"/>
        <v>0</v>
      </c>
      <c r="U46" s="5">
        <f t="shared" si="8"/>
        <v>0</v>
      </c>
      <c r="V46" s="6" t="str">
        <f t="shared" si="13"/>
        <v>.00</v>
      </c>
      <c r="W46" s="6" t="str">
        <f t="shared" si="11"/>
        <v>0.00</v>
      </c>
      <c r="X46" s="7" t="str">
        <f>IFERROR(IF(MATCH(Z46,[1]Control!$D:$D,0)&gt;0,"ü",""),"")</f>
        <v/>
      </c>
      <c r="Y46" s="4">
        <f t="shared" si="14"/>
        <v>46</v>
      </c>
      <c r="Z46" s="4"/>
      <c r="AB46" s="11">
        <f t="shared" si="15"/>
        <v>0</v>
      </c>
      <c r="AC46" s="11">
        <f t="shared" si="16"/>
        <v>0</v>
      </c>
      <c r="AD46" s="9" t="e">
        <f t="shared" si="17"/>
        <v>#DIV/0!</v>
      </c>
    </row>
    <row r="47" spans="1:30" x14ac:dyDescent="0.25">
      <c r="A47" s="26"/>
      <c r="B47" s="18"/>
      <c r="C47" s="18"/>
      <c r="D47" s="17"/>
      <c r="E47" s="12"/>
      <c r="F47" s="1"/>
      <c r="G47" s="1"/>
      <c r="H47" s="1"/>
      <c r="I47" s="1" t="s">
        <v>4</v>
      </c>
      <c r="J47" s="22"/>
      <c r="K47" s="27"/>
      <c r="L47" s="21"/>
      <c r="M47" s="2"/>
      <c r="N47" s="1"/>
      <c r="O47" s="23"/>
      <c r="P47" s="8" t="s">
        <v>18</v>
      </c>
      <c r="Q47" s="24">
        <v>0</v>
      </c>
      <c r="R47" s="5">
        <f t="shared" si="7"/>
        <v>0</v>
      </c>
      <c r="S47" s="5">
        <f t="shared" si="12"/>
        <v>0</v>
      </c>
      <c r="T47" s="5">
        <f t="shared" si="10"/>
        <v>0</v>
      </c>
      <c r="U47" s="5">
        <f t="shared" si="8"/>
        <v>0</v>
      </c>
      <c r="V47" s="6" t="str">
        <f t="shared" si="13"/>
        <v>.00</v>
      </c>
      <c r="W47" s="6" t="str">
        <f t="shared" si="11"/>
        <v>0.00</v>
      </c>
      <c r="X47" s="7" t="str">
        <f>IFERROR(IF(MATCH(Z47,[1]Control!$D:$D,0)&gt;0,"ü",""),"")</f>
        <v/>
      </c>
      <c r="Y47" s="4">
        <f t="shared" si="14"/>
        <v>47</v>
      </c>
      <c r="Z47" s="4"/>
      <c r="AB47" s="11">
        <f t="shared" si="15"/>
        <v>0</v>
      </c>
      <c r="AC47" s="11">
        <f t="shared" si="16"/>
        <v>0</v>
      </c>
      <c r="AD47" s="9" t="e">
        <f t="shared" si="17"/>
        <v>#DIV/0!</v>
      </c>
    </row>
    <row r="48" spans="1:30" x14ac:dyDescent="0.25">
      <c r="A48" s="26"/>
      <c r="B48" s="18"/>
      <c r="C48" s="18"/>
      <c r="D48" s="17"/>
      <c r="E48" s="12"/>
      <c r="F48" s="1"/>
      <c r="G48" s="1"/>
      <c r="H48" s="1"/>
      <c r="I48" s="1" t="s">
        <v>4</v>
      </c>
      <c r="J48" s="22"/>
      <c r="K48" s="27"/>
      <c r="L48" s="21"/>
      <c r="M48" s="2"/>
      <c r="N48" s="1"/>
      <c r="O48" s="23"/>
      <c r="P48" s="8" t="s">
        <v>18</v>
      </c>
      <c r="Q48" s="24">
        <v>0</v>
      </c>
      <c r="R48" s="5">
        <f t="shared" si="7"/>
        <v>0</v>
      </c>
      <c r="S48" s="5">
        <f t="shared" si="12"/>
        <v>0</v>
      </c>
      <c r="T48" s="5">
        <f t="shared" si="10"/>
        <v>0</v>
      </c>
      <c r="U48" s="5">
        <f t="shared" si="8"/>
        <v>0</v>
      </c>
      <c r="V48" s="6" t="str">
        <f t="shared" si="13"/>
        <v>.00</v>
      </c>
      <c r="W48" s="6" t="str">
        <f t="shared" si="11"/>
        <v>0.00</v>
      </c>
      <c r="X48" s="7" t="str">
        <f>IFERROR(IF(MATCH(Z48,[1]Control!$D:$D,0)&gt;0,"ü",""),"")</f>
        <v/>
      </c>
      <c r="Y48" s="4">
        <f t="shared" si="14"/>
        <v>48</v>
      </c>
      <c r="Z48" s="4" t="str">
        <f>J48&amp;"-"&amp;COUNTIF($J$1:J48,J48)</f>
        <v>-0</v>
      </c>
      <c r="AB48" s="11">
        <f t="shared" si="15"/>
        <v>0</v>
      </c>
      <c r="AC48" s="11">
        <f t="shared" si="16"/>
        <v>0</v>
      </c>
      <c r="AD48" s="9" t="e">
        <f t="shared" si="17"/>
        <v>#DIV/0!</v>
      </c>
    </row>
    <row r="49" spans="1:30" x14ac:dyDescent="0.25">
      <c r="A49" s="26"/>
      <c r="B49" s="18"/>
      <c r="C49" s="18"/>
      <c r="D49" s="17"/>
      <c r="E49" s="12"/>
      <c r="F49" s="1"/>
      <c r="G49" s="1"/>
      <c r="H49" s="1"/>
      <c r="I49" s="1" t="s">
        <v>4</v>
      </c>
      <c r="J49" s="22"/>
      <c r="K49" s="27"/>
      <c r="L49" s="21"/>
      <c r="M49" s="2"/>
      <c r="N49" s="1"/>
      <c r="O49" s="23"/>
      <c r="P49" s="8" t="s">
        <v>18</v>
      </c>
      <c r="Q49" s="24">
        <v>0</v>
      </c>
      <c r="R49" s="5">
        <f t="shared" si="7"/>
        <v>0</v>
      </c>
      <c r="S49" s="5">
        <f t="shared" si="12"/>
        <v>0</v>
      </c>
      <c r="T49" s="5">
        <f t="shared" si="10"/>
        <v>0</v>
      </c>
      <c r="U49" s="5">
        <f t="shared" si="8"/>
        <v>0</v>
      </c>
      <c r="V49" s="6" t="str">
        <f t="shared" si="13"/>
        <v>.00</v>
      </c>
      <c r="W49" s="6" t="str">
        <f>SUBSTITUTE(TEXT(ROUNDUP(U49,0)-U49,"0,00"),",",".")</f>
        <v>0.00</v>
      </c>
      <c r="X49" s="7" t="str">
        <f>IFERROR(IF(MATCH(Z49,[1]Control!$D:$D,0)&gt;0,"ü",""),"")</f>
        <v/>
      </c>
      <c r="Y49" s="4">
        <f t="shared" si="14"/>
        <v>49</v>
      </c>
      <c r="Z49" s="4" t="str">
        <f>J49&amp;"-"&amp;COUNTIF($J$1:J49,J49)</f>
        <v>-0</v>
      </c>
      <c r="AB49" s="11">
        <f t="shared" si="15"/>
        <v>0</v>
      </c>
      <c r="AC49" s="11">
        <f t="shared" si="16"/>
        <v>0</v>
      </c>
      <c r="AD49" s="9" t="e">
        <f t="shared" si="17"/>
        <v>#DIV/0!</v>
      </c>
    </row>
    <row r="50" spans="1:30" x14ac:dyDescent="0.25">
      <c r="A50" s="26"/>
      <c r="B50" s="18"/>
      <c r="C50" s="18"/>
      <c r="D50" s="17"/>
      <c r="E50" s="12"/>
      <c r="F50" s="1"/>
      <c r="G50" s="1"/>
      <c r="H50" s="1"/>
      <c r="I50" s="1" t="s">
        <v>4</v>
      </c>
      <c r="J50" s="22"/>
      <c r="K50" s="27"/>
      <c r="L50" s="21"/>
      <c r="M50" s="2"/>
      <c r="N50" s="1"/>
      <c r="O50" s="23"/>
      <c r="P50" s="8" t="s">
        <v>18</v>
      </c>
      <c r="Q50" s="24">
        <v>0</v>
      </c>
      <c r="R50" s="5">
        <f t="shared" si="7"/>
        <v>0</v>
      </c>
      <c r="S50" s="5">
        <f t="shared" si="12"/>
        <v>0</v>
      </c>
      <c r="T50" s="5">
        <f t="shared" si="10"/>
        <v>0</v>
      </c>
      <c r="U50" s="5">
        <f t="shared" si="8"/>
        <v>0</v>
      </c>
      <c r="V50" s="6" t="str">
        <f t="shared" si="13"/>
        <v>.00</v>
      </c>
      <c r="W50" s="6" t="str">
        <f t="shared" ref="W50" si="18">SUBSTITUTE(TEXT(ROUNDUP(U50,0)-U50,"0,00"),",",".")</f>
        <v>0.00</v>
      </c>
      <c r="X50" s="7" t="str">
        <f>IFERROR(IF(MATCH(Z50,[1]Control!$D:$D,0)&gt;0,"ü",""),"")</f>
        <v/>
      </c>
      <c r="Y50" s="4">
        <f t="shared" si="14"/>
        <v>50</v>
      </c>
      <c r="Z50" s="4" t="str">
        <f>J50&amp;"-"&amp;COUNTIF($J$1:J50,J50)</f>
        <v>-0</v>
      </c>
      <c r="AB50" s="11">
        <f t="shared" si="15"/>
        <v>0</v>
      </c>
      <c r="AC50" s="11">
        <f t="shared" si="16"/>
        <v>0</v>
      </c>
      <c r="AD50" s="9" t="e">
        <f t="shared" si="17"/>
        <v>#DIV/0!</v>
      </c>
    </row>
  </sheetData>
  <autoFilter ref="A1:Z50" xr:uid="{00000000-0009-0000-0000-000000000000}"/>
  <sortState xmlns:xlrd2="http://schemas.microsoft.com/office/spreadsheetml/2017/richdata2" ref="A2:V12">
    <sortCondition ref="F2:F12"/>
    <sortCondition ref="H2:H12"/>
    <sortCondition ref="J2:J12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>
      <selection activeCell="D16" sqref="D16"/>
    </sheetView>
  </sheetViews>
  <sheetFormatPr baseColWidth="10" defaultRowHeight="15" x14ac:dyDescent="0.25"/>
  <cols>
    <col min="1" max="1" width="12" bestFit="1" customWidth="1"/>
    <col min="2" max="2" width="22" bestFit="1" customWidth="1"/>
  </cols>
  <sheetData>
    <row r="1" spans="1:2" x14ac:dyDescent="0.25">
      <c r="A1" s="15" t="s">
        <v>55</v>
      </c>
      <c r="B1" s="15" t="s">
        <v>56</v>
      </c>
    </row>
    <row r="2" spans="1:2" x14ac:dyDescent="0.25">
      <c r="A2" s="25">
        <v>30710422946</v>
      </c>
      <c r="B2" s="25" t="s">
        <v>57</v>
      </c>
    </row>
    <row r="3" spans="1:2" x14ac:dyDescent="0.25">
      <c r="A3" s="25">
        <v>33710422899</v>
      </c>
      <c r="B3" s="25" t="s">
        <v>58</v>
      </c>
    </row>
    <row r="4" spans="1:2" x14ac:dyDescent="0.25">
      <c r="A4" s="25">
        <v>30715310682</v>
      </c>
      <c r="B4" s="25" t="s">
        <v>59</v>
      </c>
    </row>
    <row r="5" spans="1:2" x14ac:dyDescent="0.25">
      <c r="A5" s="25">
        <v>30715770810</v>
      </c>
      <c r="B5" s="25" t="s">
        <v>60</v>
      </c>
    </row>
    <row r="6" spans="1:2" x14ac:dyDescent="0.25">
      <c r="A6" s="25"/>
      <c r="B6" s="2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8" sqref="B8"/>
    </sheetView>
  </sheetViews>
  <sheetFormatPr baseColWidth="10" defaultRowHeight="15" x14ac:dyDescent="0.25"/>
  <cols>
    <col min="2" max="2" width="79.85546875" bestFit="1" customWidth="1"/>
  </cols>
  <sheetData>
    <row r="1" spans="1:2" x14ac:dyDescent="0.25">
      <c r="A1" s="15" t="s">
        <v>35</v>
      </c>
      <c r="B1" s="15" t="s">
        <v>23</v>
      </c>
    </row>
    <row r="2" spans="1:2" x14ac:dyDescent="0.25">
      <c r="A2" t="s">
        <v>34</v>
      </c>
      <c r="B2" s="12" t="s">
        <v>27</v>
      </c>
    </row>
    <row r="3" spans="1:2" x14ac:dyDescent="0.25">
      <c r="A3" t="s">
        <v>34</v>
      </c>
      <c r="B3" s="12" t="s">
        <v>28</v>
      </c>
    </row>
    <row r="4" spans="1:2" x14ac:dyDescent="0.25">
      <c r="A4" t="s">
        <v>41</v>
      </c>
      <c r="B4" s="12" t="s">
        <v>38</v>
      </c>
    </row>
    <row r="5" spans="1:2" x14ac:dyDescent="0.25">
      <c r="A5" t="s">
        <v>41</v>
      </c>
      <c r="B5" s="12" t="s">
        <v>39</v>
      </c>
    </row>
    <row r="6" spans="1:2" x14ac:dyDescent="0.25">
      <c r="A6" t="s">
        <v>41</v>
      </c>
      <c r="B6" s="12" t="s">
        <v>40</v>
      </c>
    </row>
    <row r="7" spans="1:2" x14ac:dyDescent="0.25">
      <c r="A7" t="s">
        <v>44</v>
      </c>
      <c r="B7" s="12" t="s">
        <v>43</v>
      </c>
    </row>
    <row r="8" spans="1:2" x14ac:dyDescent="0.25">
      <c r="A8" t="s">
        <v>48</v>
      </c>
      <c r="B8" s="12" t="s">
        <v>49</v>
      </c>
    </row>
    <row r="9" spans="1:2" x14ac:dyDescent="0.25">
      <c r="A9" t="s">
        <v>54</v>
      </c>
      <c r="B9" s="12" t="s">
        <v>51</v>
      </c>
    </row>
    <row r="10" spans="1:2" x14ac:dyDescent="0.25">
      <c r="A10" t="s">
        <v>54</v>
      </c>
      <c r="B10" s="12" t="s">
        <v>52</v>
      </c>
    </row>
    <row r="11" spans="1:2" x14ac:dyDescent="0.25">
      <c r="A11" t="s">
        <v>54</v>
      </c>
      <c r="B11" s="12" t="s">
        <v>53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4" sqref="C4"/>
    </sheetView>
  </sheetViews>
  <sheetFormatPr baseColWidth="10" defaultRowHeight="15" x14ac:dyDescent="0.25"/>
  <cols>
    <col min="1" max="1" width="27.42578125" style="14" bestFit="1" customWidth="1"/>
    <col min="2" max="2" width="3.5703125" style="14" customWidth="1"/>
    <col min="3" max="3" width="24.7109375" style="14" bestFit="1" customWidth="1"/>
    <col min="4" max="16384" width="11.42578125" style="14"/>
  </cols>
  <sheetData>
    <row r="1" spans="1:3" x14ac:dyDescent="0.25">
      <c r="A1" s="16" t="s">
        <v>22</v>
      </c>
      <c r="B1" s="19"/>
      <c r="C1" s="15" t="s">
        <v>36</v>
      </c>
    </row>
    <row r="2" spans="1:3" x14ac:dyDescent="0.25">
      <c r="A2" s="13" t="s">
        <v>26</v>
      </c>
      <c r="B2" s="13"/>
      <c r="C2" s="13" t="s">
        <v>31</v>
      </c>
    </row>
    <row r="3" spans="1:3" x14ac:dyDescent="0.25">
      <c r="A3" s="13" t="s">
        <v>24</v>
      </c>
      <c r="B3" s="13"/>
      <c r="C3" s="13" t="s">
        <v>32</v>
      </c>
    </row>
    <row r="4" spans="1:3" x14ac:dyDescent="0.25">
      <c r="A4" s="13" t="s">
        <v>25</v>
      </c>
      <c r="B4" s="20"/>
      <c r="C4" s="12" t="s">
        <v>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Contribuyentes</vt:lpstr>
      <vt:lpstr>Puntos de Venta </vt:lpstr>
      <vt:lpstr>Concepto y Condiciones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Rocio Vallejo</dc:creator>
  <cp:lastModifiedBy>Gianfranco Lorenzo</cp:lastModifiedBy>
  <cp:lastPrinted>2022-01-05T14:01:13Z</cp:lastPrinted>
  <dcterms:created xsi:type="dcterms:W3CDTF">2021-06-30T14:32:34Z</dcterms:created>
  <dcterms:modified xsi:type="dcterms:W3CDTF">2023-03-03T15:48:02Z</dcterms:modified>
</cp:coreProperties>
</file>