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DC940008-B407-4403-9519-DB3B5B593A7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ista" sheetId="2" r:id="rId1"/>
    <sheet name="Contribuyentes" sheetId="1" r:id="rId2"/>
  </sheets>
  <externalReferences>
    <externalReference r:id="rId3"/>
  </externalReferences>
  <definedNames>
    <definedName name="_xlnm._FilterDatabase" localSheetId="1" hidden="1">Contribuyentes!$A$1:$G$1</definedName>
    <definedName name="_xlnm._FilterDatabase" localSheetId="0" hidden="1">Lista!$A$1:$M$37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D28" i="1" s="1"/>
  <c r="C27" i="1"/>
  <c r="C26" i="1"/>
  <c r="D26" i="1" s="1"/>
  <c r="C25" i="1"/>
  <c r="C24" i="1"/>
  <c r="C23" i="1"/>
  <c r="C22" i="1"/>
  <c r="D22" i="1" s="1"/>
  <c r="C21" i="1"/>
  <c r="C20" i="1"/>
  <c r="C19" i="1"/>
  <c r="C18" i="1"/>
  <c r="D18" i="1" s="1"/>
  <c r="C17" i="1"/>
  <c r="D17" i="1" s="1"/>
  <c r="C16" i="1"/>
  <c r="C15" i="1"/>
  <c r="C14" i="1"/>
  <c r="D14" i="1" s="1"/>
  <c r="C13" i="1"/>
  <c r="C12" i="1"/>
  <c r="C11" i="1"/>
  <c r="C10" i="1"/>
  <c r="D10" i="1" s="1"/>
  <c r="C9" i="1"/>
  <c r="C8" i="1"/>
  <c r="C7" i="1"/>
  <c r="C6" i="1"/>
  <c r="C5" i="1"/>
  <c r="D5" i="1" s="1"/>
  <c r="C4" i="1"/>
  <c r="D4" i="1" s="1"/>
  <c r="C3" i="1"/>
  <c r="C2" i="1"/>
  <c r="C37" i="2"/>
  <c r="E37" i="2"/>
  <c r="J37" i="2" s="1"/>
  <c r="F37" i="2"/>
  <c r="L37" i="2"/>
  <c r="L36" i="2"/>
  <c r="F36" i="2"/>
  <c r="E36" i="2"/>
  <c r="M36" i="2" s="1"/>
  <c r="C36" i="2"/>
  <c r="L35" i="2"/>
  <c r="F35" i="2"/>
  <c r="E35" i="2"/>
  <c r="J35" i="2" s="1"/>
  <c r="C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12" i="2"/>
  <c r="L11" i="2"/>
  <c r="L10" i="2"/>
  <c r="L9" i="2"/>
  <c r="L8" i="2"/>
  <c r="L7" i="2"/>
  <c r="L6" i="2"/>
  <c r="L5" i="2"/>
  <c r="L4" i="2"/>
  <c r="L3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12" i="2"/>
  <c r="F11" i="2"/>
  <c r="F10" i="2"/>
  <c r="F9" i="2"/>
  <c r="F8" i="2"/>
  <c r="F7" i="2"/>
  <c r="F6" i="2"/>
  <c r="F5" i="2"/>
  <c r="F4" i="2"/>
  <c r="F3" i="2"/>
  <c r="F20" i="2"/>
  <c r="F19" i="2"/>
  <c r="F18" i="2"/>
  <c r="F17" i="2"/>
  <c r="F16" i="2"/>
  <c r="F15" i="2"/>
  <c r="F14" i="2"/>
  <c r="F13" i="2"/>
  <c r="E20" i="2"/>
  <c r="E19" i="2"/>
  <c r="M19" i="2" s="1"/>
  <c r="E18" i="2"/>
  <c r="J18" i="2" s="1"/>
  <c r="E17" i="2"/>
  <c r="E16" i="2"/>
  <c r="E15" i="2"/>
  <c r="E14" i="2"/>
  <c r="J14" i="2" s="1"/>
  <c r="E13" i="2"/>
  <c r="M13" i="2" s="1"/>
  <c r="F2" i="2"/>
  <c r="L2" i="2"/>
  <c r="E34" i="2"/>
  <c r="J34" i="2" s="1"/>
  <c r="E33" i="2"/>
  <c r="E32" i="2"/>
  <c r="E31" i="2"/>
  <c r="M31" i="2" s="1"/>
  <c r="E30" i="2"/>
  <c r="E29" i="2"/>
  <c r="M29" i="2" s="1"/>
  <c r="E28" i="2"/>
  <c r="M28" i="2" s="1"/>
  <c r="E27" i="2"/>
  <c r="M27" i="2" s="1"/>
  <c r="E26" i="2"/>
  <c r="J26" i="2" s="1"/>
  <c r="E25" i="2"/>
  <c r="M25" i="2" s="1"/>
  <c r="E24" i="2"/>
  <c r="J24" i="2" s="1"/>
  <c r="E23" i="2"/>
  <c r="M23" i="2" s="1"/>
  <c r="E22" i="2"/>
  <c r="J22" i="2" s="1"/>
  <c r="E21" i="2"/>
  <c r="M21" i="2" s="1"/>
  <c r="E12" i="2"/>
  <c r="J12" i="2" s="1"/>
  <c r="E11" i="2"/>
  <c r="M11" i="2" s="1"/>
  <c r="E10" i="2"/>
  <c r="J10" i="2" s="1"/>
  <c r="E9" i="2"/>
  <c r="M9" i="2" s="1"/>
  <c r="E8" i="2"/>
  <c r="J8" i="2" s="1"/>
  <c r="E7" i="2"/>
  <c r="M7" i="2" s="1"/>
  <c r="E6" i="2"/>
  <c r="J6" i="2" s="1"/>
  <c r="E5" i="2"/>
  <c r="M5" i="2" s="1"/>
  <c r="E4" i="2"/>
  <c r="J4" i="2" s="1"/>
  <c r="E3" i="2"/>
  <c r="M3" i="2" s="1"/>
  <c r="E2" i="2"/>
  <c r="J2" i="2" s="1"/>
  <c r="M33" i="2"/>
  <c r="J32" i="2"/>
  <c r="D29" i="1"/>
  <c r="D27" i="1"/>
  <c r="D25" i="1"/>
  <c r="D24" i="1"/>
  <c r="D23" i="1"/>
  <c r="D21" i="1"/>
  <c r="D20" i="1"/>
  <c r="D19" i="1"/>
  <c r="D16" i="1"/>
  <c r="D15" i="1"/>
  <c r="D13" i="1"/>
  <c r="D12" i="1"/>
  <c r="D11" i="1"/>
  <c r="D9" i="1"/>
  <c r="D8" i="1"/>
  <c r="D7" i="1"/>
  <c r="D3" i="1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L20" i="2"/>
  <c r="C20" i="2"/>
  <c r="L19" i="2"/>
  <c r="C19" i="2"/>
  <c r="L18" i="2"/>
  <c r="C18" i="2"/>
  <c r="L17" i="2"/>
  <c r="C17" i="2"/>
  <c r="L16" i="2"/>
  <c r="C16" i="2"/>
  <c r="L15" i="2"/>
  <c r="C15" i="2"/>
  <c r="L14" i="2"/>
  <c r="C14" i="2"/>
  <c r="L13" i="2"/>
  <c r="C13" i="2"/>
  <c r="C12" i="2"/>
  <c r="C11" i="2"/>
  <c r="C10" i="2"/>
  <c r="C9" i="2"/>
  <c r="C8" i="2"/>
  <c r="C7" i="2"/>
  <c r="C6" i="2"/>
  <c r="C5" i="2"/>
  <c r="C4" i="2"/>
  <c r="C3" i="2"/>
  <c r="C2" i="2"/>
  <c r="M37" i="2" l="1"/>
  <c r="J36" i="2"/>
  <c r="M35" i="2"/>
  <c r="J16" i="2"/>
  <c r="M15" i="2"/>
  <c r="M17" i="2"/>
  <c r="J20" i="2"/>
  <c r="D2" i="1"/>
  <c r="D6" i="1"/>
  <c r="J30" i="2"/>
  <c r="J21" i="2"/>
  <c r="J23" i="2"/>
  <c r="J28" i="2"/>
  <c r="J7" i="2"/>
  <c r="J9" i="2"/>
  <c r="J15" i="2"/>
  <c r="J29" i="2"/>
  <c r="J17" i="2"/>
  <c r="J25" i="2"/>
  <c r="J31" i="2"/>
  <c r="J11" i="2"/>
  <c r="J19" i="2"/>
  <c r="J27" i="2"/>
  <c r="J33" i="2"/>
  <c r="J3" i="2"/>
  <c r="J5" i="2"/>
  <c r="J13" i="2"/>
  <c r="M8" i="2"/>
  <c r="M14" i="2"/>
  <c r="M22" i="2"/>
  <c r="M34" i="2"/>
  <c r="M2" i="2"/>
  <c r="M4" i="2"/>
  <c r="M10" i="2"/>
  <c r="M12" i="2"/>
  <c r="M18" i="2"/>
  <c r="M20" i="2"/>
  <c r="M26" i="2"/>
  <c r="M30" i="2"/>
  <c r="M6" i="2"/>
  <c r="M16" i="2"/>
  <c r="M24" i="2"/>
  <c r="M32" i="2"/>
</calcChain>
</file>

<file path=xl/sharedStrings.xml><?xml version="1.0" encoding="utf-8"?>
<sst xmlns="http://schemas.openxmlformats.org/spreadsheetml/2006/main" count="168" uniqueCount="87">
  <si>
    <t>Cuit</t>
  </si>
  <si>
    <t>Clave</t>
  </si>
  <si>
    <t>Contribuyente</t>
  </si>
  <si>
    <t>Concaro Hugo Oscar</t>
  </si>
  <si>
    <t>Mail</t>
  </si>
  <si>
    <t>Lago Adriana</t>
  </si>
  <si>
    <t>Patcfiscal22</t>
  </si>
  <si>
    <t>Patricio Scrosoppi</t>
  </si>
  <si>
    <t>Alejandro Rodriguez</t>
  </si>
  <si>
    <t>Pilarmep2022</t>
  </si>
  <si>
    <t>Marsilio Enzo</t>
  </si>
  <si>
    <t>Ortiz Pamela</t>
  </si>
  <si>
    <t>Dismario2022</t>
  </si>
  <si>
    <t>Rodriguez Mario</t>
  </si>
  <si>
    <t>Rodriguez Daniel</t>
  </si>
  <si>
    <t>Riverplate2022</t>
  </si>
  <si>
    <t>Rios Marcelo</t>
  </si>
  <si>
    <t>Clave AFIP</t>
  </si>
  <si>
    <t>Tallada Juan Jose</t>
  </si>
  <si>
    <t>Metodo de pago</t>
  </si>
  <si>
    <t>Pago Mis Cuentas</t>
  </si>
  <si>
    <t>Nombre de Archivo</t>
  </si>
  <si>
    <t>Impuesto</t>
  </si>
  <si>
    <t>Autonomos</t>
  </si>
  <si>
    <t>Periodo</t>
  </si>
  <si>
    <t>Ubicación</t>
  </si>
  <si>
    <t>Arodriguez2022</t>
  </si>
  <si>
    <t>Metodo de Pago</t>
  </si>
  <si>
    <t>Red Link</t>
  </si>
  <si>
    <t>aridoszaratesa@gmail.com</t>
  </si>
  <si>
    <t>gbpesoserica@gmail.com</t>
  </si>
  <si>
    <t>rmaceda@pilarmep.com.ar</t>
  </si>
  <si>
    <t>dsegovia@bailogistica.com.ar</t>
  </si>
  <si>
    <t>amedina@bailogistica.com.ar</t>
  </si>
  <si>
    <t>mpineiro@dismitre.com.ar</t>
  </si>
  <si>
    <t>arodriguez@dismitre.com.ar</t>
  </si>
  <si>
    <t>jtallada@arhatlogistica.com.ar</t>
  </si>
  <si>
    <t>Subject</t>
  </si>
  <si>
    <t>Generado (alt 129 = ü)</t>
  </si>
  <si>
    <t>Silvestre Christian</t>
  </si>
  <si>
    <t>csilvestre1994@hotmail.com</t>
  </si>
  <si>
    <t>Cuit en pagina</t>
  </si>
  <si>
    <t>Osvaldo2023</t>
  </si>
  <si>
    <t>Dainesi Osvaldo</t>
  </si>
  <si>
    <t>baplasa@gmail.com</t>
  </si>
  <si>
    <t>Adriana2022</t>
  </si>
  <si>
    <t>Pamela2023</t>
  </si>
  <si>
    <t xml:space="preserve">Anticipo Ganancias y Bs Personales </t>
  </si>
  <si>
    <t xml:space="preserve">Anticipo  Bs Personales </t>
  </si>
  <si>
    <t>Julieta1991</t>
  </si>
  <si>
    <t>Julieta Sanchez</t>
  </si>
  <si>
    <t>Graciela Berger</t>
  </si>
  <si>
    <t>glosas@gmail.com</t>
  </si>
  <si>
    <t>Veronicagualazzi@gmail.com</t>
  </si>
  <si>
    <t>Anabela Ayala</t>
  </si>
  <si>
    <t>Anabelaayala@nexpressgroup.com.ar</t>
  </si>
  <si>
    <t>Concaro Pablo Martin</t>
  </si>
  <si>
    <t>Concaro Pedro Hugo</t>
  </si>
  <si>
    <t>Concaro Santiago</t>
  </si>
  <si>
    <t>Cuenca Gonzalo</t>
  </si>
  <si>
    <t>Pablo Morello</t>
  </si>
  <si>
    <t>Genin Norma Beatriz</t>
  </si>
  <si>
    <t>Goldberg Diego</t>
  </si>
  <si>
    <t>GUZMAN JESICA</t>
  </si>
  <si>
    <t>Juan manuel Solito Yrusta</t>
  </si>
  <si>
    <t>Mofficoni Andres</t>
  </si>
  <si>
    <t>Mouzo Kevin (Barnell)</t>
  </si>
  <si>
    <t>Gerardo</t>
  </si>
  <si>
    <t>Ninamia2022</t>
  </si>
  <si>
    <t>Martin1961</t>
  </si>
  <si>
    <t>Guzman1986</t>
  </si>
  <si>
    <t>Mofficoni2022</t>
  </si>
  <si>
    <t>Pilarmep2023</t>
  </si>
  <si>
    <t>Gerardo2022</t>
  </si>
  <si>
    <t>Bogado Vicente</t>
  </si>
  <si>
    <t>jmarsilio@conurbanosa.com.ar</t>
  </si>
  <si>
    <t>Linea</t>
  </si>
  <si>
    <t>Control clave</t>
  </si>
  <si>
    <t>Concaro2023</t>
  </si>
  <si>
    <t>Sofia10000</t>
  </si>
  <si>
    <t>BIEN/MAL</t>
  </si>
  <si>
    <t xml:space="preserve">Monotributo </t>
  </si>
  <si>
    <t>Graciela09</t>
  </si>
  <si>
    <t>jesica_guz@hotmail.com</t>
  </si>
  <si>
    <t>Benavidezpallets@gmail.com</t>
  </si>
  <si>
    <t>pagos@diguo.com.ar</t>
  </si>
  <si>
    <t>diegohernangoldberg@yahoo.com.ar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</si>
</sst>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0" fillId="3" borderId="0" xfId="0" applyFill="1"/>
    <xf numFmtId="14" fontId="0" fillId="0" borderId="0" xfId="0" applyNumberFormat="1"/>
    <xf numFmtId="0" fontId="4" fillId="0" borderId="0" xfId="0" applyFont="1"/>
    <xf numFmtId="0" fontId="2" fillId="0" borderId="0" xfId="0" applyFont="1" applyFill="1"/>
    <xf numFmtId="0" fontId="3" fillId="0" borderId="0" xfId="0" applyFont="1" applyFill="1"/>
    <xf numFmtId="0" fontId="5" fillId="0" borderId="0" xfId="1"/>
    <xf numFmtId="0" fontId="5" fillId="0" borderId="0" xfId="1" applyFill="1"/>
    <xf numFmtId="0" fontId="0" fillId="0" borderId="0" xfId="0" applyFill="1"/>
    <xf numFmtId="0" fontId="3" fillId="0" borderId="0" xfId="0" applyFont="1"/>
    <xf numFmtId="0" fontId="1" fillId="2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3" borderId="0" xfId="0" applyFont="1" applyFill="1"/>
    <xf numFmtId="0" fontId="9" fillId="0" borderId="0" xfId="1" applyFont="1"/>
    <xf numFmtId="0" fontId="6" fillId="0" borderId="1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nidades%20compartidas\PilarMep\Pilar%20MEP\Datos%20Fiscale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allada@arhatlogistica.com.ar" TargetMode="External"/><Relationship Id="rId13" Type="http://schemas.openxmlformats.org/officeDocument/2006/relationships/hyperlink" Target="mailto:glosas@gmail.com" TargetMode="External"/><Relationship Id="rId18" Type="http://schemas.openxmlformats.org/officeDocument/2006/relationships/hyperlink" Target="mailto:diegohernangoldberg@yahoo.com.ar" TargetMode="External"/><Relationship Id="rId3" Type="http://schemas.openxmlformats.org/officeDocument/2006/relationships/hyperlink" Target="mailto:rmaceda@pilarmep.com.ar" TargetMode="External"/><Relationship Id="rId7" Type="http://schemas.openxmlformats.org/officeDocument/2006/relationships/hyperlink" Target="mailto:gbpesoserica@gmail.com" TargetMode="External"/><Relationship Id="rId12" Type="http://schemas.openxmlformats.org/officeDocument/2006/relationships/hyperlink" Target="mailto:Veronicagualazzi@gmail.com" TargetMode="External"/><Relationship Id="rId17" Type="http://schemas.openxmlformats.org/officeDocument/2006/relationships/hyperlink" Target="mailto:aridoszaratesa@gmail.com" TargetMode="External"/><Relationship Id="rId2" Type="http://schemas.openxmlformats.org/officeDocument/2006/relationships/hyperlink" Target="mailto:arodriguez@dismitre.com.ar" TargetMode="External"/><Relationship Id="rId16" Type="http://schemas.openxmlformats.org/officeDocument/2006/relationships/hyperlink" Target="mailto:aridoszaratesa@gmail.com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mailto:gbpesoserica@gmail.com" TargetMode="External"/><Relationship Id="rId6" Type="http://schemas.openxmlformats.org/officeDocument/2006/relationships/hyperlink" Target="mailto:mpineiro@dismitre.com.ar" TargetMode="External"/><Relationship Id="rId11" Type="http://schemas.openxmlformats.org/officeDocument/2006/relationships/hyperlink" Target="mailto:amedina@bailogistica.com.ar" TargetMode="External"/><Relationship Id="rId5" Type="http://schemas.openxmlformats.org/officeDocument/2006/relationships/hyperlink" Target="mailto:amedina@bailogistica.com.ar" TargetMode="External"/><Relationship Id="rId15" Type="http://schemas.openxmlformats.org/officeDocument/2006/relationships/hyperlink" Target="mailto:jmarsilio@conurbanosa.com.ar" TargetMode="External"/><Relationship Id="rId10" Type="http://schemas.openxmlformats.org/officeDocument/2006/relationships/hyperlink" Target="mailto:baplasa@gmail.com" TargetMode="External"/><Relationship Id="rId19" Type="http://schemas.openxmlformats.org/officeDocument/2006/relationships/hyperlink" Target="mailto:jesica_guz@hotmail.com" TargetMode="External"/><Relationship Id="rId4" Type="http://schemas.openxmlformats.org/officeDocument/2006/relationships/hyperlink" Target="mailto:dsegovia@bailogistica.com.ar" TargetMode="External"/><Relationship Id="rId9" Type="http://schemas.openxmlformats.org/officeDocument/2006/relationships/hyperlink" Target="mailto:csilvestre1994@hotmail.com" TargetMode="External"/><Relationship Id="rId14" Type="http://schemas.openxmlformats.org/officeDocument/2006/relationships/hyperlink" Target="mailto:Anabelaayala@nexpressgroup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7"/>
  <sheetViews>
    <sheetView topLeftCell="G10" workbookViewId="0">
      <selection activeCell="J11" sqref="J11"/>
    </sheetView>
  </sheetViews>
  <sheetFormatPr baseColWidth="10" defaultRowHeight="15" x14ac:dyDescent="0.25"/>
  <cols>
    <col min="2" max="2" width="12" customWidth="1"/>
    <col min="3" max="3" width="14.7109375" bestFit="1" customWidth="1"/>
    <col min="4" max="4" width="15.85546875" bestFit="1" customWidth="1"/>
    <col min="5" max="5" width="23.85546875" bestFit="1" customWidth="1"/>
    <col min="6" max="6" width="17.85546875" bestFit="1" customWidth="1"/>
    <col min="7" max="7" width="10.7109375" bestFit="1" customWidth="1"/>
    <col min="8" max="8" width="32.7109375" bestFit="1" customWidth="1"/>
    <col min="9" max="9" width="12" bestFit="1" customWidth="1"/>
    <col min="10" max="10" width="69.7109375" bestFit="1" customWidth="1"/>
    <col min="11" max="11" width="22.85546875" bestFit="1" customWidth="1"/>
    <col min="12" max="12" width="27.5703125" style="11" bestFit="1" customWidth="1"/>
    <col min="13" max="13" width="52.85546875" bestFit="1" customWidth="1"/>
  </cols>
  <sheetData>
    <row r="1" spans="1:13" x14ac:dyDescent="0.25">
      <c r="A1" s="1" t="s">
        <v>76</v>
      </c>
      <c r="B1" s="1" t="s">
        <v>0</v>
      </c>
      <c r="C1" s="1" t="s">
        <v>1</v>
      </c>
      <c r="D1" s="1" t="s">
        <v>41</v>
      </c>
      <c r="E1" s="1" t="s">
        <v>2</v>
      </c>
      <c r="F1" s="1" t="s">
        <v>19</v>
      </c>
      <c r="G1" s="1" t="s">
        <v>24</v>
      </c>
      <c r="H1" s="1" t="s">
        <v>22</v>
      </c>
      <c r="I1" s="1" t="s">
        <v>25</v>
      </c>
      <c r="J1" s="1" t="s">
        <v>21</v>
      </c>
      <c r="K1" s="1" t="s">
        <v>38</v>
      </c>
      <c r="L1" s="1" t="s">
        <v>4</v>
      </c>
      <c r="M1" s="1" t="s">
        <v>37</v>
      </c>
    </row>
    <row r="2" spans="1:13" x14ac:dyDescent="0.25">
      <c r="A2">
        <v>1</v>
      </c>
      <c r="B2" s="3">
        <v>20133853139</v>
      </c>
      <c r="C2" s="4" t="str">
        <f>VLOOKUP($B2,Contribuyentes!$A$2:$F$29,2,FALSE)</f>
        <v>Pilarmep2022</v>
      </c>
      <c r="D2" s="3">
        <v>20133853139</v>
      </c>
      <c r="E2" s="4" t="str">
        <f>VLOOKUP(D2,Contribuyentes!$A$2:$F$29,5,FALSE)</f>
        <v>Rodriguez Daniel</v>
      </c>
      <c r="F2" s="4" t="str">
        <f>VLOOKUP(B2,Contribuyentes!$A$2:$F$29,6,FALSE)</f>
        <v>Pago Mis Cuentas</v>
      </c>
      <c r="G2" s="5">
        <v>45047</v>
      </c>
      <c r="H2" t="s">
        <v>23</v>
      </c>
      <c r="J2" s="4" t="str">
        <f t="shared" ref="J2:J12" si="0">CONCATENATE(TEXT(G2,"MM-YYYY"),"_", TEXT(B2,"00-00000000-0"),"_",H2, "_",E2,".pdf")</f>
        <v>05-2023_20-13385313-9_Autonomos_Rodriguez Daniel.pdf</v>
      </c>
      <c r="K2" s="6"/>
      <c r="L2" s="4" t="str">
        <f>VLOOKUP($B2,Contribuyentes!$A$2:$G$29,7,FALSE)</f>
        <v>amedina@bailogistica.com.ar</v>
      </c>
      <c r="M2" s="4" t="str">
        <f>CONCATENATE(TEXT(G2,"mmyyyy"), " - ",H2, " - ", E2)</f>
        <v>052023 - Autonomos - Rodriguez Daniel</v>
      </c>
    </row>
    <row r="3" spans="1:13" x14ac:dyDescent="0.25">
      <c r="A3">
        <v>2</v>
      </c>
      <c r="B3" s="3">
        <v>20102843860</v>
      </c>
      <c r="C3" s="4" t="str">
        <f>VLOOKUP($B3,Contribuyentes!$A$2:$F$29,2,FALSE)</f>
        <v>Dismario2022</v>
      </c>
      <c r="D3" s="3">
        <v>20102843860</v>
      </c>
      <c r="E3" s="4" t="str">
        <f>VLOOKUP(D3,Contribuyentes!$A$2:$F$29,5,FALSE)</f>
        <v>Rodriguez Mario</v>
      </c>
      <c r="F3" s="4" t="str">
        <f>VLOOKUP(B3,Contribuyentes!$A$2:$F$29,6,FALSE)</f>
        <v>Pago Mis Cuentas</v>
      </c>
      <c r="G3" s="5">
        <v>45047</v>
      </c>
      <c r="H3" t="s">
        <v>23</v>
      </c>
      <c r="J3" s="4" t="str">
        <f t="shared" si="0"/>
        <v>05-2023_20-10284386-0_Autonomos_Rodriguez Mario.pdf</v>
      </c>
      <c r="K3" s="6"/>
      <c r="L3" s="4" t="str">
        <f>VLOOKUP($B3,Contribuyentes!$A$2:$G$29,7,FALSE)</f>
        <v>mpineiro@dismitre.com.ar</v>
      </c>
      <c r="M3" s="4" t="str">
        <f t="shared" ref="M3:M11" si="1">CONCATENATE(TEXT(G3,"mmyyyy"), " - ",H3, " - ", E3)</f>
        <v>052023 - Autonomos - Rodriguez Mario</v>
      </c>
    </row>
    <row r="4" spans="1:13" x14ac:dyDescent="0.25">
      <c r="A4">
        <v>3</v>
      </c>
      <c r="B4" s="3">
        <v>23184716879</v>
      </c>
      <c r="C4" s="4" t="str">
        <f>VLOOKUP($B4,Contribuyentes!$A$2:$F$29,2,FALSE)</f>
        <v>Riverplate2022</v>
      </c>
      <c r="D4" s="3">
        <v>23184716879</v>
      </c>
      <c r="E4" s="4" t="str">
        <f>VLOOKUP(D4,Contribuyentes!$A$2:$F$29,5,FALSE)</f>
        <v>Rios Marcelo</v>
      </c>
      <c r="F4" s="4" t="str">
        <f>VLOOKUP(B4,Contribuyentes!$A$2:$F$29,6,FALSE)</f>
        <v>Pago Mis Cuentas</v>
      </c>
      <c r="G4" s="5">
        <v>45047</v>
      </c>
      <c r="H4" t="s">
        <v>23</v>
      </c>
      <c r="J4" s="4" t="str">
        <f t="shared" si="0"/>
        <v>05-2023_23-18471687-9_Autonomos_Rios Marcelo.pdf</v>
      </c>
      <c r="K4" s="6"/>
      <c r="L4" s="4" t="str">
        <f>VLOOKUP($B4,Contribuyentes!$A$2:$G$29,7,FALSE)</f>
        <v>gbpesoserica@gmail.com</v>
      </c>
      <c r="M4" s="4" t="str">
        <f t="shared" si="1"/>
        <v>052023 - Autonomos - Rios Marcelo</v>
      </c>
    </row>
    <row r="5" spans="1:13" x14ac:dyDescent="0.25">
      <c r="A5">
        <v>4</v>
      </c>
      <c r="B5" s="3">
        <v>27181429939</v>
      </c>
      <c r="C5" s="4" t="str">
        <f>VLOOKUP($B5,Contribuyentes!$A$2:$F$29,2,FALSE)</f>
        <v>Patcfiscal22</v>
      </c>
      <c r="D5" s="3">
        <v>27181429939</v>
      </c>
      <c r="E5" s="4" t="str">
        <f>VLOOKUP(D5,Contribuyentes!$A$2:$F$29,5,FALSE)</f>
        <v>Patricio Scrosoppi</v>
      </c>
      <c r="F5" s="4" t="str">
        <f>VLOOKUP(B5,Contribuyentes!$A$2:$F$29,6,FALSE)</f>
        <v>Pago Mis Cuentas</v>
      </c>
      <c r="G5" s="5">
        <v>45047</v>
      </c>
      <c r="H5" t="s">
        <v>23</v>
      </c>
      <c r="J5" s="4" t="str">
        <f t="shared" si="0"/>
        <v>05-2023_27-18142993-9_Autonomos_Patricio Scrosoppi.pdf</v>
      </c>
      <c r="K5" s="6"/>
      <c r="L5" s="4" t="str">
        <f>VLOOKUP($B5,Contribuyentes!$A$2:$G$29,7,FALSE)</f>
        <v>gbpesoserica@gmail.com</v>
      </c>
      <c r="M5" s="4" t="str">
        <f t="shared" si="1"/>
        <v>052023 - Autonomos - Patricio Scrosoppi</v>
      </c>
    </row>
    <row r="6" spans="1:13" x14ac:dyDescent="0.25">
      <c r="A6">
        <v>5</v>
      </c>
      <c r="B6" s="7">
        <v>20047388962</v>
      </c>
      <c r="C6" s="4" t="str">
        <f>VLOOKUP($B6,Contribuyentes!$A$2:$F$29,2,FALSE)</f>
        <v>Concaro2023</v>
      </c>
      <c r="D6" s="7">
        <v>20047388962</v>
      </c>
      <c r="E6" s="4" t="str">
        <f>VLOOKUP(D6,Contribuyentes!$A$2:$F$29,5,FALSE)</f>
        <v>Concaro Hugo Oscar</v>
      </c>
      <c r="F6" s="4" t="str">
        <f>VLOOKUP(B6,Contribuyentes!$A$2:$F$29,6,FALSE)</f>
        <v>Red Link</v>
      </c>
      <c r="G6" s="5">
        <v>45047</v>
      </c>
      <c r="H6" t="s">
        <v>23</v>
      </c>
      <c r="J6" s="4" t="str">
        <f t="shared" si="0"/>
        <v>05-2023_20-04738896-2_Autonomos_Concaro Hugo Oscar.pdf</v>
      </c>
      <c r="K6" s="6"/>
      <c r="L6" s="4" t="str">
        <f>VLOOKUP($B6,Contribuyentes!$A$2:$G$29,7,FALSE)</f>
        <v>aridoszaratesa@gmail.com</v>
      </c>
      <c r="M6" s="4" t="str">
        <f t="shared" si="1"/>
        <v>052023 - Autonomos - Concaro Hugo Oscar</v>
      </c>
    </row>
    <row r="7" spans="1:13" x14ac:dyDescent="0.25">
      <c r="A7">
        <v>6</v>
      </c>
      <c r="B7" s="7">
        <v>20264784817</v>
      </c>
      <c r="C7" s="4" t="str">
        <f>VLOOKUP($B7,Contribuyentes!$A$2:$F$29,2,FALSE)</f>
        <v>Pilarmep2023</v>
      </c>
      <c r="D7" s="7">
        <v>20264784817</v>
      </c>
      <c r="E7" s="4" t="str">
        <f>VLOOKUP(D7,Contribuyentes!$A$2:$F$29,5,FALSE)</f>
        <v>Marsilio Enzo</v>
      </c>
      <c r="F7" s="4" t="str">
        <f>VLOOKUP(B7,Contribuyentes!$A$2:$F$29,6,FALSE)</f>
        <v>Pago Mis Cuentas</v>
      </c>
      <c r="G7" s="5">
        <v>45047</v>
      </c>
      <c r="H7" t="s">
        <v>23</v>
      </c>
      <c r="J7" s="4" t="str">
        <f t="shared" si="0"/>
        <v>05-2023_20-26478481-7_Autonomos_Marsilio Enzo.pdf</v>
      </c>
      <c r="K7" s="6"/>
      <c r="L7" s="4" t="str">
        <f>VLOOKUP($B7,Contribuyentes!$A$2:$G$29,7,FALSE)</f>
        <v>rmaceda@pilarmep.com.ar</v>
      </c>
      <c r="M7" s="4" t="str">
        <f t="shared" si="1"/>
        <v>052023 - Autonomos - Marsilio Enzo</v>
      </c>
    </row>
    <row r="8" spans="1:13" x14ac:dyDescent="0.25">
      <c r="A8">
        <v>7</v>
      </c>
      <c r="B8" s="7">
        <v>27253510043</v>
      </c>
      <c r="C8" s="4" t="str">
        <f>VLOOKUP($B8,Contribuyentes!$A$2:$F$29,2,FALSE)</f>
        <v>Pamela2023</v>
      </c>
      <c r="D8" s="7">
        <v>27253510043</v>
      </c>
      <c r="E8" s="4" t="str">
        <f>VLOOKUP(D8,Contribuyentes!$A$2:$F$29,5,FALSE)</f>
        <v>Ortiz Pamela</v>
      </c>
      <c r="F8" s="4" t="str">
        <f>VLOOKUP(B8,Contribuyentes!$A$2:$F$29,6,FALSE)</f>
        <v>Red Link</v>
      </c>
      <c r="G8" s="5">
        <v>45047</v>
      </c>
      <c r="H8" t="s">
        <v>23</v>
      </c>
      <c r="J8" s="4" t="str">
        <f t="shared" si="0"/>
        <v>05-2023_27-25351004-3_Autonomos_Ortiz Pamela.pdf</v>
      </c>
      <c r="K8" s="6"/>
      <c r="L8" s="4" t="str">
        <f>VLOOKUP($B8,Contribuyentes!$A$2:$G$29,7,FALSE)</f>
        <v>dsegovia@bailogistica.com.ar</v>
      </c>
      <c r="M8" s="4" t="str">
        <f t="shared" si="1"/>
        <v>052023 - Autonomos - Ortiz Pamela</v>
      </c>
    </row>
    <row r="9" spans="1:13" hidden="1" x14ac:dyDescent="0.25">
      <c r="A9">
        <v>8</v>
      </c>
      <c r="B9" s="7">
        <v>20250475544</v>
      </c>
      <c r="C9" s="4" t="str">
        <f>VLOOKUP($B9,Contribuyentes!$A$2:$F$29,2,FALSE)</f>
        <v>Pilarmep2022</v>
      </c>
      <c r="D9" s="7">
        <v>20250475544</v>
      </c>
      <c r="E9" s="4" t="str">
        <f>VLOOKUP(D9,Contribuyentes!$A$2:$F$29,5,FALSE)</f>
        <v>Tallada Juan Jose</v>
      </c>
      <c r="F9" s="4" t="str">
        <f>VLOOKUP(B9,Contribuyentes!$A$2:$F$29,6,FALSE)</f>
        <v>Pago Mis Cuentas</v>
      </c>
      <c r="G9" s="5">
        <v>44986</v>
      </c>
      <c r="H9" t="s">
        <v>23</v>
      </c>
      <c r="J9" s="4" t="str">
        <f t="shared" si="0"/>
        <v>03-2023_20-25047554-4_Autonomos_Tallada Juan Jose.pdf</v>
      </c>
      <c r="K9" s="6"/>
      <c r="L9" s="4" t="str">
        <f>VLOOKUP($B9,Contribuyentes!$A$2:$G$29,7,FALSE)</f>
        <v>jtallada@arhatlogistica.com.ar</v>
      </c>
      <c r="M9" s="4" t="str">
        <f t="shared" si="1"/>
        <v>032023 - Autonomos - Tallada Juan Jose</v>
      </c>
    </row>
    <row r="10" spans="1:13" x14ac:dyDescent="0.25">
      <c r="A10">
        <v>9</v>
      </c>
      <c r="B10" s="8">
        <v>20337749063</v>
      </c>
      <c r="C10" s="4" t="str">
        <f>VLOOKUP($B10,Contribuyentes!$A$2:$F$29,2,FALSE)</f>
        <v>Arodriguez2022</v>
      </c>
      <c r="D10" s="8">
        <v>20337749063</v>
      </c>
      <c r="E10" s="4" t="str">
        <f>VLOOKUP(D10,Contribuyentes!$A$2:$F$29,5,FALSE)</f>
        <v>Alejandro Rodriguez</v>
      </c>
      <c r="F10" s="4" t="str">
        <f>VLOOKUP(B10,Contribuyentes!$A$2:$F$29,6,FALSE)</f>
        <v>Pago Mis Cuentas</v>
      </c>
      <c r="G10" s="5">
        <v>45047</v>
      </c>
      <c r="H10" t="s">
        <v>23</v>
      </c>
      <c r="J10" s="4" t="str">
        <f t="shared" si="0"/>
        <v>05-2023_20-33774906-3_Autonomos_Alejandro Rodriguez.pdf</v>
      </c>
      <c r="K10" s="6"/>
      <c r="L10" s="4" t="str">
        <f>VLOOKUP($B10,Contribuyentes!$A$2:$G$29,7,FALSE)</f>
        <v>arodriguez@dismitre.com.ar</v>
      </c>
      <c r="M10" s="4" t="str">
        <f t="shared" si="1"/>
        <v>052023 - Autonomos - Alejandro Rodriguez</v>
      </c>
    </row>
    <row r="11" spans="1:13" ht="15" customHeight="1" x14ac:dyDescent="0.25">
      <c r="A11">
        <v>10</v>
      </c>
      <c r="B11" s="7">
        <v>20380845084</v>
      </c>
      <c r="C11" s="4" t="str">
        <f>VLOOKUP($B11,Contribuyentes!$A$2:$F$29,2,FALSE)</f>
        <v>Pilarmep2022</v>
      </c>
      <c r="D11" s="7">
        <v>20380845084</v>
      </c>
      <c r="E11" s="4" t="str">
        <f>VLOOKUP(D11,Contribuyentes!$A$2:$F$29,5,FALSE)</f>
        <v>Silvestre Christian</v>
      </c>
      <c r="F11" s="4" t="str">
        <f>VLOOKUP(B11,Contribuyentes!$A$2:$F$29,6,FALSE)</f>
        <v>Pago Mis Cuentas</v>
      </c>
      <c r="G11" s="5">
        <v>45047</v>
      </c>
      <c r="H11" t="s">
        <v>23</v>
      </c>
      <c r="J11" s="4" t="str">
        <f t="shared" si="0"/>
        <v>05-2023_20-38084508-4_Autonomos_Silvestre Christian.pdf</v>
      </c>
      <c r="K11" s="6"/>
      <c r="L11" s="4" t="str">
        <f>VLOOKUP($B11,Contribuyentes!$A$2:$G$29,7,FALSE)</f>
        <v>csilvestre1994@hotmail.com</v>
      </c>
      <c r="M11" s="4" t="str">
        <f t="shared" si="1"/>
        <v>052023 - Autonomos - Silvestre Christian</v>
      </c>
    </row>
    <row r="12" spans="1:13" x14ac:dyDescent="0.25">
      <c r="A12">
        <v>11</v>
      </c>
      <c r="B12" s="7">
        <v>20200090234</v>
      </c>
      <c r="C12" s="4" t="str">
        <f>VLOOKUP($B12,Contribuyentes!$A$2:$F$29,2,FALSE)</f>
        <v>Osvaldo2023</v>
      </c>
      <c r="D12" s="7">
        <v>20200090234</v>
      </c>
      <c r="E12" s="4" t="str">
        <f>VLOOKUP(D12,Contribuyentes!$A$2:$F$29,5,FALSE)</f>
        <v>Dainesi Osvaldo</v>
      </c>
      <c r="F12" s="4" t="str">
        <f>VLOOKUP(B12,Contribuyentes!$A$2:$F$29,6,FALSE)</f>
        <v>Pago Mis Cuentas</v>
      </c>
      <c r="G12" s="5">
        <v>45047</v>
      </c>
      <c r="H12" t="s">
        <v>23</v>
      </c>
      <c r="J12" s="4" t="str">
        <f t="shared" si="0"/>
        <v>05-2023_20-20009023-4_Autonomos_Dainesi Osvaldo.pdf</v>
      </c>
      <c r="K12" s="6"/>
      <c r="L12" s="4" t="str">
        <f>VLOOKUP($B12,Contribuyentes!$A$2:$G$29,7,FALSE)</f>
        <v>baplasa@gmail.com</v>
      </c>
      <c r="M12" s="4" t="str">
        <f>CONCATENATE(TEXT(G12,"mmyyyy"), " - ",H12, " - ", E12)</f>
        <v>052023 - Autonomos - Dainesi Osvaldo</v>
      </c>
    </row>
    <row r="13" spans="1:13" hidden="1" x14ac:dyDescent="0.25">
      <c r="A13">
        <v>12</v>
      </c>
      <c r="B13" s="3">
        <v>20133853139</v>
      </c>
      <c r="C13" s="4" t="str">
        <f>VLOOKUP($B13,Contribuyentes!$A$2:$F$29,2,FALSE)</f>
        <v>Pilarmep2022</v>
      </c>
      <c r="D13" s="3">
        <v>20133853139</v>
      </c>
      <c r="E13" s="4" t="str">
        <f>VLOOKUP(D13,Contribuyentes!$A$2:$F$29,5,FALSE)</f>
        <v>Rodriguez Daniel</v>
      </c>
      <c r="F13" s="4" t="str">
        <f>VLOOKUP(B13,Contribuyentes!$A$2:$F$29,6,FALSE)</f>
        <v>Pago Mis Cuentas</v>
      </c>
      <c r="G13" s="5">
        <v>44927</v>
      </c>
      <c r="H13" t="s">
        <v>47</v>
      </c>
      <c r="J13" s="4" t="str">
        <f t="shared" ref="J13:J20" si="2">CONCATENATE( TEXT(B13,"00-00000000-0"),"_",H13, "_",E13,".pdf")</f>
        <v>20-13385313-9_Anticipo Ganancias y Bs Personales _Rodriguez Daniel.pdf</v>
      </c>
      <c r="K13" s="6"/>
      <c r="L13" s="4" t="str">
        <f>VLOOKUP($B13,Contribuyentes!$A$2:$G$29,6,FALSE)</f>
        <v>Pago Mis Cuentas</v>
      </c>
      <c r="M13" s="4" t="str">
        <f>CONCATENATE(,H13, " - ", E13)</f>
        <v>Anticipo Ganancias y Bs Personales  - Rodriguez Daniel</v>
      </c>
    </row>
    <row r="14" spans="1:13" hidden="1" x14ac:dyDescent="0.25">
      <c r="A14">
        <v>13</v>
      </c>
      <c r="B14" s="3">
        <v>20102843860</v>
      </c>
      <c r="C14" s="4" t="str">
        <f>VLOOKUP($B14,Contribuyentes!$A$2:$F$29,2,FALSE)</f>
        <v>Dismario2022</v>
      </c>
      <c r="D14" s="3">
        <v>20102843860</v>
      </c>
      <c r="E14" s="4" t="str">
        <f>VLOOKUP(D14,Contribuyentes!$A$2:$F$29,5,FALSE)</f>
        <v>Rodriguez Mario</v>
      </c>
      <c r="F14" s="4" t="str">
        <f>VLOOKUP(B14,Contribuyentes!$A$2:$F$29,6,FALSE)</f>
        <v>Pago Mis Cuentas</v>
      </c>
      <c r="G14" s="5">
        <v>44927</v>
      </c>
      <c r="H14" t="s">
        <v>47</v>
      </c>
      <c r="J14" s="4" t="str">
        <f t="shared" si="2"/>
        <v>20-10284386-0_Anticipo Ganancias y Bs Personales _Rodriguez Mario.pdf</v>
      </c>
      <c r="K14" s="6"/>
      <c r="L14" s="4" t="str">
        <f>VLOOKUP($B14,Contribuyentes!$A$2:$G$29,6,FALSE)</f>
        <v>Pago Mis Cuentas</v>
      </c>
      <c r="M14" s="4" t="str">
        <f t="shared" ref="M14:M20" si="3">CONCATENATE(,H14, " - ", E14)</f>
        <v>Anticipo Ganancias y Bs Personales  - Rodriguez Mario</v>
      </c>
    </row>
    <row r="15" spans="1:13" hidden="1" x14ac:dyDescent="0.25">
      <c r="A15">
        <v>14</v>
      </c>
      <c r="B15" s="3">
        <v>20047388962</v>
      </c>
      <c r="C15" s="4" t="str">
        <f>VLOOKUP($B15,Contribuyentes!$A$2:$F$29,2,FALSE)</f>
        <v>Concaro2023</v>
      </c>
      <c r="D15" s="3">
        <v>20047388962</v>
      </c>
      <c r="E15" s="4" t="str">
        <f>VLOOKUP(D15,Contribuyentes!$A$2:$F$29,5,FALSE)</f>
        <v>Concaro Hugo Oscar</v>
      </c>
      <c r="F15" s="4" t="str">
        <f>VLOOKUP(B15,Contribuyentes!$A$2:$F$29,6,FALSE)</f>
        <v>Red Link</v>
      </c>
      <c r="G15" s="5">
        <v>44927</v>
      </c>
      <c r="H15" t="s">
        <v>48</v>
      </c>
      <c r="J15" s="4" t="str">
        <f t="shared" si="2"/>
        <v>20-04738896-2_Anticipo  Bs Personales _Concaro Hugo Oscar.pdf</v>
      </c>
      <c r="K15" s="6"/>
      <c r="L15" s="4" t="str">
        <f>VLOOKUP($B15,Contribuyentes!$A$2:$G$29,6,FALSE)</f>
        <v>Red Link</v>
      </c>
      <c r="M15" s="4" t="str">
        <f t="shared" si="3"/>
        <v>Anticipo  Bs Personales  - Concaro Hugo Oscar</v>
      </c>
    </row>
    <row r="16" spans="1:13" hidden="1" x14ac:dyDescent="0.25">
      <c r="A16">
        <v>15</v>
      </c>
      <c r="B16" s="3">
        <v>20264784817</v>
      </c>
      <c r="C16" s="4" t="str">
        <f>VLOOKUP($B16,Contribuyentes!$A$2:$F$29,2,FALSE)</f>
        <v>Pilarmep2023</v>
      </c>
      <c r="D16" s="3">
        <v>20264784817</v>
      </c>
      <c r="E16" s="4" t="str">
        <f>VLOOKUP(D16,Contribuyentes!$A$2:$F$29,5,FALSE)</f>
        <v>Marsilio Enzo</v>
      </c>
      <c r="F16" s="4" t="str">
        <f>VLOOKUP(B16,Contribuyentes!$A$2:$F$29,6,FALSE)</f>
        <v>Pago Mis Cuentas</v>
      </c>
      <c r="G16" s="5">
        <v>44927</v>
      </c>
      <c r="H16" t="s">
        <v>48</v>
      </c>
      <c r="J16" s="4" t="str">
        <f t="shared" si="2"/>
        <v>20-26478481-7_Anticipo  Bs Personales _Marsilio Enzo.pdf</v>
      </c>
      <c r="K16" s="6"/>
      <c r="L16" s="4" t="str">
        <f>VLOOKUP($B16,Contribuyentes!$A$2:$G$29,6,FALSE)</f>
        <v>Pago Mis Cuentas</v>
      </c>
      <c r="M16" s="4" t="str">
        <f t="shared" si="3"/>
        <v>Anticipo  Bs Personales  - Marsilio Enzo</v>
      </c>
    </row>
    <row r="17" spans="1:13" hidden="1" x14ac:dyDescent="0.25">
      <c r="A17">
        <v>16</v>
      </c>
      <c r="B17" s="3">
        <v>27253510043</v>
      </c>
      <c r="C17" s="4" t="str">
        <f>VLOOKUP($B17,Contribuyentes!$A$2:$F$29,2,FALSE)</f>
        <v>Pamela2023</v>
      </c>
      <c r="D17" s="3">
        <v>27253510043</v>
      </c>
      <c r="E17" s="4" t="str">
        <f>VLOOKUP(D17,Contribuyentes!$A$2:$F$29,5,FALSE)</f>
        <v>Ortiz Pamela</v>
      </c>
      <c r="F17" s="4" t="str">
        <f>VLOOKUP(B17,Contribuyentes!$A$2:$F$29,6,FALSE)</f>
        <v>Red Link</v>
      </c>
      <c r="G17" s="5">
        <v>44927</v>
      </c>
      <c r="H17" t="s">
        <v>48</v>
      </c>
      <c r="J17" s="4" t="str">
        <f t="shared" si="2"/>
        <v>27-25351004-3_Anticipo  Bs Personales _Ortiz Pamela.pdf</v>
      </c>
      <c r="K17" s="6"/>
      <c r="L17" s="4" t="str">
        <f>VLOOKUP($B17,Contribuyentes!$A$2:$G$29,6,FALSE)</f>
        <v>Red Link</v>
      </c>
      <c r="M17" s="4" t="str">
        <f t="shared" si="3"/>
        <v>Anticipo  Bs Personales  - Ortiz Pamela</v>
      </c>
    </row>
    <row r="18" spans="1:13" hidden="1" x14ac:dyDescent="0.25">
      <c r="A18">
        <v>17</v>
      </c>
      <c r="B18" s="12">
        <v>20337749063</v>
      </c>
      <c r="C18" s="4" t="str">
        <f>VLOOKUP($B18,Contribuyentes!$A$2:$F$29,2,FALSE)</f>
        <v>Arodriguez2022</v>
      </c>
      <c r="D18" s="12">
        <v>20337749063</v>
      </c>
      <c r="E18" s="4" t="str">
        <f>VLOOKUP(D18,Contribuyentes!$A$2:$F$29,5,FALSE)</f>
        <v>Alejandro Rodriguez</v>
      </c>
      <c r="F18" s="4" t="str">
        <f>VLOOKUP(B18,Contribuyentes!$A$2:$F$29,6,FALSE)</f>
        <v>Pago Mis Cuentas</v>
      </c>
      <c r="G18" s="5">
        <v>44927</v>
      </c>
      <c r="H18" t="s">
        <v>47</v>
      </c>
      <c r="J18" s="4" t="str">
        <f t="shared" si="2"/>
        <v>20-33774906-3_Anticipo Ganancias y Bs Personales _Alejandro Rodriguez.pdf</v>
      </c>
      <c r="K18" s="6"/>
      <c r="L18" s="4" t="str">
        <f>VLOOKUP($B18,Contribuyentes!$A$2:$G$29,6,FALSE)</f>
        <v>Pago Mis Cuentas</v>
      </c>
      <c r="M18" s="4" t="str">
        <f t="shared" si="3"/>
        <v>Anticipo Ganancias y Bs Personales  - Alejandro Rodriguez</v>
      </c>
    </row>
    <row r="19" spans="1:13" hidden="1" x14ac:dyDescent="0.25">
      <c r="A19">
        <v>18</v>
      </c>
      <c r="B19" s="3">
        <v>20200090234</v>
      </c>
      <c r="C19" s="4" t="str">
        <f>VLOOKUP($B19,Contribuyentes!$A$2:$F$29,2,FALSE)</f>
        <v>Osvaldo2023</v>
      </c>
      <c r="D19" s="3">
        <v>20200090234</v>
      </c>
      <c r="E19" s="4" t="str">
        <f>VLOOKUP(D19,Contribuyentes!$A$2:$F$29,5,FALSE)</f>
        <v>Dainesi Osvaldo</v>
      </c>
      <c r="F19" s="4" t="str">
        <f>VLOOKUP(B19,Contribuyentes!$A$2:$F$29,6,FALSE)</f>
        <v>Pago Mis Cuentas</v>
      </c>
      <c r="G19" s="5">
        <v>44927</v>
      </c>
      <c r="H19" t="s">
        <v>48</v>
      </c>
      <c r="J19" s="4" t="str">
        <f t="shared" si="2"/>
        <v>20-20009023-4_Anticipo  Bs Personales _Dainesi Osvaldo.pdf</v>
      </c>
      <c r="K19" s="6"/>
      <c r="L19" s="4" t="str">
        <f>VLOOKUP($B19,Contribuyentes!$A$2:$G$29,6,FALSE)</f>
        <v>Pago Mis Cuentas</v>
      </c>
      <c r="M19" s="4" t="str">
        <f t="shared" si="3"/>
        <v>Anticipo  Bs Personales  - Dainesi Osvaldo</v>
      </c>
    </row>
    <row r="20" spans="1:13" hidden="1" x14ac:dyDescent="0.25">
      <c r="A20">
        <v>19</v>
      </c>
      <c r="B20" s="3">
        <v>27174241886</v>
      </c>
      <c r="C20" s="4" t="str">
        <f>VLOOKUP($B20,Contribuyentes!$A$2:$F$29,2,FALSE)</f>
        <v>Adriana2022</v>
      </c>
      <c r="D20" s="3">
        <v>27174241886</v>
      </c>
      <c r="E20" s="4" t="str">
        <f>VLOOKUP(D20,Contribuyentes!$A$2:$F$29,5,FALSE)</f>
        <v>Lago Adriana</v>
      </c>
      <c r="F20" s="4" t="str">
        <f>VLOOKUP(B20,Contribuyentes!$A$2:$F$29,6,FALSE)</f>
        <v>Pago Mis Cuentas</v>
      </c>
      <c r="G20" s="5">
        <v>44927</v>
      </c>
      <c r="H20" t="s">
        <v>47</v>
      </c>
      <c r="J20" s="4" t="str">
        <f t="shared" si="2"/>
        <v>27-17424188-6_Anticipo Ganancias y Bs Personales _Lago Adriana.pdf</v>
      </c>
      <c r="K20" s="6"/>
      <c r="L20" s="4" t="str">
        <f>VLOOKUP($B20,Contribuyentes!$A$2:$G$29,6,FALSE)</f>
        <v>Pago Mis Cuentas</v>
      </c>
      <c r="M20" s="4" t="str">
        <f t="shared" si="3"/>
        <v>Anticipo Ganancias y Bs Personales  - Lago Adriana</v>
      </c>
    </row>
    <row r="21" spans="1:13" x14ac:dyDescent="0.25">
      <c r="A21">
        <v>20</v>
      </c>
      <c r="B21" s="2">
        <v>27183190240</v>
      </c>
      <c r="C21" s="4" t="str">
        <f>VLOOKUP($B21,Contribuyentes!$A$2:$F$29,2,FALSE)</f>
        <v>Graciela09</v>
      </c>
      <c r="D21" s="2">
        <v>27183190240</v>
      </c>
      <c r="E21" s="4" t="str">
        <f>VLOOKUP(D21,Contribuyentes!$A$2:$F$29,5,FALSE)</f>
        <v>Graciela Berger</v>
      </c>
      <c r="F21" s="4" t="str">
        <f>VLOOKUP(B21,Contribuyentes!$A$2:$F$29,6,FALSE)</f>
        <v>Pago Mis Cuentas</v>
      </c>
      <c r="G21" s="5">
        <v>45047</v>
      </c>
      <c r="H21" t="s">
        <v>23</v>
      </c>
      <c r="J21" s="4" t="str">
        <f t="shared" ref="J21:J34" si="4">CONCATENATE(TEXT(G21,"MM-YYYY"),"_", TEXT(B21,"00-00000000-0"),"_",H21, "_",E21,".pdf")</f>
        <v>05-2023_27-18319024-0_Autonomos_Graciela Berger.pdf</v>
      </c>
      <c r="K21" s="6"/>
      <c r="L21" s="4" t="str">
        <f>VLOOKUP($B21,Contribuyentes!$A$2:$G$29,7,FALSE)</f>
        <v>Veronicagualazzi@gmail.com</v>
      </c>
      <c r="M21" s="4" t="str">
        <f>CONCATENATE(TEXT(G21,"mmyyyy"), " - ",H21, " - ", E21)</f>
        <v>052023 - Autonomos - Graciela Berger</v>
      </c>
    </row>
    <row r="22" spans="1:13" x14ac:dyDescent="0.25">
      <c r="A22">
        <v>21</v>
      </c>
      <c r="B22" s="2">
        <v>27358545209</v>
      </c>
      <c r="C22" s="4" t="str">
        <f>VLOOKUP($B22,Contribuyentes!$A$2:$F$29,2,FALSE)</f>
        <v>Julieta1991</v>
      </c>
      <c r="D22" s="2">
        <v>27358545209</v>
      </c>
      <c r="E22" s="4" t="str">
        <f>VLOOKUP(D22,Contribuyentes!$A$2:$F$29,5,FALSE)</f>
        <v>Julieta Sanchez</v>
      </c>
      <c r="F22" s="4" t="str">
        <f>VLOOKUP(B22,Contribuyentes!$A$2:$F$29,6,FALSE)</f>
        <v>Pago Mis Cuentas</v>
      </c>
      <c r="G22" s="5">
        <v>45047</v>
      </c>
      <c r="H22" t="s">
        <v>23</v>
      </c>
      <c r="J22" s="4" t="str">
        <f t="shared" si="4"/>
        <v>05-2023_27-35854520-9_Autonomos_Julieta Sanchez.pdf</v>
      </c>
      <c r="K22" s="6"/>
      <c r="L22" s="4" t="str">
        <f>VLOOKUP($B22,Contribuyentes!$A$2:$G$29,7,FALSE)</f>
        <v>glosas@gmail.com</v>
      </c>
      <c r="M22" s="4" t="str">
        <f>CONCATENATE(TEXT(G22,"mmyyyy"), " - ",H22, " - ", E22)</f>
        <v>052023 - Autonomos - Julieta Sanchez</v>
      </c>
    </row>
    <row r="23" spans="1:13" x14ac:dyDescent="0.25">
      <c r="A23">
        <v>22</v>
      </c>
      <c r="B23" s="2">
        <v>27335729493</v>
      </c>
      <c r="C23" s="4" t="str">
        <f>VLOOKUP($B23,Contribuyentes!$A$2:$F$29,2,FALSE)</f>
        <v>Pilarmep2022</v>
      </c>
      <c r="D23" s="2">
        <v>27335729493</v>
      </c>
      <c r="E23" s="4" t="str">
        <f>VLOOKUP(D23,Contribuyentes!$A$2:$F$29,5,FALSE)</f>
        <v>Anabela Ayala</v>
      </c>
      <c r="F23" s="4" t="str">
        <f>VLOOKUP(B23,Contribuyentes!$A$2:$F$29,6,FALSE)</f>
        <v>Pago Mis Cuentas</v>
      </c>
      <c r="G23" s="5">
        <v>45047</v>
      </c>
      <c r="H23" t="s">
        <v>23</v>
      </c>
      <c r="J23" s="4" t="str">
        <f t="shared" si="4"/>
        <v>05-2023_27-33572949-3_Autonomos_Anabela Ayala.pdf</v>
      </c>
      <c r="K23" s="6"/>
      <c r="L23" s="4" t="str">
        <f>VLOOKUP($B23,Contribuyentes!$A$2:$G$29,7,FALSE)</f>
        <v>Anabelaayala@nexpressgroup.com.ar</v>
      </c>
      <c r="M23" s="4" t="str">
        <f>CONCATENATE(TEXT(G23,"mmyyyy"), " - ",H23, " - ", E23)</f>
        <v>052023 - Autonomos - Anabela Ayala</v>
      </c>
    </row>
    <row r="24" spans="1:13" hidden="1" x14ac:dyDescent="0.25">
      <c r="A24">
        <v>23</v>
      </c>
      <c r="B24" s="14">
        <v>20942259167</v>
      </c>
      <c r="C24" s="4" t="str">
        <f>VLOOKUP($B24,Contribuyentes!$A$2:$F$29,2,FALSE)</f>
        <v>Pilarmep2023</v>
      </c>
      <c r="D24" s="14">
        <v>20942259167</v>
      </c>
      <c r="E24" s="4" t="str">
        <f>VLOOKUP(D24,Contribuyentes!$A$2:$F$29,5,FALSE)</f>
        <v>Bogado Vicente</v>
      </c>
      <c r="F24" s="4" t="str">
        <f>VLOOKUP(B24,Contribuyentes!$A$2:$F$29,6,FALSE)</f>
        <v>Pago Mis Cuentas</v>
      </c>
      <c r="G24" s="5">
        <v>45047</v>
      </c>
      <c r="H24" t="s">
        <v>23</v>
      </c>
      <c r="J24" s="4" t="str">
        <f t="shared" si="4"/>
        <v>05-2023_20-94225916-7_Autonomos_Bogado Vicente.pdf</v>
      </c>
      <c r="K24" s="6"/>
      <c r="L24" s="4" t="str">
        <f>VLOOKUP($B24,Contribuyentes!$A$2:$G$29,7,FALSE)</f>
        <v>jmarsilio@conurbanosa.com.ar</v>
      </c>
      <c r="M24" s="4" t="str">
        <f t="shared" ref="M24:M34" si="5">CONCATENATE(TEXT(G24,"mmyyyy"), " - ",H24, " - ", E24)</f>
        <v>052023 - Autonomos - Bogado Vicente</v>
      </c>
    </row>
    <row r="25" spans="1:13" x14ac:dyDescent="0.25">
      <c r="A25">
        <v>24</v>
      </c>
      <c r="B25" s="14">
        <v>20283423965</v>
      </c>
      <c r="C25" s="4" t="str">
        <f>VLOOKUP($B25,Contribuyentes!$A$2:$F$29,2,FALSE)</f>
        <v>Ninamia2022</v>
      </c>
      <c r="D25" s="14">
        <v>20283423965</v>
      </c>
      <c r="E25" s="4" t="str">
        <f>VLOOKUP(D25,Contribuyentes!$A$2:$F$29,5,FALSE)</f>
        <v>Concaro Pablo Martin</v>
      </c>
      <c r="F25" s="4" t="str">
        <f>VLOOKUP(B25,Contribuyentes!$A$2:$F$29,6,FALSE)</f>
        <v>Red Link</v>
      </c>
      <c r="G25" s="5">
        <v>45047</v>
      </c>
      <c r="H25" t="s">
        <v>23</v>
      </c>
      <c r="J25" s="4" t="str">
        <f t="shared" si="4"/>
        <v>05-2023_20-28342396-5_Autonomos_Concaro Pablo Martin.pdf</v>
      </c>
      <c r="K25" s="6"/>
      <c r="L25" s="4" t="str">
        <f>VLOOKUP($B25,Contribuyentes!$A$2:$G$29,7,FALSE)</f>
        <v>aridoszaratesa@gmail.com</v>
      </c>
      <c r="M25" s="4" t="str">
        <f t="shared" si="5"/>
        <v>052023 - Autonomos - Concaro Pablo Martin</v>
      </c>
    </row>
    <row r="26" spans="1:13" x14ac:dyDescent="0.25">
      <c r="A26">
        <v>25</v>
      </c>
      <c r="B26" s="14">
        <v>20241520316</v>
      </c>
      <c r="C26" s="4" t="str">
        <f>VLOOKUP($B26,Contribuyentes!$A$2:$F$29,2,FALSE)</f>
        <v>Pilarmep2022</v>
      </c>
      <c r="D26" s="14">
        <v>20241520316</v>
      </c>
      <c r="E26" s="4" t="str">
        <f>VLOOKUP(D26,Contribuyentes!$A$2:$F$29,5,FALSE)</f>
        <v>Concaro Pedro Hugo</v>
      </c>
      <c r="F26" s="4" t="str">
        <f>VLOOKUP(B26,Contribuyentes!$A$2:$F$29,6,FALSE)</f>
        <v>Red Link</v>
      </c>
      <c r="G26" s="5">
        <v>45047</v>
      </c>
      <c r="H26" t="s">
        <v>23</v>
      </c>
      <c r="J26" s="4" t="str">
        <f t="shared" si="4"/>
        <v>05-2023_20-24152031-6_Autonomos_Concaro Pedro Hugo.pdf</v>
      </c>
      <c r="K26" s="6"/>
      <c r="L26" s="4" t="str">
        <f>VLOOKUP($B26,Contribuyentes!$A$2:$G$29,7,FALSE)</f>
        <v>aridoszaratesa@gmail.com</v>
      </c>
      <c r="M26" s="4" t="str">
        <f t="shared" si="5"/>
        <v>052023 - Autonomos - Concaro Pedro Hugo</v>
      </c>
    </row>
    <row r="27" spans="1:13" x14ac:dyDescent="0.25">
      <c r="A27">
        <v>26</v>
      </c>
      <c r="B27" s="14">
        <v>20253550369</v>
      </c>
      <c r="C27" s="4" t="str">
        <f>VLOOKUP($B27,Contribuyentes!$A$2:$F$29,2,FALSE)</f>
        <v>Pilarmep2022</v>
      </c>
      <c r="D27" s="14">
        <v>20253550369</v>
      </c>
      <c r="E27" s="4" t="str">
        <f>VLOOKUP(D27,Contribuyentes!$A$2:$F$29,5,FALSE)</f>
        <v>Concaro Santiago</v>
      </c>
      <c r="F27" s="4" t="str">
        <f>VLOOKUP(B27,Contribuyentes!$A$2:$F$29,6,FALSE)</f>
        <v>Red Link</v>
      </c>
      <c r="G27" s="5">
        <v>45047</v>
      </c>
      <c r="H27" t="s">
        <v>23</v>
      </c>
      <c r="J27" s="4" t="str">
        <f t="shared" si="4"/>
        <v>05-2023_20-25355036-9_Autonomos_Concaro Santiago.pdf</v>
      </c>
      <c r="K27" s="6"/>
      <c r="L27" s="4" t="str">
        <f>VLOOKUP($B27,Contribuyentes!$A$2:$G$29,7,FALSE)</f>
        <v>aridoszaratesa@gmail.com</v>
      </c>
      <c r="M27" s="4" t="str">
        <f t="shared" si="5"/>
        <v>052023 - Autonomos - Concaro Santiago</v>
      </c>
    </row>
    <row r="28" spans="1:13" x14ac:dyDescent="0.25">
      <c r="A28">
        <v>28</v>
      </c>
      <c r="B28" s="14">
        <v>20291959890</v>
      </c>
      <c r="C28" s="4" t="str">
        <f>VLOOKUP($B28,Contribuyentes!$A$2:$F$29,2,FALSE)</f>
        <v>Martin1961</v>
      </c>
      <c r="D28" s="14">
        <v>20291959890</v>
      </c>
      <c r="E28" s="4" t="str">
        <f>VLOOKUP(D28,Contribuyentes!$A$2:$F$29,5,FALSE)</f>
        <v>Pablo Morello</v>
      </c>
      <c r="F28" s="4" t="str">
        <f>VLOOKUP(B28,Contribuyentes!$A$2:$F$29,6,FALSE)</f>
        <v>Pago Mis Cuentas</v>
      </c>
      <c r="G28" s="5">
        <v>45047</v>
      </c>
      <c r="H28" t="s">
        <v>23</v>
      </c>
      <c r="J28" s="4" t="str">
        <f t="shared" si="4"/>
        <v>05-2023_20-29195989-0_Autonomos_Pablo Morello.pdf</v>
      </c>
      <c r="K28" s="6"/>
      <c r="L28" s="4" t="str">
        <f>VLOOKUP($B28,Contribuyentes!$A$2:$G$29,7,FALSE)</f>
        <v>jmarsilio@conurbanosa.com.ar</v>
      </c>
      <c r="M28" s="4" t="str">
        <f t="shared" si="5"/>
        <v>052023 - Autonomos - Pablo Morello</v>
      </c>
    </row>
    <row r="29" spans="1:13" x14ac:dyDescent="0.25">
      <c r="A29">
        <v>30</v>
      </c>
      <c r="B29" s="14">
        <v>23260794159</v>
      </c>
      <c r="C29" s="4" t="str">
        <f>VLOOKUP($B29,Contribuyentes!$A$2:$F$29,2,FALSE)</f>
        <v>Pilarmep2022</v>
      </c>
      <c r="D29" s="14">
        <v>23260794159</v>
      </c>
      <c r="E29" s="4" t="str">
        <f>VLOOKUP(D29,Contribuyentes!$A$2:$F$29,5,FALSE)</f>
        <v>Goldberg Diego</v>
      </c>
      <c r="F29" s="4" t="str">
        <f>VLOOKUP(B29,Contribuyentes!$A$2:$F$29,6,FALSE)</f>
        <v>Pago Mis Cuentas</v>
      </c>
      <c r="G29" s="5">
        <v>45047</v>
      </c>
      <c r="H29" t="s">
        <v>23</v>
      </c>
      <c r="J29" s="4" t="str">
        <f t="shared" si="4"/>
        <v>05-2023_23-26079415-9_Autonomos_Goldberg Diego.pdf</v>
      </c>
      <c r="K29" s="6"/>
      <c r="L29" s="4" t="str">
        <f>VLOOKUP($B29,Contribuyentes!$A$2:$G$29,7,FALSE)</f>
        <v>diegohernangoldberg@yahoo.com.ar</v>
      </c>
      <c r="M29" s="4" t="str">
        <f t="shared" si="5"/>
        <v>052023 - Autonomos - Goldberg Diego</v>
      </c>
    </row>
    <row r="30" spans="1:13" x14ac:dyDescent="0.25">
      <c r="A30">
        <v>31</v>
      </c>
      <c r="B30">
        <v>27312059474</v>
      </c>
      <c r="C30" s="4" t="str">
        <f>VLOOKUP($B30,Contribuyentes!$A$2:$F$29,2,FALSE)</f>
        <v>Guzman1986</v>
      </c>
      <c r="D30">
        <v>27312059474</v>
      </c>
      <c r="E30" s="4" t="str">
        <f>VLOOKUP(D30,Contribuyentes!$A$2:$F$29,5,FALSE)</f>
        <v>GUZMAN JESICA</v>
      </c>
      <c r="F30" s="4" t="str">
        <f>VLOOKUP(B30,Contribuyentes!$A$2:$F$29,6,FALSE)</f>
        <v>Pago Mis Cuentas</v>
      </c>
      <c r="G30" s="5">
        <v>45047</v>
      </c>
      <c r="H30" t="s">
        <v>23</v>
      </c>
      <c r="J30" s="4" t="str">
        <f t="shared" si="4"/>
        <v>05-2023_27-31205947-4_Autonomos_GUZMAN JESICA.pdf</v>
      </c>
      <c r="K30" s="6"/>
      <c r="L30" s="4" t="str">
        <f>VLOOKUP($B30,Contribuyentes!$A$2:$G$29,7,FALSE)</f>
        <v>jesica_guz@hotmail.com</v>
      </c>
      <c r="M30" s="4" t="str">
        <f t="shared" si="5"/>
        <v>052023 - Autonomos - GUZMAN JESICA</v>
      </c>
    </row>
    <row r="31" spans="1:13" x14ac:dyDescent="0.25">
      <c r="A31">
        <v>32</v>
      </c>
      <c r="B31" s="14">
        <v>20362624909</v>
      </c>
      <c r="C31" s="4" t="str">
        <f>VLOOKUP($B31,Contribuyentes!$A$2:$F$29,2,FALSE)</f>
        <v>Pilarmep2022</v>
      </c>
      <c r="D31" s="14">
        <v>20362624909</v>
      </c>
      <c r="E31" s="4" t="str">
        <f>VLOOKUP(D31,Contribuyentes!$A$2:$F$29,5,FALSE)</f>
        <v>Juan manuel Solito Yrusta</v>
      </c>
      <c r="F31" s="4" t="str">
        <f>VLOOKUP(B31,Contribuyentes!$A$2:$F$29,6,FALSE)</f>
        <v>Pago Mis Cuentas</v>
      </c>
      <c r="G31" s="5">
        <v>45047</v>
      </c>
      <c r="H31" t="s">
        <v>23</v>
      </c>
      <c r="J31" s="4" t="str">
        <f t="shared" si="4"/>
        <v>05-2023_20-36262490-9_Autonomos_Juan manuel Solito Yrusta.pdf</v>
      </c>
      <c r="K31" s="6"/>
      <c r="L31" s="4" t="str">
        <f>VLOOKUP($B31,Contribuyentes!$A$2:$G$29,7,FALSE)</f>
        <v>jmarsilio@conurbanosa.com.ar</v>
      </c>
      <c r="M31" s="4" t="str">
        <f t="shared" si="5"/>
        <v>052023 - Autonomos - Juan manuel Solito Yrusta</v>
      </c>
    </row>
    <row r="32" spans="1:13" x14ac:dyDescent="0.25">
      <c r="A32">
        <v>33</v>
      </c>
      <c r="B32" s="14">
        <v>20353613996</v>
      </c>
      <c r="C32" s="4" t="str">
        <f>VLOOKUP($B32,Contribuyentes!$A$2:$F$29,2,FALSE)</f>
        <v>Mofficoni2022</v>
      </c>
      <c r="D32" s="14">
        <v>20353613996</v>
      </c>
      <c r="E32" s="4" t="str">
        <f>VLOOKUP(D32,Contribuyentes!$A$2:$F$29,5,FALSE)</f>
        <v>Mofficoni Andres</v>
      </c>
      <c r="F32" s="4" t="str">
        <f>VLOOKUP(B32,Contribuyentes!$A$2:$F$29,6,FALSE)</f>
        <v>Pago Mis Cuentas</v>
      </c>
      <c r="G32" s="5">
        <v>45047</v>
      </c>
      <c r="H32" t="s">
        <v>23</v>
      </c>
      <c r="J32" s="4" t="str">
        <f t="shared" si="4"/>
        <v>05-2023_20-35361399-6_Autonomos_Mofficoni Andres.pdf</v>
      </c>
      <c r="K32" s="6"/>
      <c r="L32" s="4" t="str">
        <f>VLOOKUP($B32,Contribuyentes!$A$2:$G$29,7,FALSE)</f>
        <v>Benavidezpallets@gmail.com</v>
      </c>
      <c r="M32" s="4" t="str">
        <f t="shared" si="5"/>
        <v>052023 - Autonomos - Mofficoni Andres</v>
      </c>
    </row>
    <row r="33" spans="1:13" hidden="1" x14ac:dyDescent="0.25">
      <c r="A33">
        <v>34</v>
      </c>
      <c r="B33" s="14">
        <v>20353951808</v>
      </c>
      <c r="C33" s="4" t="str">
        <f>VLOOKUP($B33,Contribuyentes!$A$2:$F$29,2,FALSE)</f>
        <v>Pilarmep2023</v>
      </c>
      <c r="D33" s="14">
        <v>20353951808</v>
      </c>
      <c r="E33" s="4" t="str">
        <f>VLOOKUP(D33,Contribuyentes!$A$2:$F$29,5,FALSE)</f>
        <v>Mouzo Kevin (Barnell)</v>
      </c>
      <c r="F33" s="4" t="str">
        <f>VLOOKUP(B33,Contribuyentes!$A$2:$F$29,6,FALSE)</f>
        <v>Pago Mis Cuentas</v>
      </c>
      <c r="G33" s="5">
        <v>45047</v>
      </c>
      <c r="H33" t="s">
        <v>23</v>
      </c>
      <c r="J33" s="4" t="str">
        <f t="shared" si="4"/>
        <v>05-2023_20-35395180-8_Autonomos_Mouzo Kevin (Barnell).pdf</v>
      </c>
      <c r="K33" s="6"/>
      <c r="L33" s="4" t="str">
        <f>VLOOKUP($B33,Contribuyentes!$A$2:$G$29,7,FALSE)</f>
        <v>pagos@diguo.com.ar</v>
      </c>
      <c r="M33" s="4" t="str">
        <f t="shared" si="5"/>
        <v>052023 - Autonomos - Mouzo Kevin (Barnell)</v>
      </c>
    </row>
    <row r="34" spans="1:13" x14ac:dyDescent="0.25">
      <c r="A34">
        <v>35</v>
      </c>
      <c r="B34" s="14">
        <v>20182218163</v>
      </c>
      <c r="C34" s="4" t="str">
        <f>VLOOKUP($B34,Contribuyentes!$A$2:$F$29,2,FALSE)</f>
        <v>Gerardo2022</v>
      </c>
      <c r="D34" s="14">
        <v>20182218163</v>
      </c>
      <c r="E34" s="4" t="str">
        <f>VLOOKUP(D34,Contribuyentes!$A$2:$F$29,5,FALSE)</f>
        <v>Gerardo</v>
      </c>
      <c r="F34" s="4" t="str">
        <f>VLOOKUP(B34,Contribuyentes!$A$2:$F$29,6,FALSE)</f>
        <v>Pago Mis Cuentas</v>
      </c>
      <c r="G34" s="5">
        <v>45047</v>
      </c>
      <c r="H34" t="s">
        <v>23</v>
      </c>
      <c r="J34" s="4" t="str">
        <f t="shared" si="4"/>
        <v>05-2023_20-18221816-3_Autonomos_Gerardo.pdf</v>
      </c>
      <c r="K34" s="6"/>
      <c r="L34" s="4" t="str">
        <f>VLOOKUP($B34,Contribuyentes!$A$2:$G$29,7,FALSE)</f>
        <v>jmarsilio@conurbanosa.com.ar</v>
      </c>
      <c r="M34" s="4" t="str">
        <f t="shared" si="5"/>
        <v>052023 - Autonomos - Gerardo</v>
      </c>
    </row>
    <row r="35" spans="1:13" hidden="1" x14ac:dyDescent="0.25">
      <c r="A35">
        <v>36</v>
      </c>
      <c r="B35" s="3">
        <v>27174241886</v>
      </c>
      <c r="C35" s="4" t="str">
        <f>VLOOKUP($B35,Contribuyentes!$A$2:$F$29,2,FALSE)</f>
        <v>Adriana2022</v>
      </c>
      <c r="D35" s="3">
        <v>27174241886</v>
      </c>
      <c r="E35" s="4" t="str">
        <f>VLOOKUP(D35,Contribuyentes!$A$2:$F$29,5,FALSE)</f>
        <v>Lago Adriana</v>
      </c>
      <c r="F35" s="4" t="str">
        <f>VLOOKUP(B35,Contribuyentes!$A$2:$F$29,6,FALSE)</f>
        <v>Pago Mis Cuentas</v>
      </c>
      <c r="G35" s="5">
        <v>45017</v>
      </c>
      <c r="H35" t="s">
        <v>81</v>
      </c>
      <c r="J35" s="4" t="str">
        <f t="shared" ref="J35" si="6">CONCATENATE(TEXT(G35,"MM-YYYY"),"_", TEXT(B35,"00-00000000-0"),"_",H35, "_",E35,".pdf")</f>
        <v>04-2023_27-17424188-6_Monotributo _Lago Adriana.pdf</v>
      </c>
      <c r="K35" s="6"/>
      <c r="L35" s="4" t="str">
        <f>VLOOKUP($B35,Contribuyentes!$A$2:$G$29,7,FALSE)</f>
        <v>amedina@bailogistica.com.ar</v>
      </c>
      <c r="M35" s="4" t="str">
        <f t="shared" ref="M35" si="7">CONCATENATE(TEXT(G35,"mmyyyy"), " - ",H35, " - ", E35)</f>
        <v>042023 - Monotributo  - Lago Adriana</v>
      </c>
    </row>
    <row r="36" spans="1:13" hidden="1" x14ac:dyDescent="0.25">
      <c r="A36">
        <v>37</v>
      </c>
      <c r="B36" s="3">
        <v>20264784817</v>
      </c>
      <c r="C36" s="4" t="str">
        <f>VLOOKUP($B36,Contribuyentes!$A$2:$F$29,2,FALSE)</f>
        <v>Pilarmep2023</v>
      </c>
      <c r="D36" s="3">
        <v>20264784817</v>
      </c>
      <c r="E36" s="4" t="str">
        <f>VLOOKUP(D36,Contribuyentes!$A$2:$F$29,5,FALSE)</f>
        <v>Marsilio Enzo</v>
      </c>
      <c r="F36" s="4" t="str">
        <f>VLOOKUP(B36,Contribuyentes!$A$2:$F$29,6,FALSE)</f>
        <v>Pago Mis Cuentas</v>
      </c>
      <c r="G36" s="5">
        <v>45017</v>
      </c>
      <c r="H36" t="s">
        <v>81</v>
      </c>
      <c r="J36" s="4" t="str">
        <f t="shared" ref="J36:J37" si="8">CONCATENATE(TEXT(G36,"MM-YYYY"),"_", TEXT(B36,"00-00000000-0"),"_",H36, "_",E36,".pdf")</f>
        <v>04-2023_20-26478481-7_Monotributo _Marsilio Enzo.pdf</v>
      </c>
      <c r="K36" s="6"/>
      <c r="L36" s="4" t="str">
        <f>VLOOKUP($B36,Contribuyentes!$A$2:$G$29,7,FALSE)</f>
        <v>rmaceda@pilarmep.com.ar</v>
      </c>
      <c r="M36" s="4" t="str">
        <f t="shared" ref="M36:M37" si="9">CONCATENATE(TEXT(G36,"mmyyyy"), " - ",H36, " - ", E36)</f>
        <v>042023 - Monotributo  - Marsilio Enzo</v>
      </c>
    </row>
    <row r="37" spans="1:13" hidden="1" x14ac:dyDescent="0.25">
      <c r="A37">
        <v>38</v>
      </c>
      <c r="B37" s="3">
        <v>20102843860</v>
      </c>
      <c r="C37" s="4" t="str">
        <f>VLOOKUP($B37,Contribuyentes!$A$2:$F$29,2,FALSE)</f>
        <v>Dismario2022</v>
      </c>
      <c r="D37" s="3">
        <v>20102843860</v>
      </c>
      <c r="E37" s="4" t="str">
        <f>VLOOKUP(D37,Contribuyentes!$A$2:$F$29,5,FALSE)</f>
        <v>Rodriguez Mario</v>
      </c>
      <c r="F37" s="4" t="str">
        <f>VLOOKUP(B37,Contribuyentes!$A$2:$F$29,6,FALSE)</f>
        <v>Pago Mis Cuentas</v>
      </c>
      <c r="G37" s="5">
        <v>45017</v>
      </c>
      <c r="H37" t="s">
        <v>81</v>
      </c>
      <c r="J37" s="4" t="str">
        <f t="shared" si="8"/>
        <v>04-2023_20-10284386-0_Monotributo _Rodriguez Mario.pdf</v>
      </c>
      <c r="K37" s="6"/>
      <c r="L37" s="4" t="str">
        <f>VLOOKUP($B37,Contribuyentes!$A$2:$G$29,7,FALSE)</f>
        <v>mpineiro@dismitre.com.ar</v>
      </c>
      <c r="M37" s="4" t="str">
        <f t="shared" si="9"/>
        <v>042023 - Monotributo  - Rodriguez Mario</v>
      </c>
    </row>
  </sheetData>
  <autoFilter ref="A1:M37" xr:uid="{00000000-0001-0000-0000-000000000000}">
    <filterColumn colId="4">
      <filters>
        <filter val="Alejandro Rodriguez"/>
        <filter val="Anabela Ayala"/>
        <filter val="Concaro Hugo Oscar"/>
        <filter val="Concaro Pablo Martin"/>
        <filter val="Concaro Pedro Hugo"/>
        <filter val="Concaro Santiago"/>
        <filter val="Dainesi Osvaldo"/>
        <filter val="Gerardo"/>
        <filter val="Goldberg Diego"/>
        <filter val="Graciela Berger"/>
        <filter val="GUZMAN JESICA"/>
        <filter val="Juan manuel Solito Yrusta"/>
        <filter val="Julieta Sanchez"/>
        <filter val="Marsilio Enzo"/>
        <filter val="Mofficoni Andres"/>
        <filter val="Ortiz Pamela"/>
        <filter val="Pablo Morello"/>
        <filter val="Patricio Scrosoppi"/>
        <filter val="Rios Marcelo"/>
        <filter val="Rodriguez Daniel"/>
        <filter val="Rodriguez Mario"/>
        <filter val="Silvestre Christian"/>
      </filters>
    </filterColumn>
    <filterColumn colId="7">
      <filters>
        <filter val="Autonomos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abSelected="1" topLeftCell="A10" workbookViewId="0">
      <selection activeCell="F25" sqref="F25"/>
    </sheetView>
  </sheetViews>
  <sheetFormatPr baseColWidth="10" defaultColWidth="9.140625" defaultRowHeight="15" x14ac:dyDescent="0.25"/>
  <cols>
    <col min="1" max="1" width="17.28515625" style="2" customWidth="1"/>
    <col min="2" max="2" width="23.85546875" style="2" bestFit="1" customWidth="1"/>
    <col min="3" max="4" width="23.85546875" style="2" customWidth="1"/>
    <col min="5" max="5" width="23.85546875" style="2" bestFit="1" customWidth="1"/>
    <col min="6" max="6" width="24.42578125" style="2" customWidth="1"/>
    <col min="7" max="7" width="35" style="2" bestFit="1" customWidth="1"/>
    <col min="8" max="16384" width="9.140625" style="2"/>
  </cols>
  <sheetData>
    <row r="1" spans="1:7" x14ac:dyDescent="0.25">
      <c r="A1" s="13" t="s">
        <v>0</v>
      </c>
      <c r="B1" s="13" t="s">
        <v>17</v>
      </c>
      <c r="C1" s="13" t="s">
        <v>77</v>
      </c>
      <c r="D1" s="13" t="s">
        <v>80</v>
      </c>
      <c r="E1" s="13" t="s">
        <v>2</v>
      </c>
      <c r="F1" s="13" t="s">
        <v>27</v>
      </c>
      <c r="G1" s="13" t="s">
        <v>4</v>
      </c>
    </row>
    <row r="2" spans="1:7" x14ac:dyDescent="0.25">
      <c r="A2" s="7">
        <v>20047388962</v>
      </c>
      <c r="B2" s="7" t="s">
        <v>78</v>
      </c>
      <c r="C2" s="17" t="str">
        <f>VLOOKUP(A2,[1]!Tabla1[[CUIT SOCIO]:[clave afip]],2,FALSE)</f>
        <v>Concaro2023</v>
      </c>
      <c r="D2" s="17" t="str">
        <f>IF(EXACT(B2,C2),"OK","MAL")</f>
        <v>OK</v>
      </c>
      <c r="E2" s="7" t="s">
        <v>3</v>
      </c>
      <c r="F2" s="2" t="s">
        <v>28</v>
      </c>
      <c r="G2" s="9" t="s">
        <v>29</v>
      </c>
    </row>
    <row r="3" spans="1:7" x14ac:dyDescent="0.25">
      <c r="A3" s="7">
        <v>27174241886</v>
      </c>
      <c r="B3" s="7" t="s">
        <v>45</v>
      </c>
      <c r="C3" s="17" t="str">
        <f>VLOOKUP(A3,[1]!Tabla1[[CUIT SOCIO]:[clave afip]],2,FALSE)</f>
        <v>Adriana2022</v>
      </c>
      <c r="D3" s="17" t="str">
        <f t="shared" ref="D3:D29" si="0">IF(EXACT(B3,C3),"OK","MAL")</f>
        <v>OK</v>
      </c>
      <c r="E3" s="7" t="s">
        <v>5</v>
      </c>
      <c r="F3" s="2" t="s">
        <v>20</v>
      </c>
      <c r="G3" s="9" t="s">
        <v>33</v>
      </c>
    </row>
    <row r="4" spans="1:7" x14ac:dyDescent="0.25">
      <c r="A4" s="7">
        <v>27181429939</v>
      </c>
      <c r="B4" s="7" t="s">
        <v>6</v>
      </c>
      <c r="C4" s="17" t="str">
        <f>VLOOKUP(A4,[1]!Tabla1[[CUIT SOCIO]:[clave afip]],2,FALSE)</f>
        <v>Patcfiscal22</v>
      </c>
      <c r="D4" s="17" t="str">
        <f t="shared" si="0"/>
        <v>OK</v>
      </c>
      <c r="E4" s="7" t="s">
        <v>7</v>
      </c>
      <c r="F4" s="2" t="s">
        <v>20</v>
      </c>
      <c r="G4" s="9" t="s">
        <v>30</v>
      </c>
    </row>
    <row r="5" spans="1:7" x14ac:dyDescent="0.25">
      <c r="A5" s="8">
        <v>20337749063</v>
      </c>
      <c r="B5" s="8" t="s">
        <v>26</v>
      </c>
      <c r="C5" s="17" t="str">
        <f>VLOOKUP(A5,[1]!Tabla1[[CUIT SOCIO]:[clave afip]],2,FALSE)</f>
        <v>Arodriguez2022</v>
      </c>
      <c r="D5" s="17" t="str">
        <f t="shared" si="0"/>
        <v>OK</v>
      </c>
      <c r="E5" s="8" t="s">
        <v>8</v>
      </c>
      <c r="F5" s="2" t="s">
        <v>20</v>
      </c>
      <c r="G5" s="10" t="s">
        <v>35</v>
      </c>
    </row>
    <row r="6" spans="1:7" x14ac:dyDescent="0.25">
      <c r="A6" s="7">
        <v>20264784817</v>
      </c>
      <c r="B6" s="7" t="s">
        <v>72</v>
      </c>
      <c r="C6" s="17" t="str">
        <f>VLOOKUP(A6,[1]!Tabla1[[CUIT SOCIO]:[clave afip]],2,FALSE)</f>
        <v>Pilarmep2023</v>
      </c>
      <c r="D6" s="17" t="str">
        <f t="shared" si="0"/>
        <v>OK</v>
      </c>
      <c r="E6" s="7" t="s">
        <v>10</v>
      </c>
      <c r="F6" s="2" t="s">
        <v>20</v>
      </c>
      <c r="G6" s="9" t="s">
        <v>31</v>
      </c>
    </row>
    <row r="7" spans="1:7" x14ac:dyDescent="0.25">
      <c r="A7" s="7">
        <v>27253510043</v>
      </c>
      <c r="B7" s="7" t="s">
        <v>46</v>
      </c>
      <c r="C7" s="17" t="str">
        <f>VLOOKUP(A7,[1]!Tabla1[[CUIT SOCIO]:[clave afip]],2,FALSE)</f>
        <v>Pamela2023</v>
      </c>
      <c r="D7" s="17" t="str">
        <f t="shared" si="0"/>
        <v>OK</v>
      </c>
      <c r="E7" s="7" t="s">
        <v>11</v>
      </c>
      <c r="F7" s="2" t="s">
        <v>28</v>
      </c>
      <c r="G7" s="9" t="s">
        <v>32</v>
      </c>
    </row>
    <row r="8" spans="1:7" x14ac:dyDescent="0.25">
      <c r="A8" s="3">
        <v>20133853139</v>
      </c>
      <c r="B8" s="3" t="s">
        <v>9</v>
      </c>
      <c r="C8" s="17" t="str">
        <f>VLOOKUP(A8,[1]!Tabla1[[CUIT SOCIO]:[clave afip]],2,FALSE)</f>
        <v>Pilarmep2021</v>
      </c>
      <c r="D8" s="17" t="str">
        <f t="shared" si="0"/>
        <v>MAL</v>
      </c>
      <c r="E8" s="12" t="s">
        <v>14</v>
      </c>
      <c r="F8" s="2" t="s">
        <v>20</v>
      </c>
      <c r="G8" s="9" t="s">
        <v>33</v>
      </c>
    </row>
    <row r="9" spans="1:7" x14ac:dyDescent="0.25">
      <c r="A9" s="3">
        <v>20102843860</v>
      </c>
      <c r="B9" s="3" t="s">
        <v>12</v>
      </c>
      <c r="C9" s="17" t="str">
        <f>VLOOKUP(A9,[1]!Tabla1[[CUIT SOCIO]:[clave afip]],2,FALSE)</f>
        <v>Dismario2021</v>
      </c>
      <c r="D9" s="17" t="str">
        <f t="shared" si="0"/>
        <v>MAL</v>
      </c>
      <c r="E9" s="12" t="s">
        <v>13</v>
      </c>
      <c r="F9" s="2" t="s">
        <v>20</v>
      </c>
      <c r="G9" s="9" t="s">
        <v>34</v>
      </c>
    </row>
    <row r="10" spans="1:7" x14ac:dyDescent="0.25">
      <c r="A10" s="3">
        <v>23184716879</v>
      </c>
      <c r="B10" s="3" t="s">
        <v>15</v>
      </c>
      <c r="C10" s="17" t="str">
        <f>VLOOKUP(A10,[1]!Tabla1[[CUIT SOCIO]:[clave afip]],2,FALSE)</f>
        <v>Riverplate2022</v>
      </c>
      <c r="D10" s="17" t="str">
        <f t="shared" si="0"/>
        <v>OK</v>
      </c>
      <c r="E10" s="12" t="s">
        <v>16</v>
      </c>
      <c r="F10" s="2" t="s">
        <v>20</v>
      </c>
      <c r="G10" s="9" t="s">
        <v>30</v>
      </c>
    </row>
    <row r="11" spans="1:7" x14ac:dyDescent="0.25">
      <c r="A11" s="7">
        <v>20250475544</v>
      </c>
      <c r="B11" s="7" t="s">
        <v>9</v>
      </c>
      <c r="C11" s="17" t="str">
        <f>VLOOKUP(A11,[1]!Tabla1[[CUIT SOCIO]:[clave afip]],2,FALSE)</f>
        <v>Pilarmep2022</v>
      </c>
      <c r="D11" s="17" t="str">
        <f t="shared" si="0"/>
        <v>OK</v>
      </c>
      <c r="E11" s="8" t="s">
        <v>18</v>
      </c>
      <c r="F11" s="2" t="s">
        <v>20</v>
      </c>
      <c r="G11" s="9" t="s">
        <v>36</v>
      </c>
    </row>
    <row r="12" spans="1:7" x14ac:dyDescent="0.25">
      <c r="A12" s="7">
        <v>20380845084</v>
      </c>
      <c r="B12" s="7" t="s">
        <v>9</v>
      </c>
      <c r="C12" s="17" t="str">
        <f>VLOOKUP(A12,[1]!Tabla1[[CUIT SOCIO]:[clave afip]],2,FALSE)</f>
        <v>Pilarmep2022</v>
      </c>
      <c r="D12" s="17" t="str">
        <f t="shared" si="0"/>
        <v>OK</v>
      </c>
      <c r="E12" s="8" t="s">
        <v>39</v>
      </c>
      <c r="F12" s="2" t="s">
        <v>20</v>
      </c>
      <c r="G12" s="9" t="s">
        <v>40</v>
      </c>
    </row>
    <row r="13" spans="1:7" x14ac:dyDescent="0.25">
      <c r="A13" s="7">
        <v>20200090234</v>
      </c>
      <c r="B13" s="7" t="s">
        <v>42</v>
      </c>
      <c r="C13" s="17" t="str">
        <f>VLOOKUP(A13,[1]!Tabla1[[CUIT SOCIO]:[clave afip]],2,FALSE)</f>
        <v>Osvaldo2023</v>
      </c>
      <c r="D13" s="17" t="str">
        <f t="shared" si="0"/>
        <v>OK</v>
      </c>
      <c r="E13" s="8" t="s">
        <v>43</v>
      </c>
      <c r="F13" s="2" t="s">
        <v>20</v>
      </c>
      <c r="G13" s="9" t="s">
        <v>44</v>
      </c>
    </row>
    <row r="14" spans="1:7" x14ac:dyDescent="0.25">
      <c r="A14" s="2">
        <v>27358545209</v>
      </c>
      <c r="B14" s="2" t="s">
        <v>49</v>
      </c>
      <c r="C14" s="17" t="str">
        <f>VLOOKUP(A14,[1]!Tabla1[[CUIT SOCIO]:[clave afip]],2,FALSE)</f>
        <v>Julieta1991</v>
      </c>
      <c r="D14" s="17" t="str">
        <f t="shared" si="0"/>
        <v>OK</v>
      </c>
      <c r="E14" s="8" t="s">
        <v>50</v>
      </c>
      <c r="F14" s="2" t="s">
        <v>20</v>
      </c>
      <c r="G14" s="9" t="s">
        <v>52</v>
      </c>
    </row>
    <row r="15" spans="1:7" x14ac:dyDescent="0.25">
      <c r="A15" s="2">
        <v>27183190240</v>
      </c>
      <c r="B15" s="2" t="s">
        <v>82</v>
      </c>
      <c r="C15" s="17" t="str">
        <f>VLOOKUP(A15,[1]!Tabla1[[CUIT SOCIO]:[clave afip]],2,FALSE)</f>
        <v>Graciela09</v>
      </c>
      <c r="D15" s="17" t="str">
        <f t="shared" si="0"/>
        <v>OK</v>
      </c>
      <c r="E15" s="8" t="s">
        <v>51</v>
      </c>
      <c r="F15" s="2" t="s">
        <v>20</v>
      </c>
      <c r="G15" s="9" t="s">
        <v>53</v>
      </c>
    </row>
    <row r="16" spans="1:7" x14ac:dyDescent="0.25">
      <c r="A16" s="2">
        <v>27335729493</v>
      </c>
      <c r="B16" s="2" t="s">
        <v>9</v>
      </c>
      <c r="C16" s="17" t="str">
        <f>VLOOKUP(A16,[1]!Tabla1[[CUIT SOCIO]:[clave afip]],2,FALSE)</f>
        <v>Pilarmep2022</v>
      </c>
      <c r="D16" s="17" t="str">
        <f t="shared" si="0"/>
        <v>OK</v>
      </c>
      <c r="E16" s="8" t="s">
        <v>54</v>
      </c>
      <c r="F16" s="2" t="s">
        <v>20</v>
      </c>
      <c r="G16" s="9" t="s">
        <v>55</v>
      </c>
    </row>
    <row r="17" spans="1:7" x14ac:dyDescent="0.25">
      <c r="A17" s="14">
        <v>20942259167</v>
      </c>
      <c r="B17" s="14" t="s">
        <v>72</v>
      </c>
      <c r="C17" s="17" t="e">
        <f>VLOOKUP(A17,[1]!Tabla1[[CUIT SOCIO]:[clave afip]],2,FALSE)</f>
        <v>#N/A</v>
      </c>
      <c r="D17" s="17" t="e">
        <f t="shared" si="0"/>
        <v>#N/A</v>
      </c>
      <c r="E17" t="s">
        <v>74</v>
      </c>
      <c r="F17" s="2" t="s">
        <v>20</v>
      </c>
      <c r="G17" s="9" t="s">
        <v>75</v>
      </c>
    </row>
    <row r="18" spans="1:7" x14ac:dyDescent="0.25">
      <c r="A18" s="14">
        <v>20283423965</v>
      </c>
      <c r="B18" s="14" t="s">
        <v>68</v>
      </c>
      <c r="C18" s="17" t="str">
        <f>VLOOKUP(A18,[1]!Tabla1[[CUIT SOCIO]:[clave afip]],2,FALSE)</f>
        <v>Ninamia2022</v>
      </c>
      <c r="D18" s="17" t="str">
        <f t="shared" si="0"/>
        <v>OK</v>
      </c>
      <c r="E18" s="14" t="s">
        <v>56</v>
      </c>
      <c r="F18" s="2" t="s">
        <v>28</v>
      </c>
      <c r="G18" s="9" t="s">
        <v>29</v>
      </c>
    </row>
    <row r="19" spans="1:7" x14ac:dyDescent="0.25">
      <c r="A19" s="14">
        <v>20241520316</v>
      </c>
      <c r="B19" s="14" t="s">
        <v>9</v>
      </c>
      <c r="C19" s="17" t="str">
        <f>VLOOKUP(A19,[1]!Tabla1[[CUIT SOCIO]:[clave afip]],2,FALSE)</f>
        <v>Oscura2021</v>
      </c>
      <c r="D19" s="17" t="str">
        <f t="shared" si="0"/>
        <v>MAL</v>
      </c>
      <c r="E19" s="14" t="s">
        <v>57</v>
      </c>
      <c r="F19" s="2" t="s">
        <v>28</v>
      </c>
      <c r="G19" s="9" t="s">
        <v>29</v>
      </c>
    </row>
    <row r="20" spans="1:7" x14ac:dyDescent="0.25">
      <c r="A20" s="14">
        <v>20253550369</v>
      </c>
      <c r="B20" s="14" t="s">
        <v>9</v>
      </c>
      <c r="C20" s="17" t="str">
        <f>VLOOKUP(A20,[1]!Tabla1[[CUIT SOCIO]:[clave afip]],2,FALSE)</f>
        <v>Kati8578DC</v>
      </c>
      <c r="D20" s="17" t="str">
        <f t="shared" si="0"/>
        <v>MAL</v>
      </c>
      <c r="E20" s="14" t="s">
        <v>58</v>
      </c>
      <c r="F20" s="2" t="s">
        <v>28</v>
      </c>
      <c r="G20" s="9" t="s">
        <v>29</v>
      </c>
    </row>
    <row r="21" spans="1:7" s="16" customFormat="1" x14ac:dyDescent="0.25">
      <c r="A21" s="19">
        <v>20261198240</v>
      </c>
      <c r="B21" s="19" t="s">
        <v>79</v>
      </c>
      <c r="C21" s="17" t="str">
        <f>VLOOKUP(A21,[1]!Tabla1[[CUIT SOCIO]:[clave afip]],2,FALSE)</f>
        <v>Sofia10000</v>
      </c>
      <c r="D21" s="17" t="str">
        <f t="shared" si="0"/>
        <v>OK</v>
      </c>
      <c r="E21" s="14" t="s">
        <v>59</v>
      </c>
      <c r="F21" s="14" t="s">
        <v>20</v>
      </c>
      <c r="G21" s="18" t="s">
        <v>75</v>
      </c>
    </row>
    <row r="22" spans="1:7" x14ac:dyDescent="0.25">
      <c r="A22" s="14">
        <v>20291959890</v>
      </c>
      <c r="B22" s="14" t="s">
        <v>69</v>
      </c>
      <c r="C22" s="17" t="str">
        <f>VLOOKUP(A22,[1]!Tabla1[[CUIT SOCIO]:[clave afip]],2,FALSE)</f>
        <v>Martin1961</v>
      </c>
      <c r="D22" s="17" t="str">
        <f t="shared" si="0"/>
        <v>OK</v>
      </c>
      <c r="E22" s="14" t="s">
        <v>60</v>
      </c>
      <c r="F22" s="2" t="s">
        <v>20</v>
      </c>
      <c r="G22" s="9" t="s">
        <v>75</v>
      </c>
    </row>
    <row r="23" spans="1:7" x14ac:dyDescent="0.25">
      <c r="A23" s="14">
        <v>23178400754</v>
      </c>
      <c r="B23" s="15" t="s">
        <v>9</v>
      </c>
      <c r="C23" s="17" t="str">
        <f>VLOOKUP(A23,[1]!Tabla1[[CUIT SOCIO]:[clave afip]],2,FALSE)</f>
        <v>Pilarmep2022</v>
      </c>
      <c r="D23" s="17" t="str">
        <f t="shared" si="0"/>
        <v>OK</v>
      </c>
      <c r="E23" s="14" t="s">
        <v>61</v>
      </c>
      <c r="F23" s="2" t="s">
        <v>20</v>
      </c>
      <c r="G23" s="9" t="s">
        <v>75</v>
      </c>
    </row>
    <row r="24" spans="1:7" x14ac:dyDescent="0.25">
      <c r="A24" s="14">
        <v>23260794159</v>
      </c>
      <c r="B24" s="14" t="s">
        <v>9</v>
      </c>
      <c r="C24" s="17" t="str">
        <f>VLOOKUP(A24,[1]!Tabla1[[CUIT SOCIO]:[clave afip]],2,FALSE)</f>
        <v>Pilarmep2022</v>
      </c>
      <c r="D24" s="17" t="str">
        <f t="shared" si="0"/>
        <v>OK</v>
      </c>
      <c r="E24" s="14" t="s">
        <v>62</v>
      </c>
      <c r="F24" s="2" t="s">
        <v>20</v>
      </c>
      <c r="G24" s="9" t="s">
        <v>86</v>
      </c>
    </row>
    <row r="25" spans="1:7" x14ac:dyDescent="0.25">
      <c r="A25">
        <v>27312059474</v>
      </c>
      <c r="B25" s="14" t="s">
        <v>70</v>
      </c>
      <c r="C25" s="17" t="str">
        <f>VLOOKUP(A25,[1]!Tabla1[[CUIT SOCIO]:[clave afip]],2,FALSE)</f>
        <v>Guzman1986</v>
      </c>
      <c r="D25" s="17" t="str">
        <f t="shared" si="0"/>
        <v>OK</v>
      </c>
      <c r="E25" s="14" t="s">
        <v>63</v>
      </c>
      <c r="F25" s="2" t="s">
        <v>20</v>
      </c>
      <c r="G25" s="9" t="s">
        <v>83</v>
      </c>
    </row>
    <row r="26" spans="1:7" s="16" customFormat="1" x14ac:dyDescent="0.25">
      <c r="A26" s="14">
        <v>20362624909</v>
      </c>
      <c r="B26" s="14" t="s">
        <v>9</v>
      </c>
      <c r="C26" s="17" t="str">
        <f>VLOOKUP(A26,[1]!Tabla1[[CUIT SOCIO]:[clave afip]],2,FALSE)</f>
        <v>Pilarmep2022</v>
      </c>
      <c r="D26" s="17" t="str">
        <f t="shared" si="0"/>
        <v>OK</v>
      </c>
      <c r="E26" s="14" t="s">
        <v>64</v>
      </c>
      <c r="F26" s="14" t="s">
        <v>20</v>
      </c>
      <c r="G26" s="18" t="s">
        <v>75</v>
      </c>
    </row>
    <row r="27" spans="1:7" x14ac:dyDescent="0.25">
      <c r="A27" s="14">
        <v>20353613996</v>
      </c>
      <c r="B27" s="14" t="s">
        <v>71</v>
      </c>
      <c r="C27" s="17" t="str">
        <f>VLOOKUP(A27,[1]!Tabla1[[CUIT SOCIO]:[clave afip]],2,FALSE)</f>
        <v>Mofficoni2022</v>
      </c>
      <c r="D27" s="17" t="str">
        <f t="shared" si="0"/>
        <v>OK</v>
      </c>
      <c r="E27" s="14" t="s">
        <v>65</v>
      </c>
      <c r="F27" s="2" t="s">
        <v>20</v>
      </c>
      <c r="G27" s="9" t="s">
        <v>84</v>
      </c>
    </row>
    <row r="28" spans="1:7" x14ac:dyDescent="0.25">
      <c r="A28" s="14">
        <v>20353951808</v>
      </c>
      <c r="B28" s="14" t="s">
        <v>72</v>
      </c>
      <c r="C28" s="17" t="e">
        <f>VLOOKUP(A28,[1]!Tabla1[[CUIT SOCIO]:[clave afip]],2,FALSE)</f>
        <v>#N/A</v>
      </c>
      <c r="D28" s="17" t="e">
        <f t="shared" si="0"/>
        <v>#N/A</v>
      </c>
      <c r="E28" s="14" t="s">
        <v>66</v>
      </c>
      <c r="F28" s="2" t="s">
        <v>20</v>
      </c>
      <c r="G28" s="9" t="s">
        <v>85</v>
      </c>
    </row>
    <row r="29" spans="1:7" x14ac:dyDescent="0.25">
      <c r="A29" s="14">
        <v>20182218163</v>
      </c>
      <c r="B29" s="14" t="s">
        <v>73</v>
      </c>
      <c r="C29" s="17" t="str">
        <f>VLOOKUP(A29,[1]!Tabla1[[CUIT SOCIO]:[clave afip]],2,FALSE)</f>
        <v>Gerardo2022</v>
      </c>
      <c r="D29" s="17" t="str">
        <f t="shared" si="0"/>
        <v>OK</v>
      </c>
      <c r="E29" s="14" t="s">
        <v>67</v>
      </c>
      <c r="F29" s="2" t="s">
        <v>20</v>
      </c>
      <c r="G29" s="9" t="s">
        <v>75</v>
      </c>
    </row>
  </sheetData>
  <autoFilter ref="A1:G1" xr:uid="{00000000-0001-0000-0100-000000000000}"/>
  <hyperlinks>
    <hyperlink ref="G4" r:id="rId1" xr:uid="{00000000-0004-0000-0100-000000000000}"/>
    <hyperlink ref="G5" r:id="rId2" xr:uid="{00000000-0004-0000-0100-000001000000}"/>
    <hyperlink ref="G6" r:id="rId3" xr:uid="{00000000-0004-0000-0100-000002000000}"/>
    <hyperlink ref="G7" r:id="rId4" xr:uid="{00000000-0004-0000-0100-000003000000}"/>
    <hyperlink ref="G8" r:id="rId5" xr:uid="{00000000-0004-0000-0100-000004000000}"/>
    <hyperlink ref="G9" r:id="rId6" xr:uid="{00000000-0004-0000-0100-000005000000}"/>
    <hyperlink ref="G10" r:id="rId7" xr:uid="{00000000-0004-0000-0100-000006000000}"/>
    <hyperlink ref="G11" r:id="rId8" xr:uid="{00000000-0004-0000-0100-000008000000}"/>
    <hyperlink ref="G12" r:id="rId9" xr:uid="{00000000-0004-0000-0100-000009000000}"/>
    <hyperlink ref="G13" r:id="rId10" xr:uid="{00000000-0004-0000-0100-00000A000000}"/>
    <hyperlink ref="G3" r:id="rId11" xr:uid="{00000000-0004-0000-0100-00000B000000}"/>
    <hyperlink ref="G15" r:id="rId12" xr:uid="{C6C191E3-F447-4C51-AF85-6AFEB0B74B10}"/>
    <hyperlink ref="G14" r:id="rId13" xr:uid="{869085E5-604E-48B2-B7D5-DC4C3D16A9E9}"/>
    <hyperlink ref="G16" r:id="rId14" xr:uid="{6AF0B45F-8166-4FDB-B4F9-1670A20C2452}"/>
    <hyperlink ref="G17" r:id="rId15" xr:uid="{EFA43064-3ACF-4036-9CF5-5081A458C2E8}"/>
    <hyperlink ref="G18:G20" r:id="rId16" display="aridoszaratesa@gmail.com" xr:uid="{A11B9FF4-5545-4DFA-A708-408A6262E826}"/>
    <hyperlink ref="G2" r:id="rId17" xr:uid="{5410BB11-A38E-42FB-B8BF-E9C53F2F3DB5}"/>
    <hyperlink ref="G24" r:id="rId18" xr:uid="{425C132F-B79F-4A81-9B0F-78225BB981D8}"/>
    <hyperlink ref="G25" r:id="rId19" xr:uid="{1DF2A5EE-FA7F-40B9-9054-F77378CFF60E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</vt:lpstr>
      <vt:lpstr>Contribuyentes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2023-06-02T15:31:26Z</dcterms:modified>
</cp:coreProperties>
</file>