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drawings/drawing2.xml" ContentType="application/vnd.openxmlformats-officedocument.drawing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华洛生成器 - 副本 (2)\"/>
    </mc:Choice>
  </mc:AlternateContent>
  <bookViews>
    <workbookView xWindow="420" yWindow="3645" windowWidth="17400" windowHeight="9630" tabRatio="686" activeTab="1"/>
  </bookViews>
  <sheets>
    <sheet name="数据输入" sheetId="1" r:id="rId1"/>
    <sheet name="录入" sheetId="2" r:id="rId2"/>
    <sheet name="报关单" sheetId="3" r:id="rId3"/>
    <sheet name="发票" sheetId="4" r:id="rId4"/>
    <sheet name="装箱单" sheetId="5" r:id="rId5"/>
    <sheet name="合同" sheetId="6" r:id="rId6"/>
    <sheet name="港航" sheetId="7" r:id="rId7"/>
    <sheet name="委托书" sheetId="8" r:id="rId8"/>
    <sheet name="申报清单" sheetId="9" r:id="rId9"/>
    <sheet name="简化清单" sheetId="10" r:id="rId10"/>
    <sheet name="简化归类货物清单" sheetId="12" r:id="rId11"/>
    <sheet name="联网清单" sheetId="13" r:id="rId12"/>
    <sheet name="采购清单" sheetId="15" r:id="rId13"/>
  </sheets>
  <definedNames>
    <definedName name="code">#REF!</definedName>
    <definedName name="name">#REF!</definedName>
    <definedName name="_xlnm.Print_Area" localSheetId="2">报关单!$A$4:$K$34</definedName>
    <definedName name="_xlnm.Print_Area" localSheetId="3">发票!$A$1:$J$37</definedName>
    <definedName name="_xlnm.Print_Area" localSheetId="10">简化归类货物清单!$A$1:$H$13</definedName>
    <definedName name="_xlnm.Print_Area" localSheetId="0">数据输入!$A$1:$N$43</definedName>
    <definedName name="_xlnm.Print_Area" localSheetId="7">委托书!$A$1:$AE$51</definedName>
    <definedName name="_xlnm.Print_Area" localSheetId="4">装箱单!$A$1:$L$34</definedName>
    <definedName name="北仑">数据输入!$E$4</definedName>
  </definedNames>
  <calcPr calcId="152511"/>
</workbook>
</file>

<file path=xl/calcChain.xml><?xml version="1.0" encoding="utf-8"?>
<calcChain xmlns="http://schemas.openxmlformats.org/spreadsheetml/2006/main">
  <c r="C18" i="8" l="1"/>
  <c r="B2" i="13"/>
  <c r="A2" i="13" s="1"/>
  <c r="B22" i="13"/>
  <c r="K22" i="13" s="1"/>
  <c r="B23" i="13"/>
  <c r="K23" i="13" s="1"/>
  <c r="B24" i="13"/>
  <c r="L24" i="13" s="1"/>
  <c r="B25" i="13"/>
  <c r="B26" i="13"/>
  <c r="C26" i="13" s="1"/>
  <c r="B27" i="13"/>
  <c r="H27" i="13" s="1"/>
  <c r="B28" i="13"/>
  <c r="B29" i="13"/>
  <c r="K29" i="13" s="1"/>
  <c r="B30" i="13"/>
  <c r="K30" i="13" s="1"/>
  <c r="B31" i="13"/>
  <c r="H31" i="13" s="1"/>
  <c r="B32" i="13"/>
  <c r="A32" i="13" s="1"/>
  <c r="B33" i="13"/>
  <c r="K33" i="13" s="1"/>
  <c r="B34" i="13"/>
  <c r="H34" i="13" s="1"/>
  <c r="B35" i="13"/>
  <c r="C35" i="13" s="1"/>
  <c r="B36" i="13"/>
  <c r="L36" i="13" s="1"/>
  <c r="B37" i="13"/>
  <c r="H37" i="13" s="1"/>
  <c r="B38" i="13"/>
  <c r="C38" i="13" s="1"/>
  <c r="B39" i="13"/>
  <c r="K39" i="13" s="1"/>
  <c r="B40" i="13"/>
  <c r="H40" i="13" s="1"/>
  <c r="B41" i="13"/>
  <c r="H41" i="13" s="1"/>
  <c r="B42" i="13"/>
  <c r="I42" i="13" s="1"/>
  <c r="B43" i="13"/>
  <c r="I43" i="13" s="1"/>
  <c r="B44" i="13"/>
  <c r="K44" i="13" s="1"/>
  <c r="B45" i="13"/>
  <c r="C45" i="13" s="1"/>
  <c r="B46" i="13"/>
  <c r="B47" i="13"/>
  <c r="I47" i="13" s="1"/>
  <c r="B48" i="13"/>
  <c r="H48" i="13" s="1"/>
  <c r="B49" i="13"/>
  <c r="C49" i="13" s="1"/>
  <c r="B50" i="13"/>
  <c r="B51" i="13"/>
  <c r="K51" i="13" s="1"/>
  <c r="B52" i="13"/>
  <c r="H52" i="13" s="1"/>
  <c r="B53" i="13"/>
  <c r="C53" i="13" s="1"/>
  <c r="B54" i="13"/>
  <c r="H54" i="13" s="1"/>
  <c r="B55" i="13"/>
  <c r="I55" i="13" s="1"/>
  <c r="B56" i="13"/>
  <c r="H56" i="13" s="1"/>
  <c r="B57" i="13"/>
  <c r="I57" i="13" s="1"/>
  <c r="B58" i="13"/>
  <c r="B59" i="13"/>
  <c r="A59" i="13" s="1"/>
  <c r="B60" i="13"/>
  <c r="I60" i="13" s="1"/>
  <c r="B61" i="13"/>
  <c r="L61" i="13" s="1"/>
  <c r="B62" i="13"/>
  <c r="B63" i="13"/>
  <c r="H63" i="13" s="1"/>
  <c r="B64" i="13"/>
  <c r="K64" i="13" s="1"/>
  <c r="B65" i="13"/>
  <c r="C65" i="13" s="1"/>
  <c r="B66" i="13"/>
  <c r="H66" i="13" s="1"/>
  <c r="B67" i="13"/>
  <c r="H67" i="13" s="1"/>
  <c r="B68" i="13"/>
  <c r="H68" i="13" s="1"/>
  <c r="B69" i="13"/>
  <c r="B70" i="13"/>
  <c r="B71" i="13"/>
  <c r="A71" i="13" s="1"/>
  <c r="B72" i="13"/>
  <c r="B73" i="13"/>
  <c r="H73" i="13" s="1"/>
  <c r="B74" i="13"/>
  <c r="I74" i="13" s="1"/>
  <c r="B75" i="13"/>
  <c r="C75" i="13" s="1"/>
  <c r="B76" i="13"/>
  <c r="C76" i="13" s="1"/>
  <c r="B77" i="13"/>
  <c r="H77" i="13" s="1"/>
  <c r="B78" i="13"/>
  <c r="C78" i="13" s="1"/>
  <c r="B79" i="13"/>
  <c r="I79" i="13" s="1"/>
  <c r="B80" i="13"/>
  <c r="I80" i="13" s="1"/>
  <c r="B81" i="13"/>
  <c r="K81" i="13" s="1"/>
  <c r="B82" i="13"/>
  <c r="I82" i="13" s="1"/>
  <c r="B83" i="13"/>
  <c r="C83" i="13" s="1"/>
  <c r="B84" i="13"/>
  <c r="L84" i="13" s="1"/>
  <c r="B85" i="13"/>
  <c r="L85" i="13" s="1"/>
  <c r="B86" i="13"/>
  <c r="A86" i="13" s="1"/>
  <c r="B87" i="13"/>
  <c r="H87" i="13" s="1"/>
  <c r="B88" i="13"/>
  <c r="H88" i="13" s="1"/>
  <c r="B89" i="13"/>
  <c r="H89" i="13" s="1"/>
  <c r="B90" i="13"/>
  <c r="C90" i="13" s="1"/>
  <c r="B91" i="13"/>
  <c r="H91" i="13" s="1"/>
  <c r="B92" i="13"/>
  <c r="C92" i="13" s="1"/>
  <c r="B93" i="13"/>
  <c r="H93" i="13" s="1"/>
  <c r="B94" i="13"/>
  <c r="A94" i="13" s="1"/>
  <c r="B95" i="13"/>
  <c r="K95" i="13" s="1"/>
  <c r="B96" i="13"/>
  <c r="K96" i="13" s="1"/>
  <c r="B97" i="13"/>
  <c r="H97" i="13" s="1"/>
  <c r="B98" i="13"/>
  <c r="I98" i="13" s="1"/>
  <c r="B99" i="13"/>
  <c r="H99" i="13" s="1"/>
  <c r="B100" i="13"/>
  <c r="L100" i="13" s="1"/>
  <c r="B101" i="13"/>
  <c r="C101" i="13" s="1"/>
  <c r="B102" i="13"/>
  <c r="A102" i="13" s="1"/>
  <c r="B103" i="13"/>
  <c r="C103" i="13" s="1"/>
  <c r="B104" i="13"/>
  <c r="H104" i="13" s="1"/>
  <c r="B105" i="13"/>
  <c r="A105" i="13" s="1"/>
  <c r="B106" i="13"/>
  <c r="A106" i="13" s="1"/>
  <c r="B107" i="13"/>
  <c r="A107" i="13" s="1"/>
  <c r="B108" i="13"/>
  <c r="H108" i="13" s="1"/>
  <c r="B109" i="13"/>
  <c r="C109" i="13" s="1"/>
  <c r="B110" i="13"/>
  <c r="I110" i="13" s="1"/>
  <c r="B111" i="13"/>
  <c r="A111" i="13" s="1"/>
  <c r="B112" i="13"/>
  <c r="A112" i="13" s="1"/>
  <c r="B113" i="13"/>
  <c r="K113" i="13" s="1"/>
  <c r="B114" i="13"/>
  <c r="H114" i="13" s="1"/>
  <c r="B115" i="13"/>
  <c r="K115" i="13" s="1"/>
  <c r="B116" i="13"/>
  <c r="C116" i="13" s="1"/>
  <c r="B117" i="13"/>
  <c r="A117" i="13" s="1"/>
  <c r="B118" i="13"/>
  <c r="I118" i="13" s="1"/>
  <c r="B119" i="13"/>
  <c r="H119" i="13" s="1"/>
  <c r="B120" i="13"/>
  <c r="A120" i="13" s="1"/>
  <c r="B121" i="13"/>
  <c r="K121" i="13" s="1"/>
  <c r="B3" i="13"/>
  <c r="A3" i="13" s="1"/>
  <c r="B4" i="13"/>
  <c r="I4" i="13" s="1"/>
  <c r="B5" i="13"/>
  <c r="H5" i="13" s="1"/>
  <c r="B6" i="13"/>
  <c r="A6" i="13" s="1"/>
  <c r="B7" i="13"/>
  <c r="C7" i="13" s="1"/>
  <c r="B8" i="13"/>
  <c r="A8" i="13" s="1"/>
  <c r="B9" i="13"/>
  <c r="H9" i="13" s="1"/>
  <c r="B10" i="13"/>
  <c r="C10" i="13" s="1"/>
  <c r="B11" i="13"/>
  <c r="C11" i="13" s="1"/>
  <c r="B12" i="13"/>
  <c r="A12" i="13" s="1"/>
  <c r="B13" i="13"/>
  <c r="A13" i="13" s="1"/>
  <c r="B14" i="13"/>
  <c r="L14" i="13" s="1"/>
  <c r="B15" i="13"/>
  <c r="K15" i="13" s="1"/>
  <c r="B16" i="13"/>
  <c r="C16" i="13" s="1"/>
  <c r="B17" i="13"/>
  <c r="B18" i="13"/>
  <c r="A18" i="13" s="1"/>
  <c r="B19" i="13"/>
  <c r="B20" i="13"/>
  <c r="A20" i="13" s="1"/>
  <c r="B21" i="13"/>
  <c r="I21" i="13" s="1"/>
  <c r="C121" i="13"/>
  <c r="I114" i="13"/>
  <c r="C113" i="13"/>
  <c r="H112" i="13"/>
  <c r="L109" i="13"/>
  <c r="I108" i="13"/>
  <c r="K106" i="13"/>
  <c r="H105" i="13"/>
  <c r="I105" i="13"/>
  <c r="I104" i="13"/>
  <c r="H101" i="13"/>
  <c r="K97" i="13"/>
  <c r="H96" i="13"/>
  <c r="I94" i="13"/>
  <c r="C93" i="13"/>
  <c r="I93" i="13"/>
  <c r="A93" i="13"/>
  <c r="H92" i="13"/>
  <c r="K91" i="13"/>
  <c r="A90" i="13"/>
  <c r="I90" i="13"/>
  <c r="K90" i="13"/>
  <c r="H90" i="13"/>
  <c r="H85" i="13"/>
  <c r="I85" i="13"/>
  <c r="H84" i="13"/>
  <c r="A82" i="13"/>
  <c r="H82" i="13"/>
  <c r="A80" i="13"/>
  <c r="H78" i="13"/>
  <c r="K78" i="13"/>
  <c r="I77" i="13"/>
  <c r="K77" i="13"/>
  <c r="A76" i="13"/>
  <c r="I76" i="13"/>
  <c r="K76" i="13"/>
  <c r="H74" i="13"/>
  <c r="C72" i="13"/>
  <c r="A72" i="13"/>
  <c r="I72" i="13"/>
  <c r="H72" i="13"/>
  <c r="K72" i="13"/>
  <c r="A70" i="13"/>
  <c r="C70" i="13"/>
  <c r="I70" i="13"/>
  <c r="K70" i="13"/>
  <c r="H70" i="13"/>
  <c r="I69" i="13"/>
  <c r="C69" i="13"/>
  <c r="H69" i="13"/>
  <c r="K69" i="13"/>
  <c r="A69" i="13"/>
  <c r="H65" i="13"/>
  <c r="K65" i="13"/>
  <c r="C64" i="13"/>
  <c r="A62" i="13"/>
  <c r="C62" i="13"/>
  <c r="I62" i="13"/>
  <c r="K62" i="13"/>
  <c r="H62" i="13"/>
  <c r="I61" i="13"/>
  <c r="C61" i="13"/>
  <c r="K61" i="13"/>
  <c r="H61" i="13"/>
  <c r="L60" i="13"/>
  <c r="A60" i="13"/>
  <c r="H60" i="13"/>
  <c r="C60" i="13"/>
  <c r="K60" i="13"/>
  <c r="A58" i="13"/>
  <c r="C58" i="13"/>
  <c r="I58" i="13"/>
  <c r="K58" i="13"/>
  <c r="H58" i="13"/>
  <c r="C57" i="13"/>
  <c r="K57" i="13"/>
  <c r="A57" i="13"/>
  <c r="A56" i="13"/>
  <c r="C54" i="13"/>
  <c r="I54" i="13"/>
  <c r="A54" i="13"/>
  <c r="A52" i="13"/>
  <c r="I52" i="13"/>
  <c r="C52" i="13"/>
  <c r="K52" i="13"/>
  <c r="A50" i="13"/>
  <c r="C50" i="13"/>
  <c r="I50" i="13"/>
  <c r="K50" i="13"/>
  <c r="H50" i="13"/>
  <c r="A49" i="13"/>
  <c r="H49" i="13"/>
  <c r="K49" i="13"/>
  <c r="A48" i="13"/>
  <c r="A46" i="13"/>
  <c r="C46" i="13"/>
  <c r="I46" i="13"/>
  <c r="K46" i="13"/>
  <c r="H46" i="13"/>
  <c r="I45" i="13"/>
  <c r="K45" i="13"/>
  <c r="H45" i="13"/>
  <c r="C44" i="13"/>
  <c r="H44" i="13"/>
  <c r="A42" i="13"/>
  <c r="H42" i="13"/>
  <c r="I41" i="13"/>
  <c r="A40" i="13"/>
  <c r="K40" i="13"/>
  <c r="I40" i="13"/>
  <c r="K38" i="13"/>
  <c r="I37" i="13"/>
  <c r="C36" i="13"/>
  <c r="K36" i="13"/>
  <c r="A34" i="13"/>
  <c r="C33" i="13"/>
  <c r="A33" i="13"/>
  <c r="A30" i="13"/>
  <c r="C30" i="13"/>
  <c r="I30" i="13"/>
  <c r="H30" i="13"/>
  <c r="C29" i="13"/>
  <c r="A29" i="13"/>
  <c r="C28" i="13"/>
  <c r="K28" i="13"/>
  <c r="A28" i="13"/>
  <c r="I28" i="13"/>
  <c r="H28" i="13"/>
  <c r="H26" i="13"/>
  <c r="K26" i="13"/>
  <c r="A26" i="13"/>
  <c r="I26" i="13"/>
  <c r="C25" i="13"/>
  <c r="H25" i="13"/>
  <c r="I25" i="13"/>
  <c r="K25" i="13"/>
  <c r="A25" i="13"/>
  <c r="C24" i="13"/>
  <c r="K24" i="13"/>
  <c r="H22" i="13"/>
  <c r="C22" i="13"/>
  <c r="A22" i="13"/>
  <c r="I22" i="13"/>
  <c r="H21" i="13"/>
  <c r="K21" i="13"/>
  <c r="K19" i="13"/>
  <c r="H19" i="13"/>
  <c r="I19" i="13"/>
  <c r="C19" i="13"/>
  <c r="A19" i="13"/>
  <c r="C18" i="13"/>
  <c r="C17" i="13"/>
  <c r="H17" i="13"/>
  <c r="I17" i="13"/>
  <c r="K17" i="13"/>
  <c r="A17" i="13"/>
  <c r="A15" i="13"/>
  <c r="C15" i="13"/>
  <c r="C14" i="13"/>
  <c r="K14" i="13"/>
  <c r="H14" i="13"/>
  <c r="H13" i="13"/>
  <c r="C13" i="13"/>
  <c r="K13" i="13"/>
  <c r="A9" i="13"/>
  <c r="I9" i="13"/>
  <c r="K9" i="13"/>
  <c r="A11" i="13"/>
  <c r="L104" i="13"/>
  <c r="L76" i="13"/>
  <c r="L80" i="13"/>
  <c r="L77" i="13"/>
  <c r="M17" i="13"/>
  <c r="J17" i="13"/>
  <c r="N17" i="13"/>
  <c r="M9" i="13"/>
  <c r="J9" i="13"/>
  <c r="N9" i="13"/>
  <c r="N102" i="13"/>
  <c r="N95" i="13"/>
  <c r="J56" i="13"/>
  <c r="M56" i="13"/>
  <c r="M50" i="13"/>
  <c r="N50" i="13"/>
  <c r="J50" i="13"/>
  <c r="N40" i="13"/>
  <c r="M40" i="13"/>
  <c r="M29" i="13"/>
  <c r="N29" i="13"/>
  <c r="M26" i="13"/>
  <c r="N26" i="13"/>
  <c r="J26" i="13"/>
  <c r="L17" i="13"/>
  <c r="L9" i="13"/>
  <c r="M121" i="13"/>
  <c r="N121" i="13"/>
  <c r="M116" i="13"/>
  <c r="M97" i="13"/>
  <c r="J93" i="13"/>
  <c r="M90" i="13"/>
  <c r="J90" i="13"/>
  <c r="J83" i="13"/>
  <c r="M70" i="13"/>
  <c r="J70" i="13"/>
  <c r="N70" i="13"/>
  <c r="L68" i="13"/>
  <c r="J48" i="13"/>
  <c r="M48" i="13"/>
  <c r="N48" i="13"/>
  <c r="J45" i="13"/>
  <c r="N19" i="13"/>
  <c r="J19" i="13"/>
  <c r="M19" i="13"/>
  <c r="J112" i="13"/>
  <c r="N112" i="13"/>
  <c r="M18" i="13"/>
  <c r="J18" i="13"/>
  <c r="M14" i="13"/>
  <c r="J14" i="13"/>
  <c r="M6" i="13"/>
  <c r="L19" i="13"/>
  <c r="L112" i="13"/>
  <c r="J105" i="13"/>
  <c r="M105" i="13"/>
  <c r="N105" i="13"/>
  <c r="J104" i="13"/>
  <c r="M104" i="13"/>
  <c r="N104" i="13"/>
  <c r="M101" i="13"/>
  <c r="J100" i="13"/>
  <c r="N100" i="13"/>
  <c r="L93" i="13"/>
  <c r="N86" i="13"/>
  <c r="J80" i="13"/>
  <c r="M80" i="13"/>
  <c r="N77" i="13"/>
  <c r="J76" i="13"/>
  <c r="M76" i="13"/>
  <c r="M62" i="13"/>
  <c r="J62" i="13"/>
  <c r="N62" i="13"/>
  <c r="N32" i="13"/>
  <c r="M30" i="13"/>
  <c r="J30" i="13"/>
  <c r="J21" i="13"/>
  <c r="N21" i="13"/>
  <c r="J13" i="13"/>
  <c r="N13" i="13"/>
  <c r="M78" i="13"/>
  <c r="J78" i="13"/>
  <c r="J72" i="13"/>
  <c r="M72" i="13"/>
  <c r="N72" i="13"/>
  <c r="M69" i="13"/>
  <c r="J69" i="13"/>
  <c r="N69" i="13"/>
  <c r="M57" i="13"/>
  <c r="J57" i="13"/>
  <c r="N57" i="13"/>
  <c r="J52" i="13"/>
  <c r="M52" i="13"/>
  <c r="N52" i="13"/>
  <c r="J41" i="13"/>
  <c r="N38" i="13"/>
  <c r="J28" i="13"/>
  <c r="M28" i="13"/>
  <c r="N28" i="13"/>
  <c r="L21" i="13"/>
  <c r="M120" i="13"/>
  <c r="N117" i="13"/>
  <c r="M114" i="13"/>
  <c r="N96" i="13"/>
  <c r="J92" i="13"/>
  <c r="M92" i="13"/>
  <c r="L72" i="13"/>
  <c r="M54" i="13"/>
  <c r="J54" i="13"/>
  <c r="N54" i="13"/>
  <c r="L52" i="13"/>
  <c r="M49" i="13"/>
  <c r="J49" i="13"/>
  <c r="N49" i="13"/>
  <c r="N44" i="13"/>
  <c r="L40" i="13"/>
  <c r="L28" i="13"/>
  <c r="N15" i="13"/>
  <c r="J7" i="13"/>
  <c r="J113" i="13"/>
  <c r="N109" i="13"/>
  <c r="M106" i="13"/>
  <c r="J94" i="13"/>
  <c r="L92" i="13"/>
  <c r="J88" i="13"/>
  <c r="M85" i="13"/>
  <c r="J85" i="13"/>
  <c r="N85" i="13"/>
  <c r="N84" i="13"/>
  <c r="J82" i="13"/>
  <c r="L69" i="13"/>
  <c r="M65" i="13"/>
  <c r="J64" i="13"/>
  <c r="M64" i="13"/>
  <c r="M61" i="13"/>
  <c r="J61" i="13"/>
  <c r="N61" i="13"/>
  <c r="M60" i="13"/>
  <c r="N60" i="13"/>
  <c r="M58" i="13"/>
  <c r="N58" i="13"/>
  <c r="J58" i="13"/>
  <c r="L48" i="13"/>
  <c r="M46" i="13"/>
  <c r="J46" i="13"/>
  <c r="N46" i="13"/>
  <c r="M42" i="13"/>
  <c r="J37" i="13"/>
  <c r="J36" i="13"/>
  <c r="M36" i="13"/>
  <c r="M34" i="13"/>
  <c r="M25" i="13"/>
  <c r="J25" i="13"/>
  <c r="N25" i="13"/>
  <c r="J24" i="13"/>
  <c r="M24" i="13"/>
  <c r="N24" i="13"/>
  <c r="M22" i="13"/>
  <c r="J22" i="13"/>
  <c r="N22" i="13"/>
  <c r="L58" i="13"/>
  <c r="L113" i="13"/>
  <c r="L105" i="13"/>
  <c r="L97" i="13"/>
  <c r="L65" i="13"/>
  <c r="L57" i="13"/>
  <c r="L49" i="13"/>
  <c r="L41" i="13"/>
  <c r="L25" i="13"/>
  <c r="L90" i="13"/>
  <c r="L82" i="13"/>
  <c r="L50" i="13"/>
  <c r="L78" i="13"/>
  <c r="L70" i="13"/>
  <c r="L62" i="13"/>
  <c r="L54" i="13"/>
  <c r="L46" i="13"/>
  <c r="L42" i="13"/>
  <c r="L38" i="13"/>
  <c r="L30" i="13"/>
  <c r="L22" i="13"/>
  <c r="AC2" i="8"/>
  <c r="F43" i="1"/>
  <c r="C12" i="3" s="1"/>
  <c r="G43" i="1"/>
  <c r="G7" i="7" s="1"/>
  <c r="A4" i="12"/>
  <c r="D161" i="12"/>
  <c r="A160" i="12"/>
  <c r="G159" i="12"/>
  <c r="D135" i="12"/>
  <c r="A134" i="12"/>
  <c r="G133" i="12"/>
  <c r="D109" i="12"/>
  <c r="A108" i="12"/>
  <c r="G107" i="12"/>
  <c r="D83" i="12"/>
  <c r="A82" i="12"/>
  <c r="G81" i="12"/>
  <c r="D57" i="12"/>
  <c r="A56" i="12"/>
  <c r="G55" i="12"/>
  <c r="D31" i="12"/>
  <c r="A30" i="12"/>
  <c r="G29" i="12"/>
  <c r="D5" i="12"/>
  <c r="G3" i="12"/>
  <c r="D176" i="12"/>
  <c r="G176" i="12" s="1"/>
  <c r="A176" i="12"/>
  <c r="D175" i="12"/>
  <c r="G175" i="12" s="1"/>
  <c r="A175" i="12"/>
  <c r="D174" i="12"/>
  <c r="G174" i="12" s="1"/>
  <c r="A174" i="12"/>
  <c r="D173" i="12"/>
  <c r="G173" i="12" s="1"/>
  <c r="A173" i="12"/>
  <c r="D172" i="12"/>
  <c r="G172" i="12" s="1"/>
  <c r="A172" i="12"/>
  <c r="D171" i="12"/>
  <c r="G171" i="12" s="1"/>
  <c r="A171" i="12"/>
  <c r="D170" i="12"/>
  <c r="G170" i="12" s="1"/>
  <c r="A170" i="12"/>
  <c r="D169" i="12"/>
  <c r="G169" i="12" s="1"/>
  <c r="A169" i="12"/>
  <c r="D168" i="12"/>
  <c r="G168" i="12" s="1"/>
  <c r="A168" i="12"/>
  <c r="D167" i="12"/>
  <c r="G167" i="12" s="1"/>
  <c r="A167" i="12"/>
  <c r="D166" i="12"/>
  <c r="G166" i="12" s="1"/>
  <c r="A166" i="12"/>
  <c r="D165" i="12"/>
  <c r="F165" i="12" s="1"/>
  <c r="A165" i="12"/>
  <c r="D156" i="12"/>
  <c r="G156" i="12" s="1"/>
  <c r="A156" i="12"/>
  <c r="D155" i="12"/>
  <c r="G155" i="12" s="1"/>
  <c r="A155" i="12"/>
  <c r="D154" i="12"/>
  <c r="G154" i="12" s="1"/>
  <c r="A154" i="12"/>
  <c r="D153" i="12"/>
  <c r="G153" i="12" s="1"/>
  <c r="A153" i="12"/>
  <c r="D152" i="12"/>
  <c r="G152" i="12" s="1"/>
  <c r="A152" i="12"/>
  <c r="D151" i="12"/>
  <c r="G151" i="12" s="1"/>
  <c r="A151" i="12"/>
  <c r="D150" i="12"/>
  <c r="G150" i="12" s="1"/>
  <c r="A150" i="12"/>
  <c r="D149" i="12"/>
  <c r="G149" i="12" s="1"/>
  <c r="A149" i="12"/>
  <c r="D148" i="12"/>
  <c r="G148" i="12" s="1"/>
  <c r="A148" i="12"/>
  <c r="D147" i="12"/>
  <c r="G147" i="12" s="1"/>
  <c r="A147" i="12"/>
  <c r="D146" i="12"/>
  <c r="F146" i="12" s="1"/>
  <c r="A146" i="12"/>
  <c r="D145" i="12"/>
  <c r="G145" i="12" s="1"/>
  <c r="A145" i="12"/>
  <c r="D144" i="12"/>
  <c r="G144" i="12" s="1"/>
  <c r="A144" i="12"/>
  <c r="D143" i="12"/>
  <c r="G143" i="12" s="1"/>
  <c r="A143" i="12"/>
  <c r="D142" i="12"/>
  <c r="G142" i="12" s="1"/>
  <c r="A142" i="12"/>
  <c r="D141" i="12"/>
  <c r="G141" i="12" s="1"/>
  <c r="A141" i="12"/>
  <c r="D140" i="12"/>
  <c r="G140" i="12" s="1"/>
  <c r="A140" i="12"/>
  <c r="D139" i="12"/>
  <c r="G139" i="12" s="1"/>
  <c r="A139" i="12"/>
  <c r="D130" i="12"/>
  <c r="G130" i="12" s="1"/>
  <c r="A130" i="12"/>
  <c r="D129" i="12"/>
  <c r="G129" i="12" s="1"/>
  <c r="A129" i="12"/>
  <c r="D128" i="12"/>
  <c r="G128" i="12" s="1"/>
  <c r="A128" i="12"/>
  <c r="D127" i="12"/>
  <c r="G127" i="12" s="1"/>
  <c r="A127" i="12"/>
  <c r="D126" i="12"/>
  <c r="F126" i="12" s="1"/>
  <c r="A126" i="12"/>
  <c r="D125" i="12"/>
  <c r="G125" i="12" s="1"/>
  <c r="A125" i="12"/>
  <c r="D124" i="12"/>
  <c r="G124" i="12" s="1"/>
  <c r="A124" i="12"/>
  <c r="D123" i="12"/>
  <c r="G123" i="12" s="1"/>
  <c r="A123" i="12"/>
  <c r="D122" i="12"/>
  <c r="G122" i="12" s="1"/>
  <c r="A122" i="12"/>
  <c r="D121" i="12"/>
  <c r="G121" i="12" s="1"/>
  <c r="A121" i="12"/>
  <c r="D120" i="12"/>
  <c r="G120" i="12" s="1"/>
  <c r="A120" i="12"/>
  <c r="D119" i="12"/>
  <c r="G119" i="12" s="1"/>
  <c r="A119" i="12"/>
  <c r="D118" i="12"/>
  <c r="G118" i="12" s="1"/>
  <c r="A118" i="12"/>
  <c r="D117" i="12"/>
  <c r="G117" i="12" s="1"/>
  <c r="A117" i="12"/>
  <c r="D116" i="12"/>
  <c r="G116" i="12" s="1"/>
  <c r="A116" i="12"/>
  <c r="D115" i="12"/>
  <c r="G115" i="12" s="1"/>
  <c r="A115" i="12"/>
  <c r="D114" i="12"/>
  <c r="F114" i="12" s="1"/>
  <c r="A114" i="12"/>
  <c r="D113" i="12"/>
  <c r="G113" i="12" s="1"/>
  <c r="A113" i="12"/>
  <c r="D104" i="12"/>
  <c r="G104" i="12" s="1"/>
  <c r="A104" i="12"/>
  <c r="D103" i="12"/>
  <c r="G103" i="12" s="1"/>
  <c r="A103" i="12"/>
  <c r="D102" i="12"/>
  <c r="G102" i="12" s="1"/>
  <c r="A102" i="12"/>
  <c r="D101" i="12"/>
  <c r="F101" i="12" s="1"/>
  <c r="A101" i="12"/>
  <c r="D100" i="12"/>
  <c r="G100" i="12" s="1"/>
  <c r="A100" i="12"/>
  <c r="D99" i="12"/>
  <c r="G99" i="12" s="1"/>
  <c r="A99" i="12"/>
  <c r="D98" i="12"/>
  <c r="H98" i="12" s="1"/>
  <c r="A98" i="12"/>
  <c r="D97" i="12"/>
  <c r="G97" i="12" s="1"/>
  <c r="A97" i="12"/>
  <c r="D96" i="12"/>
  <c r="G96" i="12" s="1"/>
  <c r="A96" i="12"/>
  <c r="D95" i="12"/>
  <c r="G95" i="12" s="1"/>
  <c r="A95" i="12"/>
  <c r="D94" i="12"/>
  <c r="G94" i="12" s="1"/>
  <c r="A94" i="12"/>
  <c r="D93" i="12"/>
  <c r="G93" i="12" s="1"/>
  <c r="A93" i="12"/>
  <c r="D92" i="12"/>
  <c r="G92" i="12" s="1"/>
  <c r="A92" i="12"/>
  <c r="D91" i="12"/>
  <c r="H91" i="12" s="1"/>
  <c r="A91" i="12"/>
  <c r="D90" i="12"/>
  <c r="G90" i="12" s="1"/>
  <c r="A90" i="12"/>
  <c r="D89" i="12"/>
  <c r="G89" i="12" s="1"/>
  <c r="A89" i="12"/>
  <c r="D88" i="12"/>
  <c r="G88" i="12" s="1"/>
  <c r="A88" i="12"/>
  <c r="D87" i="12"/>
  <c r="G87" i="12" s="1"/>
  <c r="A87" i="12"/>
  <c r="D78" i="12"/>
  <c r="G78" i="12" s="1"/>
  <c r="A78" i="12"/>
  <c r="D77" i="12"/>
  <c r="G77" i="12" s="1"/>
  <c r="A77" i="12"/>
  <c r="D76" i="12"/>
  <c r="G76" i="12" s="1"/>
  <c r="A76" i="12"/>
  <c r="D75" i="12"/>
  <c r="H75" i="12" s="1"/>
  <c r="A75" i="12"/>
  <c r="D74" i="12"/>
  <c r="G74" i="12" s="1"/>
  <c r="A74" i="12"/>
  <c r="D73" i="12"/>
  <c r="G73" i="12" s="1"/>
  <c r="A73" i="12"/>
  <c r="D72" i="12"/>
  <c r="G72" i="12" s="1"/>
  <c r="A72" i="12"/>
  <c r="D71" i="12"/>
  <c r="G71" i="12" s="1"/>
  <c r="A71" i="12"/>
  <c r="D70" i="12"/>
  <c r="G70" i="12" s="1"/>
  <c r="A70" i="12"/>
  <c r="D69" i="12"/>
  <c r="G69" i="12" s="1"/>
  <c r="A69" i="12"/>
  <c r="D68" i="12"/>
  <c r="G68" i="12" s="1"/>
  <c r="A68" i="12"/>
  <c r="D67" i="12"/>
  <c r="H67" i="12" s="1"/>
  <c r="A67" i="12"/>
  <c r="D66" i="12"/>
  <c r="G66" i="12" s="1"/>
  <c r="A66" i="12"/>
  <c r="D65" i="12"/>
  <c r="G65" i="12" s="1"/>
  <c r="A65" i="12"/>
  <c r="D64" i="12"/>
  <c r="G64" i="12" s="1"/>
  <c r="A64" i="12"/>
  <c r="D63" i="12"/>
  <c r="G63" i="12" s="1"/>
  <c r="A63" i="12"/>
  <c r="D62" i="12"/>
  <c r="G62" i="12" s="1"/>
  <c r="A62" i="12"/>
  <c r="D61" i="12"/>
  <c r="H61" i="12" s="1"/>
  <c r="A61" i="12"/>
  <c r="D52" i="12"/>
  <c r="G52" i="12" s="1"/>
  <c r="A52" i="12"/>
  <c r="D51" i="12"/>
  <c r="G51" i="12" s="1"/>
  <c r="A51" i="12"/>
  <c r="D50" i="12"/>
  <c r="F50" i="12" s="1"/>
  <c r="A50" i="12"/>
  <c r="D49" i="12"/>
  <c r="F49" i="12" s="1"/>
  <c r="A49" i="12"/>
  <c r="D48" i="12"/>
  <c r="G48" i="12" s="1"/>
  <c r="A48" i="12"/>
  <c r="D47" i="12"/>
  <c r="H47" i="12" s="1"/>
  <c r="A47" i="12"/>
  <c r="D46" i="12"/>
  <c r="G46" i="12" s="1"/>
  <c r="A46" i="12"/>
  <c r="D45" i="12"/>
  <c r="H45" i="12" s="1"/>
  <c r="A45" i="12"/>
  <c r="D44" i="12"/>
  <c r="G44" i="12" s="1"/>
  <c r="A44" i="12"/>
  <c r="D43" i="12"/>
  <c r="G43" i="12" s="1"/>
  <c r="A43" i="12"/>
  <c r="D42" i="12"/>
  <c r="H42" i="12" s="1"/>
  <c r="A42" i="12"/>
  <c r="D41" i="12"/>
  <c r="H41" i="12" s="1"/>
  <c r="A41" i="12"/>
  <c r="D40" i="12"/>
  <c r="G40" i="12" s="1"/>
  <c r="A40" i="12"/>
  <c r="D39" i="12"/>
  <c r="H39" i="12" s="1"/>
  <c r="A39" i="12"/>
  <c r="D38" i="12"/>
  <c r="H38" i="12" s="1"/>
  <c r="A38" i="12"/>
  <c r="D37" i="12"/>
  <c r="F37" i="12" s="1"/>
  <c r="A37" i="12"/>
  <c r="D36" i="12"/>
  <c r="G36" i="12" s="1"/>
  <c r="A36" i="12"/>
  <c r="D35" i="12"/>
  <c r="G35" i="12" s="1"/>
  <c r="A35" i="12"/>
  <c r="D26" i="12"/>
  <c r="G26" i="12" s="1"/>
  <c r="A26" i="12"/>
  <c r="D25" i="12"/>
  <c r="F25" i="12" s="1"/>
  <c r="A25" i="12"/>
  <c r="D24" i="12"/>
  <c r="G24" i="12" s="1"/>
  <c r="A24" i="12"/>
  <c r="D23" i="12"/>
  <c r="G23" i="12" s="1"/>
  <c r="A23" i="12"/>
  <c r="D22" i="12"/>
  <c r="F22" i="12" s="1"/>
  <c r="A22" i="12"/>
  <c r="D21" i="12"/>
  <c r="H21" i="12" s="1"/>
  <c r="A21" i="12"/>
  <c r="D20" i="12"/>
  <c r="G20" i="12" s="1"/>
  <c r="A20" i="12"/>
  <c r="D19" i="12"/>
  <c r="G19" i="12" s="1"/>
  <c r="A19" i="12"/>
  <c r="D18" i="12"/>
  <c r="G18" i="12" s="1"/>
  <c r="A18" i="12"/>
  <c r="D17" i="12"/>
  <c r="G17" i="12" s="1"/>
  <c r="A17" i="12"/>
  <c r="D16" i="12"/>
  <c r="G16" i="12" s="1"/>
  <c r="A16" i="12"/>
  <c r="D15" i="12"/>
  <c r="G15" i="12" s="1"/>
  <c r="A15" i="12"/>
  <c r="D14" i="12"/>
  <c r="G14" i="12" s="1"/>
  <c r="A14" i="12"/>
  <c r="D13" i="12"/>
  <c r="H13" i="12" s="1"/>
  <c r="A13" i="12"/>
  <c r="D12" i="12"/>
  <c r="H12" i="12" s="1"/>
  <c r="A12" i="12"/>
  <c r="D11" i="12"/>
  <c r="H11" i="12" s="1"/>
  <c r="A11" i="12"/>
  <c r="D10" i="12"/>
  <c r="F10" i="12" s="1"/>
  <c r="A10" i="12"/>
  <c r="D9" i="12"/>
  <c r="F9" i="12" s="1"/>
  <c r="A9" i="12"/>
  <c r="D29" i="12"/>
  <c r="D55" i="12"/>
  <c r="D81" i="12"/>
  <c r="D107" i="12"/>
  <c r="D133" i="12"/>
  <c r="D159" i="12"/>
  <c r="H25" i="12"/>
  <c r="F45" i="12"/>
  <c r="H37" i="12"/>
  <c r="G37" i="12"/>
  <c r="H71" i="12"/>
  <c r="F71" i="12"/>
  <c r="F91" i="12"/>
  <c r="H95" i="12"/>
  <c r="H99" i="12"/>
  <c r="F99" i="12"/>
  <c r="H103" i="12"/>
  <c r="F103" i="12"/>
  <c r="H119" i="12"/>
  <c r="F119" i="12"/>
  <c r="F123" i="12"/>
  <c r="H129" i="12"/>
  <c r="F129" i="12"/>
  <c r="H143" i="12"/>
  <c r="F143" i="12"/>
  <c r="H149" i="12"/>
  <c r="F149" i="12"/>
  <c r="H153" i="12"/>
  <c r="F153" i="12"/>
  <c r="H169" i="12"/>
  <c r="H171" i="12"/>
  <c r="F171" i="12"/>
  <c r="H175" i="12"/>
  <c r="F61" i="12"/>
  <c r="F69" i="12"/>
  <c r="H73" i="12"/>
  <c r="F73" i="12"/>
  <c r="H77" i="12"/>
  <c r="F77" i="12"/>
  <c r="H93" i="12"/>
  <c r="F93" i="12"/>
  <c r="H97" i="12"/>
  <c r="F97" i="12"/>
  <c r="H113" i="12"/>
  <c r="F117" i="12"/>
  <c r="H125" i="12"/>
  <c r="F125" i="12"/>
  <c r="H139" i="12"/>
  <c r="H141" i="12"/>
  <c r="F141" i="12"/>
  <c r="H145" i="12"/>
  <c r="H151" i="12"/>
  <c r="F151" i="12"/>
  <c r="H72" i="12"/>
  <c r="F72" i="12"/>
  <c r="H74" i="12"/>
  <c r="F74" i="12"/>
  <c r="H76" i="12"/>
  <c r="H78" i="12"/>
  <c r="F78" i="12"/>
  <c r="F88" i="12"/>
  <c r="H90" i="12"/>
  <c r="H100" i="12"/>
  <c r="H104" i="12"/>
  <c r="H114" i="12"/>
  <c r="H116" i="12"/>
  <c r="F116" i="12"/>
  <c r="H118" i="12"/>
  <c r="H120" i="12"/>
  <c r="H122" i="12"/>
  <c r="F122" i="12"/>
  <c r="H124" i="12"/>
  <c r="H128" i="12"/>
  <c r="F128" i="12"/>
  <c r="H130" i="12"/>
  <c r="F130" i="12"/>
  <c r="H142" i="12"/>
  <c r="F142" i="12"/>
  <c r="H146" i="12"/>
  <c r="H148" i="12"/>
  <c r="F148" i="12"/>
  <c r="H150" i="12"/>
  <c r="F150" i="12"/>
  <c r="H152" i="12"/>
  <c r="H154" i="12"/>
  <c r="F154" i="12"/>
  <c r="H156" i="12"/>
  <c r="F156" i="12"/>
  <c r="H166" i="12"/>
  <c r="H168" i="12"/>
  <c r="F168" i="12"/>
  <c r="H170" i="12"/>
  <c r="F170" i="12"/>
  <c r="H176" i="12"/>
  <c r="H43" i="1"/>
  <c r="I12" i="3" s="1"/>
  <c r="F125" i="10"/>
  <c r="D125" i="10"/>
  <c r="B125" i="10"/>
  <c r="F124" i="10"/>
  <c r="D124" i="10"/>
  <c r="B124" i="10"/>
  <c r="F123" i="10"/>
  <c r="D123" i="10"/>
  <c r="B123" i="10"/>
  <c r="F122" i="10"/>
  <c r="D122" i="10"/>
  <c r="B122" i="10"/>
  <c r="F121" i="10"/>
  <c r="D121" i="10"/>
  <c r="B121" i="10"/>
  <c r="F120" i="10"/>
  <c r="D120" i="10"/>
  <c r="B120" i="10"/>
  <c r="F119" i="10"/>
  <c r="D119" i="10"/>
  <c r="B119" i="10"/>
  <c r="F118" i="10"/>
  <c r="D118" i="10"/>
  <c r="B118" i="10"/>
  <c r="F117" i="10"/>
  <c r="D117" i="10"/>
  <c r="B117" i="10"/>
  <c r="F116" i="10"/>
  <c r="D116" i="10"/>
  <c r="B116" i="10"/>
  <c r="F115" i="10"/>
  <c r="D115" i="10"/>
  <c r="B115" i="10"/>
  <c r="F114" i="10"/>
  <c r="D114" i="10"/>
  <c r="B114" i="10"/>
  <c r="F113" i="10"/>
  <c r="D113" i="10"/>
  <c r="B113" i="10"/>
  <c r="F112" i="10"/>
  <c r="D112" i="10"/>
  <c r="B112" i="10"/>
  <c r="F111" i="10"/>
  <c r="D111" i="10"/>
  <c r="B111" i="10"/>
  <c r="F110" i="10"/>
  <c r="D110" i="10"/>
  <c r="B110" i="10"/>
  <c r="F109" i="10"/>
  <c r="D109" i="10"/>
  <c r="B109" i="10"/>
  <c r="F108" i="10"/>
  <c r="D108" i="10"/>
  <c r="B108" i="10"/>
  <c r="F107" i="10"/>
  <c r="D107" i="10"/>
  <c r="B107" i="10"/>
  <c r="F106" i="10"/>
  <c r="D106" i="10"/>
  <c r="B106" i="10"/>
  <c r="F105" i="10"/>
  <c r="D105" i="10"/>
  <c r="B105" i="10"/>
  <c r="F104" i="10"/>
  <c r="D104" i="10"/>
  <c r="B104" i="10"/>
  <c r="F103" i="10"/>
  <c r="D103" i="10"/>
  <c r="B103" i="10"/>
  <c r="F102" i="10"/>
  <c r="D102" i="10"/>
  <c r="B102" i="10"/>
  <c r="F101" i="10"/>
  <c r="D101" i="10"/>
  <c r="B101" i="10"/>
  <c r="F100" i="10"/>
  <c r="D100" i="10"/>
  <c r="B100" i="10"/>
  <c r="F99" i="10"/>
  <c r="D99" i="10"/>
  <c r="B99" i="10"/>
  <c r="F98" i="10"/>
  <c r="D98" i="10"/>
  <c r="B98" i="10"/>
  <c r="F97" i="10"/>
  <c r="D97" i="10"/>
  <c r="B97" i="10"/>
  <c r="F96" i="10"/>
  <c r="D96" i="10"/>
  <c r="B96" i="10"/>
  <c r="F95" i="10"/>
  <c r="D95" i="10"/>
  <c r="B95" i="10"/>
  <c r="F94" i="10"/>
  <c r="D94" i="10"/>
  <c r="B94" i="10"/>
  <c r="F93" i="10"/>
  <c r="D93" i="10"/>
  <c r="B93" i="10"/>
  <c r="F92" i="10"/>
  <c r="D92" i="10"/>
  <c r="B92" i="10"/>
  <c r="F91" i="10"/>
  <c r="D91" i="10"/>
  <c r="B91" i="10"/>
  <c r="F90" i="10"/>
  <c r="D90" i="10"/>
  <c r="B90" i="10"/>
  <c r="F89" i="10"/>
  <c r="D89" i="10"/>
  <c r="B89" i="10"/>
  <c r="F88" i="10"/>
  <c r="D88" i="10"/>
  <c r="B88" i="10"/>
  <c r="F87" i="10"/>
  <c r="D87" i="10"/>
  <c r="B87" i="10"/>
  <c r="F86" i="10"/>
  <c r="D86" i="10"/>
  <c r="B86" i="10"/>
  <c r="F85" i="10"/>
  <c r="D85" i="10"/>
  <c r="B85" i="10"/>
  <c r="F84" i="10"/>
  <c r="D84" i="10"/>
  <c r="B84" i="10"/>
  <c r="F83" i="10"/>
  <c r="D83" i="10"/>
  <c r="B83" i="10"/>
  <c r="F82" i="10"/>
  <c r="D82" i="10"/>
  <c r="B82" i="10"/>
  <c r="F81" i="10"/>
  <c r="D81" i="10"/>
  <c r="B81" i="10"/>
  <c r="F80" i="10"/>
  <c r="D80" i="10"/>
  <c r="B80" i="10"/>
  <c r="F79" i="10"/>
  <c r="D79" i="10"/>
  <c r="B79" i="10"/>
  <c r="F78" i="10"/>
  <c r="D78" i="10"/>
  <c r="B78" i="10"/>
  <c r="F77" i="10"/>
  <c r="D77" i="10"/>
  <c r="B77" i="10"/>
  <c r="F76" i="10"/>
  <c r="D76" i="10"/>
  <c r="B76" i="10"/>
  <c r="F75" i="10"/>
  <c r="D75" i="10"/>
  <c r="B75" i="10"/>
  <c r="F74" i="10"/>
  <c r="D74" i="10"/>
  <c r="B74" i="10"/>
  <c r="F73" i="10"/>
  <c r="D73" i="10"/>
  <c r="B73" i="10"/>
  <c r="F72" i="10"/>
  <c r="D72" i="10"/>
  <c r="B72" i="10"/>
  <c r="F71" i="10"/>
  <c r="D71" i="10"/>
  <c r="B71" i="10"/>
  <c r="F70" i="10"/>
  <c r="D70" i="10"/>
  <c r="B70" i="10"/>
  <c r="F69" i="10"/>
  <c r="D69" i="10"/>
  <c r="B69" i="10"/>
  <c r="F68" i="10"/>
  <c r="D68" i="10"/>
  <c r="B68" i="10"/>
  <c r="F67" i="10"/>
  <c r="D67" i="10"/>
  <c r="B67" i="10"/>
  <c r="F66" i="10"/>
  <c r="D66" i="10"/>
  <c r="B66" i="10"/>
  <c r="F65" i="10"/>
  <c r="D65" i="10"/>
  <c r="B65" i="10"/>
  <c r="F64" i="10"/>
  <c r="D64" i="10"/>
  <c r="B64" i="10"/>
  <c r="F63" i="10"/>
  <c r="D63" i="10"/>
  <c r="B63" i="10"/>
  <c r="F62" i="10"/>
  <c r="D62" i="10"/>
  <c r="B62" i="10"/>
  <c r="F61" i="10"/>
  <c r="D61" i="10"/>
  <c r="B61" i="10"/>
  <c r="F60" i="10"/>
  <c r="D60" i="10"/>
  <c r="B60" i="10"/>
  <c r="F59" i="10"/>
  <c r="D59" i="10"/>
  <c r="B59" i="10"/>
  <c r="F58" i="10"/>
  <c r="D58" i="10"/>
  <c r="B58" i="10"/>
  <c r="F57" i="10"/>
  <c r="D57" i="10"/>
  <c r="B57" i="10"/>
  <c r="F56" i="10"/>
  <c r="D56" i="10"/>
  <c r="B56" i="10"/>
  <c r="F55" i="10"/>
  <c r="D55" i="10"/>
  <c r="B55" i="10"/>
  <c r="F54" i="10"/>
  <c r="D54" i="10"/>
  <c r="B54" i="10"/>
  <c r="F53" i="10"/>
  <c r="D53" i="10"/>
  <c r="B53" i="10"/>
  <c r="F52" i="10"/>
  <c r="D52" i="10"/>
  <c r="B52" i="10"/>
  <c r="F51" i="10"/>
  <c r="D51" i="10"/>
  <c r="B51" i="10"/>
  <c r="F50" i="10"/>
  <c r="D50" i="10"/>
  <c r="B50" i="10"/>
  <c r="F49" i="10"/>
  <c r="D49" i="10"/>
  <c r="B49" i="10"/>
  <c r="F48" i="10"/>
  <c r="D48" i="10"/>
  <c r="B48" i="10"/>
  <c r="F47" i="10"/>
  <c r="D47" i="10"/>
  <c r="B47" i="10"/>
  <c r="F46" i="10"/>
  <c r="D46" i="10"/>
  <c r="B46" i="10"/>
  <c r="F45" i="10"/>
  <c r="D45" i="10"/>
  <c r="B45" i="10"/>
  <c r="F44" i="10"/>
  <c r="D44" i="10"/>
  <c r="B44" i="10"/>
  <c r="F43" i="10"/>
  <c r="D43" i="10"/>
  <c r="B43" i="10"/>
  <c r="F42" i="10"/>
  <c r="D42" i="10"/>
  <c r="B42" i="10"/>
  <c r="F41" i="10"/>
  <c r="D41" i="10"/>
  <c r="B41" i="10"/>
  <c r="F40" i="10"/>
  <c r="D40" i="10"/>
  <c r="B40" i="10"/>
  <c r="F39" i="10"/>
  <c r="D39" i="10"/>
  <c r="B39" i="10"/>
  <c r="F38" i="10"/>
  <c r="D38" i="10"/>
  <c r="B38" i="10"/>
  <c r="F37" i="10"/>
  <c r="D37" i="10"/>
  <c r="B37" i="10"/>
  <c r="F36" i="10"/>
  <c r="D36" i="10"/>
  <c r="B36" i="10"/>
  <c r="F35" i="10"/>
  <c r="D35" i="10"/>
  <c r="B35" i="10"/>
  <c r="F34" i="10"/>
  <c r="D34" i="10"/>
  <c r="B34" i="10"/>
  <c r="F33" i="10"/>
  <c r="D33" i="10"/>
  <c r="B33" i="10"/>
  <c r="F32" i="10"/>
  <c r="D32" i="10"/>
  <c r="B32" i="10"/>
  <c r="F31" i="10"/>
  <c r="D31" i="10"/>
  <c r="B31" i="10"/>
  <c r="F30" i="10"/>
  <c r="D30" i="10"/>
  <c r="B30" i="10"/>
  <c r="F29" i="10"/>
  <c r="D29" i="10"/>
  <c r="B29" i="10"/>
  <c r="F28" i="10"/>
  <c r="D28" i="10"/>
  <c r="B28" i="10"/>
  <c r="F27" i="10"/>
  <c r="D27" i="10"/>
  <c r="B27" i="10"/>
  <c r="F26" i="10"/>
  <c r="D26" i="10"/>
  <c r="B26" i="10"/>
  <c r="F25" i="10"/>
  <c r="D25" i="10"/>
  <c r="B25" i="10"/>
  <c r="F24" i="10"/>
  <c r="D24" i="10"/>
  <c r="B24" i="10"/>
  <c r="F23" i="10"/>
  <c r="D23" i="10"/>
  <c r="B23" i="10"/>
  <c r="F22" i="10"/>
  <c r="D22" i="10"/>
  <c r="B22" i="10"/>
  <c r="F21" i="10"/>
  <c r="D21" i="10"/>
  <c r="B21" i="10"/>
  <c r="F20" i="10"/>
  <c r="D20" i="10"/>
  <c r="B20" i="10"/>
  <c r="F19" i="10"/>
  <c r="D19" i="10"/>
  <c r="B19" i="10"/>
  <c r="F18" i="10"/>
  <c r="D18" i="10"/>
  <c r="B18" i="10"/>
  <c r="F17" i="10"/>
  <c r="D17" i="10"/>
  <c r="B17" i="10"/>
  <c r="F16" i="10"/>
  <c r="D16" i="10"/>
  <c r="B16" i="10"/>
  <c r="F15" i="10"/>
  <c r="D15" i="10"/>
  <c r="B15" i="10"/>
  <c r="F14" i="10"/>
  <c r="D14" i="10"/>
  <c r="B14" i="10"/>
  <c r="F13" i="10"/>
  <c r="D13" i="10"/>
  <c r="B13" i="10"/>
  <c r="F12" i="10"/>
  <c r="D12" i="10"/>
  <c r="B12" i="10"/>
  <c r="F11" i="10"/>
  <c r="D11" i="10"/>
  <c r="B11" i="10"/>
  <c r="F10" i="10"/>
  <c r="D10" i="10"/>
  <c r="B10" i="10"/>
  <c r="F9" i="10"/>
  <c r="D9" i="10"/>
  <c r="B9" i="10"/>
  <c r="F8" i="10"/>
  <c r="D8" i="10"/>
  <c r="B8" i="10"/>
  <c r="F7" i="10"/>
  <c r="D7" i="10"/>
  <c r="B7" i="10"/>
  <c r="F6" i="10"/>
  <c r="D6" i="10"/>
  <c r="B6" i="10"/>
  <c r="B3" i="10"/>
  <c r="A3" i="10"/>
  <c r="F25" i="9"/>
  <c r="D25" i="9"/>
  <c r="B25" i="9"/>
  <c r="F24" i="9"/>
  <c r="D24" i="9"/>
  <c r="B24" i="9"/>
  <c r="F23" i="9"/>
  <c r="D23" i="9"/>
  <c r="B23" i="9"/>
  <c r="F22" i="9"/>
  <c r="D22" i="9"/>
  <c r="B22" i="9"/>
  <c r="F21" i="9"/>
  <c r="D21" i="9"/>
  <c r="B21" i="9"/>
  <c r="F20" i="9"/>
  <c r="D20" i="9"/>
  <c r="B20" i="9"/>
  <c r="F19" i="9"/>
  <c r="D19" i="9"/>
  <c r="B19" i="9"/>
  <c r="F18" i="9"/>
  <c r="D18" i="9"/>
  <c r="B18" i="9"/>
  <c r="F17" i="9"/>
  <c r="D17" i="9"/>
  <c r="B17" i="9"/>
  <c r="F16" i="9"/>
  <c r="D16" i="9"/>
  <c r="B16" i="9"/>
  <c r="F15" i="9"/>
  <c r="D15" i="9"/>
  <c r="B15" i="9"/>
  <c r="F14" i="9"/>
  <c r="D14" i="9"/>
  <c r="B14" i="9"/>
  <c r="F13" i="9"/>
  <c r="D13" i="9"/>
  <c r="B13" i="9"/>
  <c r="F12" i="9"/>
  <c r="D12" i="9"/>
  <c r="B12" i="9"/>
  <c r="F11" i="9"/>
  <c r="D11" i="9"/>
  <c r="B11" i="9"/>
  <c r="F10" i="9"/>
  <c r="D10" i="9"/>
  <c r="B10" i="9"/>
  <c r="F9" i="9"/>
  <c r="D9" i="9"/>
  <c r="B9" i="9"/>
  <c r="F8" i="9"/>
  <c r="D8" i="9"/>
  <c r="B8" i="9"/>
  <c r="F7" i="9"/>
  <c r="D7" i="9"/>
  <c r="B7" i="9"/>
  <c r="F6" i="9"/>
  <c r="D6" i="9"/>
  <c r="B6" i="9"/>
  <c r="B3" i="9"/>
  <c r="A3" i="9"/>
  <c r="C25" i="8"/>
  <c r="V21" i="8"/>
  <c r="T21" i="8"/>
  <c r="R21" i="8"/>
  <c r="P21" i="8"/>
  <c r="N21" i="8"/>
  <c r="L21" i="8"/>
  <c r="J21" i="8"/>
  <c r="H21" i="8"/>
  <c r="F21" i="8"/>
  <c r="D21" i="8"/>
  <c r="AA18" i="8"/>
  <c r="AG9" i="8"/>
  <c r="A3" i="8"/>
  <c r="F15" i="7"/>
  <c r="B15" i="7"/>
  <c r="B14" i="7"/>
  <c r="B8" i="7"/>
  <c r="B7" i="7"/>
  <c r="B6" i="7"/>
  <c r="A3" i="7"/>
  <c r="J30" i="6"/>
  <c r="I30" i="6"/>
  <c r="I24" i="6"/>
  <c r="H24" i="6"/>
  <c r="G24" i="6"/>
  <c r="C24" i="6"/>
  <c r="I23" i="6"/>
  <c r="H23" i="6"/>
  <c r="G23" i="6"/>
  <c r="C23" i="6"/>
  <c r="I22" i="6"/>
  <c r="H22" i="6"/>
  <c r="G22" i="6"/>
  <c r="C22" i="6"/>
  <c r="I21" i="6"/>
  <c r="H21" i="6"/>
  <c r="G21" i="6"/>
  <c r="C21" i="6"/>
  <c r="I20" i="6"/>
  <c r="H20" i="6"/>
  <c r="G20" i="6"/>
  <c r="C20" i="6"/>
  <c r="I19" i="6"/>
  <c r="H19" i="6"/>
  <c r="G19" i="6"/>
  <c r="C19" i="6"/>
  <c r="I18" i="6"/>
  <c r="H18" i="6"/>
  <c r="G18" i="6"/>
  <c r="C18" i="6"/>
  <c r="I17" i="6"/>
  <c r="H17" i="6"/>
  <c r="G17" i="6"/>
  <c r="C17" i="6"/>
  <c r="I16" i="6"/>
  <c r="H16" i="6"/>
  <c r="G16" i="6"/>
  <c r="C16" i="6"/>
  <c r="I15" i="6"/>
  <c r="H15" i="6"/>
  <c r="G15" i="6"/>
  <c r="C15" i="6"/>
  <c r="I14" i="6"/>
  <c r="H14" i="6"/>
  <c r="G14" i="6"/>
  <c r="C14" i="6"/>
  <c r="I13" i="6"/>
  <c r="H13" i="6"/>
  <c r="G13" i="6"/>
  <c r="C13" i="6"/>
  <c r="J2" i="6"/>
  <c r="A1" i="6"/>
  <c r="B4" i="6" s="1"/>
  <c r="K34" i="5"/>
  <c r="I32" i="5"/>
  <c r="G32" i="5"/>
  <c r="E32" i="5"/>
  <c r="C32" i="5"/>
  <c r="B32" i="5"/>
  <c r="I31" i="5"/>
  <c r="G31" i="5"/>
  <c r="E31" i="5"/>
  <c r="C31" i="5"/>
  <c r="B31" i="5"/>
  <c r="I30" i="5"/>
  <c r="G30" i="5"/>
  <c r="E30" i="5"/>
  <c r="C30" i="5"/>
  <c r="B30" i="5"/>
  <c r="I29" i="5"/>
  <c r="G29" i="5"/>
  <c r="E29" i="5"/>
  <c r="C29" i="5"/>
  <c r="B29" i="5"/>
  <c r="I28" i="5"/>
  <c r="G28" i="5"/>
  <c r="E28" i="5"/>
  <c r="C28" i="5"/>
  <c r="B28" i="5"/>
  <c r="I27" i="5"/>
  <c r="G27" i="5"/>
  <c r="E27" i="5"/>
  <c r="C27" i="5"/>
  <c r="B27" i="5"/>
  <c r="I26" i="5"/>
  <c r="G26" i="5"/>
  <c r="E26" i="5"/>
  <c r="C26" i="5"/>
  <c r="B26" i="5"/>
  <c r="I25" i="5"/>
  <c r="G25" i="5"/>
  <c r="E25" i="5"/>
  <c r="C25" i="5"/>
  <c r="B25" i="5"/>
  <c r="I24" i="5"/>
  <c r="G24" i="5"/>
  <c r="E24" i="5"/>
  <c r="C24" i="5"/>
  <c r="B24" i="5"/>
  <c r="I23" i="5"/>
  <c r="G23" i="5"/>
  <c r="E23" i="5"/>
  <c r="C23" i="5"/>
  <c r="B23" i="5"/>
  <c r="I22" i="5"/>
  <c r="G22" i="5"/>
  <c r="E22" i="5"/>
  <c r="C22" i="5"/>
  <c r="B22" i="5"/>
  <c r="I21" i="5"/>
  <c r="G21" i="5"/>
  <c r="E21" i="5"/>
  <c r="C21" i="5"/>
  <c r="B21" i="5"/>
  <c r="I20" i="5"/>
  <c r="G20" i="5"/>
  <c r="E20" i="5"/>
  <c r="C20" i="5"/>
  <c r="B20" i="5"/>
  <c r="I19" i="5"/>
  <c r="G19" i="5"/>
  <c r="E19" i="5"/>
  <c r="C19" i="5"/>
  <c r="B19" i="5"/>
  <c r="I18" i="5"/>
  <c r="G18" i="5"/>
  <c r="E18" i="5"/>
  <c r="C18" i="5"/>
  <c r="B18" i="5"/>
  <c r="I17" i="5"/>
  <c r="G17" i="5"/>
  <c r="E17" i="5"/>
  <c r="C17" i="5"/>
  <c r="B17" i="5"/>
  <c r="I16" i="5"/>
  <c r="G16" i="5"/>
  <c r="E16" i="5"/>
  <c r="C16" i="5"/>
  <c r="B16" i="5"/>
  <c r="I15" i="5"/>
  <c r="G15" i="5"/>
  <c r="E15" i="5"/>
  <c r="C15" i="5"/>
  <c r="B15" i="5"/>
  <c r="I14" i="5"/>
  <c r="G14" i="5"/>
  <c r="E14" i="5"/>
  <c r="C14" i="5"/>
  <c r="B14" i="5"/>
  <c r="I13" i="5"/>
  <c r="G13" i="5"/>
  <c r="E13" i="5"/>
  <c r="C13" i="5"/>
  <c r="B13" i="5"/>
  <c r="I9" i="5"/>
  <c r="D9" i="5"/>
  <c r="J7" i="5"/>
  <c r="J4" i="5"/>
  <c r="A1" i="5"/>
  <c r="I36" i="4"/>
  <c r="G36" i="4"/>
  <c r="F36" i="4"/>
  <c r="C36" i="4"/>
  <c r="I35" i="4"/>
  <c r="G35" i="4"/>
  <c r="F35" i="4"/>
  <c r="C35" i="4"/>
  <c r="I34" i="4"/>
  <c r="G34" i="4"/>
  <c r="F34" i="4"/>
  <c r="C34" i="4"/>
  <c r="I33" i="4"/>
  <c r="G33" i="4"/>
  <c r="F33" i="4"/>
  <c r="C33" i="4"/>
  <c r="I32" i="4"/>
  <c r="G32" i="4"/>
  <c r="F32" i="4"/>
  <c r="C32" i="4"/>
  <c r="I31" i="4"/>
  <c r="G31" i="4"/>
  <c r="F31" i="4"/>
  <c r="C31" i="4"/>
  <c r="I30" i="4"/>
  <c r="G30" i="4"/>
  <c r="F30" i="4"/>
  <c r="C30" i="4"/>
  <c r="I29" i="4"/>
  <c r="G29" i="4"/>
  <c r="F29" i="4"/>
  <c r="C29" i="4"/>
  <c r="I28" i="4"/>
  <c r="G28" i="4"/>
  <c r="F28" i="4"/>
  <c r="C28" i="4"/>
  <c r="I27" i="4"/>
  <c r="G27" i="4"/>
  <c r="F27" i="4"/>
  <c r="C27" i="4"/>
  <c r="I26" i="4"/>
  <c r="G26" i="4"/>
  <c r="F26" i="4"/>
  <c r="C26" i="4"/>
  <c r="I25" i="4"/>
  <c r="G25" i="4"/>
  <c r="F25" i="4"/>
  <c r="C25" i="4"/>
  <c r="I24" i="4"/>
  <c r="G24" i="4"/>
  <c r="F24" i="4"/>
  <c r="C24" i="4"/>
  <c r="I23" i="4"/>
  <c r="G23" i="4"/>
  <c r="F23" i="4"/>
  <c r="C23" i="4"/>
  <c r="I22" i="4"/>
  <c r="G22" i="4"/>
  <c r="F22" i="4"/>
  <c r="C22" i="4"/>
  <c r="I21" i="4"/>
  <c r="G21" i="4"/>
  <c r="F21" i="4"/>
  <c r="C21" i="4"/>
  <c r="I20" i="4"/>
  <c r="G20" i="4"/>
  <c r="F20" i="4"/>
  <c r="C20" i="4"/>
  <c r="I19" i="4"/>
  <c r="G19" i="4"/>
  <c r="F19" i="4"/>
  <c r="C19" i="4"/>
  <c r="I18" i="4"/>
  <c r="G18" i="4"/>
  <c r="F18" i="4"/>
  <c r="C18" i="4"/>
  <c r="I17" i="4"/>
  <c r="G17" i="4"/>
  <c r="F17" i="4"/>
  <c r="C17" i="4"/>
  <c r="C19" i="8" s="1"/>
  <c r="I12" i="4"/>
  <c r="G12" i="4"/>
  <c r="I9" i="4"/>
  <c r="AD47" i="8" s="1"/>
  <c r="P47" i="8" s="1"/>
  <c r="I7" i="4"/>
  <c r="A1" i="4"/>
  <c r="I33" i="3"/>
  <c r="H33" i="3"/>
  <c r="G33" i="3"/>
  <c r="F33" i="3"/>
  <c r="E33" i="3"/>
  <c r="C33" i="3"/>
  <c r="B33" i="3"/>
  <c r="I32" i="3"/>
  <c r="H32" i="3"/>
  <c r="G32" i="3"/>
  <c r="J32" i="3" s="1"/>
  <c r="F32" i="3"/>
  <c r="E32" i="3"/>
  <c r="C32" i="3"/>
  <c r="B32" i="3"/>
  <c r="I31" i="3"/>
  <c r="H31" i="3"/>
  <c r="G31" i="3"/>
  <c r="F31" i="3"/>
  <c r="E31" i="3"/>
  <c r="C31" i="3"/>
  <c r="B31" i="3"/>
  <c r="I30" i="3"/>
  <c r="H30" i="3"/>
  <c r="G30" i="3"/>
  <c r="F30" i="3"/>
  <c r="E30" i="3"/>
  <c r="C30" i="3"/>
  <c r="B30" i="3"/>
  <c r="I29" i="3"/>
  <c r="J29" i="3" s="1"/>
  <c r="H29" i="3"/>
  <c r="G29" i="3"/>
  <c r="F29" i="3"/>
  <c r="E29" i="3"/>
  <c r="C29" i="3"/>
  <c r="B29" i="3"/>
  <c r="I28" i="3"/>
  <c r="H28" i="3"/>
  <c r="G28" i="3"/>
  <c r="F28" i="3"/>
  <c r="E28" i="3"/>
  <c r="C28" i="3"/>
  <c r="B28" i="3"/>
  <c r="I27" i="3"/>
  <c r="H27" i="3"/>
  <c r="G27" i="3"/>
  <c r="F27" i="3"/>
  <c r="E27" i="3"/>
  <c r="C27" i="3"/>
  <c r="B27" i="3"/>
  <c r="I26" i="3"/>
  <c r="H26" i="3"/>
  <c r="G26" i="3"/>
  <c r="F26" i="3"/>
  <c r="E26" i="3"/>
  <c r="C26" i="3"/>
  <c r="B26" i="3"/>
  <c r="I25" i="3"/>
  <c r="H25" i="3"/>
  <c r="G25" i="3"/>
  <c r="F25" i="3"/>
  <c r="E25" i="3"/>
  <c r="C25" i="3"/>
  <c r="B25" i="3"/>
  <c r="I24" i="3"/>
  <c r="H24" i="3"/>
  <c r="G24" i="3"/>
  <c r="F24" i="3"/>
  <c r="E24" i="3"/>
  <c r="C24" i="3"/>
  <c r="B24" i="3"/>
  <c r="I23" i="3"/>
  <c r="H23" i="3"/>
  <c r="G23" i="3"/>
  <c r="F23" i="3"/>
  <c r="E23" i="3"/>
  <c r="C23" i="3"/>
  <c r="B23" i="3"/>
  <c r="I22" i="3"/>
  <c r="J22" i="3" s="1"/>
  <c r="H22" i="3"/>
  <c r="G22" i="3"/>
  <c r="F22" i="3"/>
  <c r="E22" i="3"/>
  <c r="C22" i="3"/>
  <c r="B22" i="3"/>
  <c r="I21" i="3"/>
  <c r="H21" i="3"/>
  <c r="G21" i="3"/>
  <c r="F21" i="3"/>
  <c r="E21" i="3"/>
  <c r="C21" i="3"/>
  <c r="B21" i="3"/>
  <c r="I20" i="3"/>
  <c r="H20" i="3"/>
  <c r="G20" i="3"/>
  <c r="F20" i="3"/>
  <c r="E20" i="3"/>
  <c r="C20" i="3"/>
  <c r="B20" i="3"/>
  <c r="I19" i="3"/>
  <c r="H19" i="3"/>
  <c r="G19" i="3"/>
  <c r="F19" i="3"/>
  <c r="E19" i="3"/>
  <c r="C19" i="3"/>
  <c r="B19" i="3"/>
  <c r="I18" i="3"/>
  <c r="J18" i="3" s="1"/>
  <c r="H18" i="3"/>
  <c r="G18" i="3"/>
  <c r="F18" i="3"/>
  <c r="E18" i="3"/>
  <c r="C18" i="3"/>
  <c r="B18" i="3"/>
  <c r="I17" i="3"/>
  <c r="H17" i="3"/>
  <c r="G17" i="3"/>
  <c r="F17" i="3"/>
  <c r="E17" i="3"/>
  <c r="C17" i="3"/>
  <c r="K17" i="3" s="1"/>
  <c r="B17" i="3"/>
  <c r="I16" i="3"/>
  <c r="H16" i="3"/>
  <c r="G16" i="3"/>
  <c r="J16" i="3" s="1"/>
  <c r="F16" i="3"/>
  <c r="E16" i="3"/>
  <c r="C16" i="3"/>
  <c r="B16" i="3"/>
  <c r="I15" i="3"/>
  <c r="H15" i="3"/>
  <c r="G15" i="3"/>
  <c r="F15" i="3"/>
  <c r="E15" i="3"/>
  <c r="C15" i="3"/>
  <c r="K15" i="3" s="1"/>
  <c r="B15" i="3"/>
  <c r="I14" i="3"/>
  <c r="H14" i="3"/>
  <c r="G14" i="3"/>
  <c r="F14" i="3"/>
  <c r="E14" i="3"/>
  <c r="C14" i="3"/>
  <c r="B14" i="3"/>
  <c r="J11" i="3"/>
  <c r="G11" i="3"/>
  <c r="D11" i="3"/>
  <c r="C11" i="3"/>
  <c r="H10" i="3"/>
  <c r="D10" i="3"/>
  <c r="J9" i="3"/>
  <c r="G9" i="3"/>
  <c r="D9" i="3"/>
  <c r="J8" i="3"/>
  <c r="I8" i="3"/>
  <c r="D8" i="3"/>
  <c r="J7" i="3"/>
  <c r="G7" i="3"/>
  <c r="D7" i="3"/>
  <c r="J6" i="3"/>
  <c r="B6" i="3"/>
  <c r="I5" i="3"/>
  <c r="I4" i="3"/>
  <c r="E4" i="3"/>
  <c r="C4" i="3"/>
  <c r="K16" i="2"/>
  <c r="I16" i="2"/>
  <c r="G16" i="2"/>
  <c r="F14" i="2"/>
  <c r="J13" i="2"/>
  <c r="F11" i="2"/>
  <c r="E3" i="2"/>
  <c r="F2" i="2"/>
  <c r="I43" i="1"/>
  <c r="G34" i="3" s="1"/>
  <c r="M42" i="1"/>
  <c r="N41" i="1"/>
  <c r="M41" i="1"/>
  <c r="G25" i="9" s="1"/>
  <c r="N40" i="1"/>
  <c r="M40" i="1"/>
  <c r="G24" i="9" s="1"/>
  <c r="N39" i="1"/>
  <c r="M39" i="1"/>
  <c r="G23" i="9" s="1"/>
  <c r="N38" i="1"/>
  <c r="M38" i="1"/>
  <c r="G22" i="9" s="1"/>
  <c r="N37" i="1"/>
  <c r="M37" i="1"/>
  <c r="G21" i="9" s="1"/>
  <c r="N36" i="1"/>
  <c r="M36" i="1"/>
  <c r="G20" i="9" s="1"/>
  <c r="N35" i="1"/>
  <c r="M35" i="1"/>
  <c r="G19" i="9" s="1"/>
  <c r="N34" i="1"/>
  <c r="M34" i="1"/>
  <c r="G18" i="9" s="1"/>
  <c r="N33" i="1"/>
  <c r="M33" i="1"/>
  <c r="J24" i="6" s="1"/>
  <c r="N32" i="1"/>
  <c r="M32" i="1"/>
  <c r="J23" i="6" s="1"/>
  <c r="N31" i="1"/>
  <c r="M31" i="1"/>
  <c r="G15" i="9" s="1"/>
  <c r="N30" i="1"/>
  <c r="M30" i="1"/>
  <c r="G14" i="9" s="1"/>
  <c r="N29" i="1"/>
  <c r="M29" i="1"/>
  <c r="J20" i="6" s="1"/>
  <c r="N28" i="1"/>
  <c r="M28" i="1"/>
  <c r="G12" i="9" s="1"/>
  <c r="N27" i="1"/>
  <c r="M27" i="1"/>
  <c r="G11" i="9" s="1"/>
  <c r="N26" i="1"/>
  <c r="M26" i="1"/>
  <c r="G10" i="9" s="1"/>
  <c r="N25" i="1"/>
  <c r="M25" i="1"/>
  <c r="G9" i="9" s="1"/>
  <c r="N24" i="1"/>
  <c r="M24" i="1"/>
  <c r="J15" i="6" s="1"/>
  <c r="N23" i="1"/>
  <c r="M23" i="1"/>
  <c r="G7" i="9" s="1"/>
  <c r="N22" i="1"/>
  <c r="M22" i="1"/>
  <c r="J13" i="6" s="1"/>
  <c r="C18" i="1"/>
  <c r="I16" i="1"/>
  <c r="G16" i="1"/>
  <c r="F10" i="1"/>
  <c r="A10" i="1" s="1"/>
  <c r="J17" i="3"/>
  <c r="J25" i="3"/>
  <c r="J24" i="3"/>
  <c r="J23" i="3"/>
  <c r="J31" i="4"/>
  <c r="J26" i="4"/>
  <c r="J25" i="4"/>
  <c r="G10" i="1"/>
  <c r="N7" i="13" l="1"/>
  <c r="M7" i="13"/>
  <c r="A7" i="13"/>
  <c r="K6" i="13"/>
  <c r="L5" i="13"/>
  <c r="I3" i="13"/>
  <c r="N107" i="13"/>
  <c r="A115" i="13"/>
  <c r="L31" i="13"/>
  <c r="M87" i="13"/>
  <c r="N91" i="13"/>
  <c r="M39" i="13"/>
  <c r="J67" i="13"/>
  <c r="M43" i="13"/>
  <c r="M115" i="13"/>
  <c r="H43" i="13"/>
  <c r="A95" i="13"/>
  <c r="I103" i="13"/>
  <c r="L83" i="13"/>
  <c r="J99" i="13"/>
  <c r="N63" i="13"/>
  <c r="I31" i="13"/>
  <c r="C39" i="13"/>
  <c r="A67" i="13"/>
  <c r="H79" i="13"/>
  <c r="H83" i="13"/>
  <c r="A91" i="13"/>
  <c r="H107" i="13"/>
  <c r="F45" i="6"/>
  <c r="K88" i="13"/>
  <c r="I92" i="13"/>
  <c r="H100" i="13"/>
  <c r="A104" i="13"/>
  <c r="H106" i="13"/>
  <c r="C112" i="13"/>
  <c r="G38" i="12"/>
  <c r="I117" i="13"/>
  <c r="F52" i="12"/>
  <c r="G50" i="12"/>
  <c r="A121" i="13"/>
  <c r="F175" i="12"/>
  <c r="J120" i="13"/>
  <c r="N120" i="13"/>
  <c r="N119" i="13"/>
  <c r="F174" i="12"/>
  <c r="K119" i="13"/>
  <c r="H174" i="12"/>
  <c r="L119" i="13"/>
  <c r="J118" i="13"/>
  <c r="C118" i="13"/>
  <c r="H173" i="12"/>
  <c r="L118" i="13"/>
  <c r="M118" i="13"/>
  <c r="A118" i="13"/>
  <c r="H172" i="12"/>
  <c r="J117" i="13"/>
  <c r="C117" i="13"/>
  <c r="L117" i="13"/>
  <c r="F172" i="12"/>
  <c r="M117" i="13"/>
  <c r="H117" i="13"/>
  <c r="F169" i="12"/>
  <c r="L114" i="13"/>
  <c r="J114" i="13"/>
  <c r="K114" i="13"/>
  <c r="A113" i="13"/>
  <c r="H167" i="12"/>
  <c r="A110" i="13"/>
  <c r="M110" i="13"/>
  <c r="H109" i="13"/>
  <c r="M108" i="13"/>
  <c r="F155" i="12"/>
  <c r="L106" i="13"/>
  <c r="N106" i="13"/>
  <c r="C106" i="13"/>
  <c r="I106" i="13"/>
  <c r="J106" i="13"/>
  <c r="K105" i="13"/>
  <c r="C105" i="13"/>
  <c r="C104" i="13"/>
  <c r="H103" i="13"/>
  <c r="L103" i="13"/>
  <c r="C102" i="13"/>
  <c r="N101" i="13"/>
  <c r="H147" i="12"/>
  <c r="C100" i="13"/>
  <c r="M100" i="13"/>
  <c r="F147" i="12"/>
  <c r="A99" i="13"/>
  <c r="F145" i="12"/>
  <c r="M98" i="13"/>
  <c r="A98" i="13"/>
  <c r="H98" i="13"/>
  <c r="H144" i="12"/>
  <c r="J97" i="13"/>
  <c r="A97" i="13"/>
  <c r="C97" i="13"/>
  <c r="I97" i="13"/>
  <c r="F144" i="12"/>
  <c r="N97" i="13"/>
  <c r="I96" i="13"/>
  <c r="N94" i="13"/>
  <c r="K94" i="13"/>
  <c r="H94" i="13"/>
  <c r="M94" i="13"/>
  <c r="C94" i="13"/>
  <c r="L94" i="13"/>
  <c r="H140" i="12"/>
  <c r="K92" i="13"/>
  <c r="A92" i="13"/>
  <c r="F139" i="12"/>
  <c r="N92" i="13"/>
  <c r="M89" i="13"/>
  <c r="I89" i="13"/>
  <c r="L88" i="13"/>
  <c r="F127" i="12"/>
  <c r="N88" i="13"/>
  <c r="M88" i="13"/>
  <c r="A87" i="13"/>
  <c r="K87" i="13"/>
  <c r="I86" i="13"/>
  <c r="A85" i="13"/>
  <c r="K85" i="13"/>
  <c r="F124" i="12"/>
  <c r="M82" i="13"/>
  <c r="C82" i="13"/>
  <c r="K82" i="13"/>
  <c r="N82" i="13"/>
  <c r="M81" i="13"/>
  <c r="C81" i="13"/>
  <c r="A81" i="13"/>
  <c r="H117" i="12"/>
  <c r="A78" i="13"/>
  <c r="I78" i="13"/>
  <c r="M77" i="13"/>
  <c r="A77" i="13"/>
  <c r="C77" i="13"/>
  <c r="J77" i="13"/>
  <c r="F115" i="12"/>
  <c r="H76" i="13"/>
  <c r="H115" i="12"/>
  <c r="N76" i="13"/>
  <c r="G114" i="12"/>
  <c r="I75" i="13"/>
  <c r="J75" i="13"/>
  <c r="N74" i="13"/>
  <c r="A74" i="13"/>
  <c r="F113" i="12"/>
  <c r="K74" i="13"/>
  <c r="J74" i="13"/>
  <c r="C74" i="13"/>
  <c r="I73" i="13"/>
  <c r="C73" i="13"/>
  <c r="M73" i="13"/>
  <c r="N68" i="13"/>
  <c r="K68" i="13"/>
  <c r="A68" i="13"/>
  <c r="K67" i="13"/>
  <c r="C66" i="13"/>
  <c r="L66" i="13"/>
  <c r="N65" i="13"/>
  <c r="I65" i="13"/>
  <c r="A65" i="13"/>
  <c r="H94" i="12"/>
  <c r="L63" i="13"/>
  <c r="K63" i="13"/>
  <c r="M59" i="13"/>
  <c r="C59" i="13"/>
  <c r="H57" i="13"/>
  <c r="L56" i="13"/>
  <c r="N56" i="13"/>
  <c r="K56" i="13"/>
  <c r="H55" i="13"/>
  <c r="A51" i="13"/>
  <c r="N51" i="13"/>
  <c r="I49" i="13"/>
  <c r="F70" i="12"/>
  <c r="H70" i="12"/>
  <c r="H47" i="13"/>
  <c r="L47" i="13"/>
  <c r="M47" i="13"/>
  <c r="N45" i="13"/>
  <c r="A45" i="13"/>
  <c r="L45" i="13"/>
  <c r="M45" i="13"/>
  <c r="M44" i="13"/>
  <c r="I44" i="13"/>
  <c r="L44" i="13"/>
  <c r="J44" i="13"/>
  <c r="A44" i="13"/>
  <c r="F66" i="12"/>
  <c r="H66" i="12"/>
  <c r="N42" i="13"/>
  <c r="C42" i="13"/>
  <c r="K42" i="13"/>
  <c r="J42" i="13"/>
  <c r="H64" i="12"/>
  <c r="A41" i="13"/>
  <c r="C41" i="13"/>
  <c r="N41" i="13"/>
  <c r="K41" i="13"/>
  <c r="F64" i="12"/>
  <c r="M41" i="13"/>
  <c r="F62" i="12"/>
  <c r="I36" i="13"/>
  <c r="H36" i="13"/>
  <c r="N36" i="13"/>
  <c r="A36" i="13"/>
  <c r="H51" i="12"/>
  <c r="N35" i="13"/>
  <c r="I35" i="13"/>
  <c r="N34" i="13"/>
  <c r="K34" i="13"/>
  <c r="L34" i="13"/>
  <c r="J34" i="13"/>
  <c r="M32" i="13"/>
  <c r="K32" i="13"/>
  <c r="G45" i="12"/>
  <c r="L29" i="13"/>
  <c r="J29" i="13"/>
  <c r="H29" i="13"/>
  <c r="H43" i="12"/>
  <c r="G41" i="12"/>
  <c r="F41" i="12"/>
  <c r="C21" i="13"/>
  <c r="A21" i="13"/>
  <c r="N14" i="13"/>
  <c r="A14" i="13"/>
  <c r="F21" i="12"/>
  <c r="I14" i="13"/>
  <c r="L13" i="13"/>
  <c r="M13" i="13"/>
  <c r="I13" i="13"/>
  <c r="K25" i="3"/>
  <c r="K24" i="3"/>
  <c r="J15" i="3"/>
  <c r="J30" i="3"/>
  <c r="J27" i="3"/>
  <c r="J19" i="3"/>
  <c r="J31" i="3"/>
  <c r="J33" i="3"/>
  <c r="J34" i="4"/>
  <c r="J28" i="3"/>
  <c r="K28" i="3"/>
  <c r="J26" i="3"/>
  <c r="K22" i="3"/>
  <c r="J21" i="3"/>
  <c r="J20" i="3"/>
  <c r="J21" i="4"/>
  <c r="K33" i="3"/>
  <c r="K32" i="3"/>
  <c r="K31" i="3"/>
  <c r="K30" i="3"/>
  <c r="K29" i="3"/>
  <c r="K27" i="3"/>
  <c r="K26" i="3"/>
  <c r="K23" i="3"/>
  <c r="K21" i="3"/>
  <c r="K20" i="3"/>
  <c r="K19" i="3"/>
  <c r="K18" i="3"/>
  <c r="K16" i="3"/>
  <c r="J36" i="4"/>
  <c r="J29" i="4"/>
  <c r="J22" i="4"/>
  <c r="J20" i="4"/>
  <c r="F102" i="12"/>
  <c r="F98" i="12"/>
  <c r="F92" i="12"/>
  <c r="H69" i="12"/>
  <c r="F67" i="12"/>
  <c r="F24" i="12"/>
  <c r="H40" i="12"/>
  <c r="L35" i="13"/>
  <c r="L51" i="13"/>
  <c r="L67" i="13"/>
  <c r="L87" i="13"/>
  <c r="L107" i="13"/>
  <c r="M31" i="13"/>
  <c r="J79" i="13"/>
  <c r="M103" i="13"/>
  <c r="N111" i="13"/>
  <c r="M4" i="13"/>
  <c r="J91" i="13"/>
  <c r="J55" i="13"/>
  <c r="N67" i="13"/>
  <c r="L20" i="13"/>
  <c r="J23" i="13"/>
  <c r="J59" i="13"/>
  <c r="M63" i="13"/>
  <c r="J107" i="13"/>
  <c r="J43" i="13"/>
  <c r="M95" i="13"/>
  <c r="J115" i="13"/>
  <c r="H35" i="13"/>
  <c r="I39" i="13"/>
  <c r="A43" i="13"/>
  <c r="K43" i="13"/>
  <c r="A47" i="13"/>
  <c r="K47" i="13"/>
  <c r="I51" i="13"/>
  <c r="C51" i="13"/>
  <c r="K55" i="13"/>
  <c r="A55" i="13"/>
  <c r="H59" i="13"/>
  <c r="I63" i="13"/>
  <c r="A63" i="13"/>
  <c r="C67" i="13"/>
  <c r="I71" i="13"/>
  <c r="H75" i="13"/>
  <c r="A79" i="13"/>
  <c r="K79" i="13"/>
  <c r="K83" i="13"/>
  <c r="C87" i="13"/>
  <c r="C91" i="13"/>
  <c r="C95" i="13"/>
  <c r="C99" i="13"/>
  <c r="K103" i="13"/>
  <c r="C107" i="13"/>
  <c r="I111" i="13"/>
  <c r="I115" i="13"/>
  <c r="C115" i="13"/>
  <c r="H102" i="12"/>
  <c r="F96" i="12"/>
  <c r="H92" i="12"/>
  <c r="F65" i="12"/>
  <c r="F63" i="12"/>
  <c r="F40" i="12"/>
  <c r="F44" i="12"/>
  <c r="G47" i="12"/>
  <c r="L39" i="13"/>
  <c r="L55" i="13"/>
  <c r="L75" i="13"/>
  <c r="L91" i="13"/>
  <c r="L111" i="13"/>
  <c r="M75" i="13"/>
  <c r="N79" i="13"/>
  <c r="J103" i="13"/>
  <c r="M35" i="13"/>
  <c r="J87" i="13"/>
  <c r="N20" i="13"/>
  <c r="J47" i="13"/>
  <c r="M119" i="13"/>
  <c r="J39" i="13"/>
  <c r="M51" i="13"/>
  <c r="N55" i="13"/>
  <c r="N71" i="13"/>
  <c r="N59" i="13"/>
  <c r="M83" i="13"/>
  <c r="N43" i="13"/>
  <c r="N115" i="13"/>
  <c r="I16" i="13"/>
  <c r="C20" i="13"/>
  <c r="A35" i="13"/>
  <c r="K35" i="13"/>
  <c r="H39" i="13"/>
  <c r="C43" i="13"/>
  <c r="C47" i="13"/>
  <c r="H51" i="13"/>
  <c r="C55" i="13"/>
  <c r="K59" i="13"/>
  <c r="I59" i="13"/>
  <c r="C63" i="13"/>
  <c r="I67" i="13"/>
  <c r="C71" i="13"/>
  <c r="A75" i="13"/>
  <c r="K75" i="13"/>
  <c r="C79" i="13"/>
  <c r="A83" i="13"/>
  <c r="I87" i="13"/>
  <c r="I91" i="13"/>
  <c r="H95" i="13"/>
  <c r="I95" i="13"/>
  <c r="I99" i="13"/>
  <c r="A103" i="13"/>
  <c r="K107" i="13"/>
  <c r="C111" i="13"/>
  <c r="H115" i="13"/>
  <c r="F100" i="12"/>
  <c r="H96" i="12"/>
  <c r="F90" i="12"/>
  <c r="H65" i="12"/>
  <c r="F20" i="12"/>
  <c r="H44" i="12"/>
  <c r="H48" i="12"/>
  <c r="G61" i="12"/>
  <c r="L23" i="13"/>
  <c r="L43" i="13"/>
  <c r="L59" i="13"/>
  <c r="L79" i="13"/>
  <c r="L95" i="13"/>
  <c r="L115" i="13"/>
  <c r="N75" i="13"/>
  <c r="M79" i="13"/>
  <c r="M99" i="13"/>
  <c r="N103" i="13"/>
  <c r="J35" i="13"/>
  <c r="N87" i="13"/>
  <c r="N47" i="13"/>
  <c r="M91" i="13"/>
  <c r="J119" i="13"/>
  <c r="N39" i="13"/>
  <c r="J51" i="13"/>
  <c r="M55" i="13"/>
  <c r="M67" i="13"/>
  <c r="J63" i="13"/>
  <c r="N83" i="13"/>
  <c r="M107" i="13"/>
  <c r="M8" i="13"/>
  <c r="J95" i="13"/>
  <c r="C8" i="13"/>
  <c r="C23" i="13"/>
  <c r="K31" i="13"/>
  <c r="A39" i="13"/>
  <c r="I83" i="13"/>
  <c r="K99" i="13"/>
  <c r="I107" i="13"/>
  <c r="M21" i="13"/>
  <c r="K18" i="13"/>
  <c r="N18" i="13"/>
  <c r="H18" i="13"/>
  <c r="N23" i="13"/>
  <c r="I23" i="13"/>
  <c r="M23" i="13"/>
  <c r="H23" i="13"/>
  <c r="A23" i="13"/>
  <c r="G21" i="12"/>
  <c r="H36" i="12"/>
  <c r="H20" i="12"/>
  <c r="L4" i="13"/>
  <c r="N12" i="13"/>
  <c r="M20" i="13"/>
  <c r="N16" i="13"/>
  <c r="K12" i="13"/>
  <c r="A16" i="13"/>
  <c r="I18" i="13"/>
  <c r="K20" i="13"/>
  <c r="H20" i="13"/>
  <c r="F36" i="12"/>
  <c r="G22" i="12"/>
  <c r="L16" i="13"/>
  <c r="M12" i="13"/>
  <c r="J20" i="13"/>
  <c r="M16" i="13"/>
  <c r="C12" i="13"/>
  <c r="K16" i="13"/>
  <c r="H16" i="13"/>
  <c r="I20" i="13"/>
  <c r="H24" i="12"/>
  <c r="G25" i="12"/>
  <c r="N4" i="13"/>
  <c r="J12" i="13"/>
  <c r="L12" i="13"/>
  <c r="J16" i="13"/>
  <c r="H4" i="13"/>
  <c r="I12" i="13"/>
  <c r="J3" i="13"/>
  <c r="H3" i="13"/>
  <c r="L3" i="13"/>
  <c r="M3" i="13"/>
  <c r="K3" i="13"/>
  <c r="N3" i="13"/>
  <c r="F26" i="12"/>
  <c r="H50" i="12"/>
  <c r="I100" i="13"/>
  <c r="K104" i="13"/>
  <c r="H116" i="13"/>
  <c r="K117" i="13"/>
  <c r="H49" i="12"/>
  <c r="F46" i="12"/>
  <c r="G146" i="12"/>
  <c r="J121" i="13"/>
  <c r="I121" i="13"/>
  <c r="F176" i="12"/>
  <c r="L121" i="13"/>
  <c r="H121" i="13"/>
  <c r="L120" i="13"/>
  <c r="H120" i="13"/>
  <c r="I120" i="13"/>
  <c r="I119" i="13"/>
  <c r="C119" i="13"/>
  <c r="N118" i="13"/>
  <c r="K118" i="13"/>
  <c r="H118" i="13"/>
  <c r="F173" i="12"/>
  <c r="N116" i="13"/>
  <c r="I116" i="13"/>
  <c r="J116" i="13"/>
  <c r="K116" i="13"/>
  <c r="A116" i="13"/>
  <c r="L116" i="13"/>
  <c r="N114" i="13"/>
  <c r="A114" i="13"/>
  <c r="C114" i="13"/>
  <c r="N113" i="13"/>
  <c r="I113" i="13"/>
  <c r="M113" i="13"/>
  <c r="H113" i="13"/>
  <c r="I112" i="13"/>
  <c r="F167" i="12"/>
  <c r="M112" i="13"/>
  <c r="K112" i="13"/>
  <c r="F166" i="12"/>
  <c r="H111" i="13"/>
  <c r="M111" i="13"/>
  <c r="K111" i="13"/>
  <c r="J111" i="13"/>
  <c r="H165" i="12"/>
  <c r="G165" i="12"/>
  <c r="N110" i="13"/>
  <c r="C110" i="13"/>
  <c r="L110" i="13"/>
  <c r="J110" i="13"/>
  <c r="H110" i="13"/>
  <c r="K110" i="13"/>
  <c r="J109" i="13"/>
  <c r="A109" i="13"/>
  <c r="I109" i="13"/>
  <c r="K109" i="13"/>
  <c r="M109" i="13"/>
  <c r="H155" i="12"/>
  <c r="N108" i="13"/>
  <c r="K108" i="13"/>
  <c r="A108" i="13"/>
  <c r="L108" i="13"/>
  <c r="J108" i="13"/>
  <c r="C108" i="13"/>
  <c r="F152" i="12"/>
  <c r="I102" i="13"/>
  <c r="M102" i="13"/>
  <c r="K102" i="13"/>
  <c r="H102" i="13"/>
  <c r="L102" i="13"/>
  <c r="J102" i="13"/>
  <c r="L101" i="13"/>
  <c r="A101" i="13"/>
  <c r="I101" i="13"/>
  <c r="K101" i="13"/>
  <c r="J101" i="13"/>
  <c r="A100" i="13"/>
  <c r="K100" i="13"/>
  <c r="L99" i="13"/>
  <c r="N99" i="13"/>
  <c r="L98" i="13"/>
  <c r="N98" i="13"/>
  <c r="C98" i="13"/>
  <c r="K98" i="13"/>
  <c r="J98" i="13"/>
  <c r="M96" i="13"/>
  <c r="A96" i="13"/>
  <c r="J96" i="13"/>
  <c r="L96" i="13"/>
  <c r="C96" i="13"/>
  <c r="M93" i="13"/>
  <c r="K93" i="13"/>
  <c r="F140" i="12"/>
  <c r="N93" i="13"/>
  <c r="N90" i="13"/>
  <c r="N89" i="13"/>
  <c r="A89" i="13"/>
  <c r="C89" i="13"/>
  <c r="L89" i="13"/>
  <c r="J89" i="13"/>
  <c r="K89" i="13"/>
  <c r="H127" i="12"/>
  <c r="C88" i="13"/>
  <c r="A88" i="13"/>
  <c r="I88" i="13"/>
  <c r="H126" i="12"/>
  <c r="G126" i="12"/>
  <c r="L86" i="13"/>
  <c r="K86" i="13"/>
  <c r="H86" i="13"/>
  <c r="J86" i="13"/>
  <c r="C86" i="13"/>
  <c r="M86" i="13"/>
  <c r="C85" i="13"/>
  <c r="H123" i="12"/>
  <c r="M84" i="13"/>
  <c r="I84" i="13"/>
  <c r="J84" i="13"/>
  <c r="K84" i="13"/>
  <c r="A84" i="13"/>
  <c r="C84" i="13"/>
  <c r="F121" i="12"/>
  <c r="H121" i="12"/>
  <c r="L81" i="13"/>
  <c r="N81" i="13"/>
  <c r="I81" i="13"/>
  <c r="F120" i="12"/>
  <c r="J81" i="13"/>
  <c r="H81" i="13"/>
  <c r="K80" i="13"/>
  <c r="N80" i="13"/>
  <c r="H80" i="13"/>
  <c r="C80" i="13"/>
  <c r="F118" i="12"/>
  <c r="N78" i="13"/>
  <c r="L74" i="13"/>
  <c r="M74" i="13"/>
  <c r="F104" i="12"/>
  <c r="L73" i="13"/>
  <c r="N73" i="13"/>
  <c r="A73" i="13"/>
  <c r="J73" i="13"/>
  <c r="K73" i="13"/>
  <c r="M71" i="13"/>
  <c r="H71" i="13"/>
  <c r="L71" i="13"/>
  <c r="K71" i="13"/>
  <c r="J71" i="13"/>
  <c r="H101" i="12"/>
  <c r="G101" i="12"/>
  <c r="M68" i="13"/>
  <c r="C68" i="13"/>
  <c r="J68" i="13"/>
  <c r="I68" i="13"/>
  <c r="G98" i="12"/>
  <c r="M66" i="13"/>
  <c r="I66" i="13"/>
  <c r="J66" i="13"/>
  <c r="A66" i="13"/>
  <c r="N66" i="13"/>
  <c r="K66" i="13"/>
  <c r="J65" i="13"/>
  <c r="N64" i="13"/>
  <c r="I64" i="13"/>
  <c r="H64" i="13"/>
  <c r="A64" i="13"/>
  <c r="L64" i="13"/>
  <c r="F95" i="12"/>
  <c r="F94" i="12"/>
  <c r="A61" i="13"/>
  <c r="J60" i="13"/>
  <c r="F89" i="12"/>
  <c r="H89" i="12"/>
  <c r="H88" i="12"/>
  <c r="F87" i="12"/>
  <c r="C56" i="13"/>
  <c r="H87" i="12"/>
  <c r="I56" i="13"/>
  <c r="K54" i="13"/>
  <c r="M53" i="13"/>
  <c r="K53" i="13"/>
  <c r="I53" i="13"/>
  <c r="L53" i="13"/>
  <c r="N53" i="13"/>
  <c r="H53" i="13"/>
  <c r="F76" i="12"/>
  <c r="J53" i="13"/>
  <c r="A53" i="13"/>
  <c r="F75" i="12"/>
  <c r="K48" i="13"/>
  <c r="C48" i="13"/>
  <c r="I48" i="13"/>
  <c r="F68" i="12"/>
  <c r="H68" i="12"/>
  <c r="H63" i="12"/>
  <c r="J40" i="13"/>
  <c r="C40" i="13"/>
  <c r="H62" i="12"/>
  <c r="H38" i="13"/>
  <c r="A38" i="13"/>
  <c r="J38" i="13"/>
  <c r="I38" i="13"/>
  <c r="M38" i="13"/>
  <c r="L37" i="13"/>
  <c r="A37" i="13"/>
  <c r="H52" i="12"/>
  <c r="N37" i="13"/>
  <c r="K37" i="13"/>
  <c r="M37" i="13"/>
  <c r="C37" i="13"/>
  <c r="G49" i="12"/>
  <c r="I34" i="13"/>
  <c r="C34" i="13"/>
  <c r="L33" i="13"/>
  <c r="J33" i="13"/>
  <c r="I33" i="13"/>
  <c r="M33" i="13"/>
  <c r="H33" i="13"/>
  <c r="F48" i="12"/>
  <c r="N33" i="13"/>
  <c r="L32" i="13"/>
  <c r="C32" i="13"/>
  <c r="J32" i="13"/>
  <c r="I32" i="13"/>
  <c r="H32" i="13"/>
  <c r="A31" i="13"/>
  <c r="J31" i="13"/>
  <c r="C31" i="13"/>
  <c r="N31" i="13"/>
  <c r="N30" i="13"/>
  <c r="I29" i="13"/>
  <c r="C27" i="13"/>
  <c r="N27" i="13"/>
  <c r="K27" i="13"/>
  <c r="F42" i="12"/>
  <c r="A27" i="13"/>
  <c r="M27" i="13"/>
  <c r="I27" i="13"/>
  <c r="L27" i="13"/>
  <c r="J27" i="13"/>
  <c r="L26" i="13"/>
  <c r="I24" i="13"/>
  <c r="H24" i="13"/>
  <c r="A24" i="13"/>
  <c r="F38" i="12"/>
  <c r="F35" i="12"/>
  <c r="H35" i="12"/>
  <c r="H26" i="12"/>
  <c r="L18" i="13"/>
  <c r="F23" i="12"/>
  <c r="H22" i="12"/>
  <c r="J15" i="13"/>
  <c r="I15" i="13"/>
  <c r="M15" i="13"/>
  <c r="H15" i="13"/>
  <c r="L15" i="13"/>
  <c r="N11" i="13"/>
  <c r="I11" i="13"/>
  <c r="L11" i="13"/>
  <c r="M11" i="13"/>
  <c r="K11" i="13"/>
  <c r="J11" i="13"/>
  <c r="H11" i="13"/>
  <c r="C9" i="13"/>
  <c r="K7" i="13"/>
  <c r="K5" i="13"/>
  <c r="A5" i="13"/>
  <c r="J5" i="13"/>
  <c r="F11" i="12"/>
  <c r="J35" i="4"/>
  <c r="J23" i="4"/>
  <c r="J32" i="4"/>
  <c r="J17" i="4"/>
  <c r="J14" i="3"/>
  <c r="J22" i="6"/>
  <c r="J18" i="4"/>
  <c r="J33" i="4"/>
  <c r="J27" i="4"/>
  <c r="J19" i="6"/>
  <c r="J18" i="6"/>
  <c r="D7" i="7"/>
  <c r="J19" i="4"/>
  <c r="J14" i="6"/>
  <c r="K16" i="1"/>
  <c r="K14" i="3"/>
  <c r="J30" i="4"/>
  <c r="J28" i="4"/>
  <c r="G17" i="9"/>
  <c r="G16" i="9"/>
  <c r="J21" i="6"/>
  <c r="J24" i="4"/>
  <c r="G13" i="9"/>
  <c r="G34" i="5"/>
  <c r="J17" i="6"/>
  <c r="J16" i="6"/>
  <c r="F12" i="3"/>
  <c r="G8" i="9"/>
  <c r="E34" i="5"/>
  <c r="I34" i="5"/>
  <c r="M43" i="1"/>
  <c r="K15" i="1" s="1"/>
  <c r="G6" i="9"/>
  <c r="F19" i="12"/>
  <c r="H23" i="12"/>
  <c r="G42" i="12"/>
  <c r="F39" i="12"/>
  <c r="F43" i="12"/>
  <c r="H46" i="12"/>
  <c r="H19" i="12"/>
  <c r="G39" i="12"/>
  <c r="F47" i="12"/>
  <c r="F51" i="12"/>
  <c r="G67" i="12"/>
  <c r="G75" i="12"/>
  <c r="G91" i="12"/>
  <c r="A119" i="13"/>
  <c r="C120" i="13"/>
  <c r="K120" i="13"/>
  <c r="M10" i="13"/>
  <c r="C6" i="13"/>
  <c r="H12" i="13"/>
  <c r="H16" i="12"/>
  <c r="N6" i="13"/>
  <c r="H6" i="13"/>
  <c r="L6" i="13"/>
  <c r="F14" i="12"/>
  <c r="J6" i="13"/>
  <c r="I6" i="13"/>
  <c r="I10" i="13"/>
  <c r="H18" i="12"/>
  <c r="F18" i="12"/>
  <c r="F17" i="12"/>
  <c r="H17" i="12"/>
  <c r="L10" i="13"/>
  <c r="A10" i="13"/>
  <c r="J10" i="13"/>
  <c r="K10" i="13"/>
  <c r="N10" i="13"/>
  <c r="H10" i="13"/>
  <c r="F16" i="12"/>
  <c r="F15" i="12"/>
  <c r="H15" i="12"/>
  <c r="L8" i="13"/>
  <c r="J8" i="13"/>
  <c r="I8" i="13"/>
  <c r="N8" i="13"/>
  <c r="H8" i="13"/>
  <c r="H7" i="13"/>
  <c r="L7" i="13"/>
  <c r="I7" i="13"/>
  <c r="H14" i="12"/>
  <c r="N5" i="13"/>
  <c r="I5" i="13"/>
  <c r="M5" i="13"/>
  <c r="C5" i="13"/>
  <c r="J4" i="13"/>
  <c r="C4" i="13"/>
  <c r="C3" i="13"/>
  <c r="K8" i="13"/>
  <c r="G13" i="12"/>
  <c r="F13" i="12"/>
  <c r="F12" i="12"/>
  <c r="G12" i="12"/>
  <c r="G11" i="12"/>
  <c r="A4" i="13"/>
  <c r="K4" i="13"/>
  <c r="H10" i="12"/>
  <c r="G10" i="12"/>
  <c r="N2" i="13"/>
  <c r="K2" i="13"/>
  <c r="C27" i="6"/>
  <c r="D28" i="6" s="1"/>
  <c r="H9" i="12"/>
  <c r="G9" i="12"/>
  <c r="C2" i="13"/>
  <c r="L2" i="13"/>
  <c r="J2" i="13"/>
  <c r="I2" i="13"/>
  <c r="H2" i="13"/>
  <c r="M2" i="13"/>
  <c r="AA20" i="8"/>
  <c r="J3" i="6"/>
  <c r="C24" i="8"/>
  <c r="AC15" i="8" s="1"/>
  <c r="D25" i="7"/>
  <c r="J34" i="3" l="1"/>
  <c r="J37" i="4"/>
  <c r="I23" i="8" s="1"/>
  <c r="J25" i="6"/>
</calcChain>
</file>

<file path=xl/sharedStrings.xml><?xml version="1.0" encoding="utf-8"?>
<sst xmlns="http://schemas.openxmlformats.org/spreadsheetml/2006/main" count="1752" uniqueCount="471">
  <si>
    <t>客户</t>
    <phoneticPr fontId="6" type="noConversion"/>
  </si>
  <si>
    <t/>
  </si>
  <si>
    <t>合同号</t>
    <phoneticPr fontId="6" type="noConversion"/>
  </si>
  <si>
    <t>出口口岸</t>
    <phoneticPr fontId="6" type="noConversion"/>
  </si>
  <si>
    <t>目的国</t>
    <phoneticPr fontId="6" type="noConversion"/>
  </si>
  <si>
    <t>目的港口</t>
    <phoneticPr fontId="6" type="noConversion"/>
  </si>
  <si>
    <t>提单号</t>
    <phoneticPr fontId="6" type="noConversion"/>
  </si>
  <si>
    <t>船名</t>
    <phoneticPr fontId="6" type="noConversion"/>
  </si>
  <si>
    <t>航次</t>
    <phoneticPr fontId="6" type="noConversion"/>
  </si>
  <si>
    <t>箱号</t>
    <phoneticPr fontId="6" type="noConversion"/>
  </si>
  <si>
    <t>白卡号</t>
    <phoneticPr fontId="6" type="noConversion"/>
  </si>
  <si>
    <t>CBM</t>
    <phoneticPr fontId="6" type="noConversion"/>
  </si>
  <si>
    <t>车牌号</t>
    <phoneticPr fontId="6" type="noConversion"/>
  </si>
  <si>
    <t>包装</t>
    <phoneticPr fontId="6" type="noConversion"/>
  </si>
  <si>
    <t>截关</t>
    <phoneticPr fontId="6" type="noConversion"/>
  </si>
  <si>
    <t>境内运输方式</t>
    <phoneticPr fontId="6" type="noConversion"/>
  </si>
  <si>
    <t>放行号</t>
    <phoneticPr fontId="6" type="noConversion"/>
  </si>
  <si>
    <t>柜型</t>
    <phoneticPr fontId="6" type="noConversion"/>
  </si>
  <si>
    <t>总件</t>
    <phoneticPr fontId="6" type="noConversion"/>
  </si>
  <si>
    <t>总毛</t>
    <phoneticPr fontId="6" type="noConversion"/>
  </si>
  <si>
    <t>总额</t>
    <phoneticPr fontId="6" type="noConversion"/>
  </si>
  <si>
    <t>备注</t>
    <phoneticPr fontId="6" type="noConversion"/>
  </si>
  <si>
    <t>汇总件</t>
    <phoneticPr fontId="6" type="noConversion"/>
  </si>
  <si>
    <t>汇总毛</t>
    <phoneticPr fontId="6" type="noConversion"/>
  </si>
  <si>
    <t>汇总净</t>
    <phoneticPr fontId="6" type="noConversion"/>
  </si>
  <si>
    <t>品名数量</t>
    <phoneticPr fontId="6" type="noConversion"/>
  </si>
  <si>
    <t>装柜地址</t>
    <phoneticPr fontId="6" type="noConversion"/>
  </si>
  <si>
    <t>负责人</t>
  </si>
  <si>
    <t>电话</t>
  </si>
  <si>
    <t>报关行</t>
  </si>
  <si>
    <t>经营单位抬头</t>
    <phoneticPr fontId="6" type="noConversion"/>
  </si>
  <si>
    <r>
      <t>HS</t>
    </r>
    <r>
      <rPr>
        <sz val="9"/>
        <rFont val="宋体"/>
        <family val="3"/>
        <charset val="134"/>
      </rPr>
      <t>编码</t>
    </r>
  </si>
  <si>
    <t>中文品名</t>
    <phoneticPr fontId="6" type="noConversion"/>
  </si>
  <si>
    <t>申报要素</t>
    <phoneticPr fontId="6" type="noConversion"/>
  </si>
  <si>
    <t>件数</t>
  </si>
  <si>
    <t>毛重</t>
  </si>
  <si>
    <t>净重</t>
    <phoneticPr fontId="6" type="noConversion"/>
  </si>
  <si>
    <t>数量</t>
  </si>
  <si>
    <t>单位</t>
  </si>
  <si>
    <t>单价</t>
  </si>
  <si>
    <t>总价</t>
    <phoneticPr fontId="6" type="noConversion"/>
  </si>
  <si>
    <t>数重比</t>
    <phoneticPr fontId="6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</si>
  <si>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</si>
  <si>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</si>
  <si>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</si>
  <si>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</si>
  <si>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</si>
  <si>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</si>
  <si>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</si>
  <si>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</si>
  <si>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</si>
  <si>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</si>
  <si>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</si>
  <si>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</si>
  <si>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</si>
  <si>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</si>
  <si>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</si>
  <si>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</si>
  <si>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</si>
  <si>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</si>
  <si>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</si>
  <si>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客户</t>
    <phoneticPr fontId="6" type="noConversion"/>
  </si>
  <si>
    <t>合同号</t>
    <phoneticPr fontId="6" type="noConversion"/>
  </si>
  <si>
    <t>出口口岸</t>
    <phoneticPr fontId="6" type="noConversion"/>
  </si>
  <si>
    <t>目的国</t>
    <phoneticPr fontId="6" type="noConversion"/>
  </si>
  <si>
    <t>目的港口</t>
    <phoneticPr fontId="6" type="noConversion"/>
  </si>
  <si>
    <t>提单号</t>
    <phoneticPr fontId="6" type="noConversion"/>
  </si>
  <si>
    <t>船名</t>
    <phoneticPr fontId="6" type="noConversion"/>
  </si>
  <si>
    <t>航次</t>
    <phoneticPr fontId="6" type="noConversion"/>
  </si>
  <si>
    <t>箱号</t>
    <phoneticPr fontId="6" type="noConversion"/>
  </si>
  <si>
    <t>白卡号</t>
    <phoneticPr fontId="6" type="noConversion"/>
  </si>
  <si>
    <t>车牌号</t>
    <phoneticPr fontId="6" type="noConversion"/>
  </si>
  <si>
    <t>包装</t>
    <phoneticPr fontId="6" type="noConversion"/>
  </si>
  <si>
    <t>截关</t>
    <phoneticPr fontId="6" type="noConversion"/>
  </si>
  <si>
    <t>境内运输方式</t>
    <phoneticPr fontId="6" type="noConversion"/>
  </si>
  <si>
    <t>纸箱</t>
    <phoneticPr fontId="6" type="noConversion"/>
  </si>
  <si>
    <t>放行号</t>
    <phoneticPr fontId="6" type="noConversion"/>
  </si>
  <si>
    <t>柜型</t>
    <phoneticPr fontId="6" type="noConversion"/>
  </si>
  <si>
    <t>总件数</t>
    <phoneticPr fontId="6" type="noConversion"/>
  </si>
  <si>
    <t>毛重</t>
    <phoneticPr fontId="6" type="noConversion"/>
  </si>
  <si>
    <t>备注</t>
    <phoneticPr fontId="6" type="noConversion"/>
  </si>
  <si>
    <t>汇总件数</t>
    <phoneticPr fontId="6" type="noConversion"/>
  </si>
  <si>
    <t>汇总毛重</t>
    <phoneticPr fontId="6" type="noConversion"/>
  </si>
  <si>
    <t>汇总净重</t>
    <phoneticPr fontId="6" type="noConversion"/>
  </si>
  <si>
    <t>装柜地址</t>
    <phoneticPr fontId="6" type="noConversion"/>
  </si>
  <si>
    <t>负责人</t>
    <phoneticPr fontId="6" type="noConversion"/>
  </si>
  <si>
    <t>电话</t>
    <phoneticPr fontId="6" type="noConversion"/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</si>
  <si>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</si>
  <si>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</si>
  <si>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</si>
  <si>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</si>
  <si>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</si>
  <si>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</si>
  <si>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</si>
  <si>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</si>
  <si>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</si>
  <si>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</si>
  <si>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</si>
  <si>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</si>
  <si>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</si>
  <si>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</si>
  <si>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</si>
  <si>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</si>
  <si>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</si>
  <si>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</si>
  <si>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</si>
  <si>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</si>
  <si>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</si>
  <si>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</si>
  <si>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</si>
  <si>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</si>
  <si>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</si>
  <si>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</si>
  <si>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</si>
  <si>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</si>
  <si>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</si>
  <si>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</si>
  <si>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</si>
  <si>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</si>
  <si>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</si>
  <si>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</si>
  <si>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</si>
  <si>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</si>
  <si>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</si>
  <si>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</si>
  <si>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</si>
  <si>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</si>
  <si>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</si>
  <si>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</si>
  <si>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</si>
  <si>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</si>
  <si>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</si>
  <si>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</si>
  <si>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</si>
  <si>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</si>
  <si>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</si>
  <si>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</si>
  <si>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</si>
  <si>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</si>
  <si>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</si>
  <si>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</si>
  <si>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</si>
  <si>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</si>
  <si>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</si>
  <si>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</si>
  <si>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</si>
  <si>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</si>
  <si>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</si>
  <si>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</si>
  <si>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</si>
  <si>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</si>
  <si>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</si>
  <si>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</si>
  <si>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</si>
  <si>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</si>
  <si>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</si>
  <si>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</si>
  <si>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</si>
  <si>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</si>
  <si>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</si>
  <si>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</si>
  <si>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</si>
  <si>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</si>
  <si>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</si>
  <si>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</si>
  <si>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</si>
  <si>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</si>
  <si>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</si>
  <si>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</si>
  <si>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</si>
  <si>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</si>
  <si>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</si>
  <si>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</si>
  <si>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</si>
  <si>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</si>
  <si>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</si>
  <si>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</si>
  <si>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</si>
  <si>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</si>
  <si>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</si>
  <si>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</si>
  <si>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</si>
  <si>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</si>
  <si>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</si>
  <si>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</si>
  <si>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</si>
  <si>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</si>
  <si>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出口口岸：</t>
  </si>
  <si>
    <t>白卡号：</t>
    <phoneticPr fontId="6" type="noConversion"/>
  </si>
  <si>
    <t xml:space="preserve"> </t>
  </si>
  <si>
    <t>车牌号：</t>
    <phoneticPr fontId="6" type="noConversion"/>
  </si>
  <si>
    <t>截关:</t>
    <phoneticPr fontId="6" type="noConversion"/>
  </si>
  <si>
    <t>国家：</t>
  </si>
  <si>
    <t>目的港</t>
  </si>
  <si>
    <t>日期：</t>
  </si>
  <si>
    <t>提单号：</t>
  </si>
  <si>
    <t>船名航次：</t>
  </si>
  <si>
    <t>柜型:</t>
    <phoneticPr fontId="6" type="noConversion"/>
  </si>
  <si>
    <t>箱号：</t>
  </si>
  <si>
    <t>放行号:</t>
    <phoneticPr fontId="6" type="noConversion"/>
  </si>
  <si>
    <t>体积:</t>
    <phoneticPr fontId="6" type="noConversion"/>
  </si>
  <si>
    <t>件数：</t>
  </si>
  <si>
    <t>CTNS</t>
  </si>
  <si>
    <t>毛重:</t>
    <phoneticPr fontId="6" type="noConversion"/>
  </si>
  <si>
    <t>净：</t>
  </si>
  <si>
    <t>商品编码</t>
    <phoneticPr fontId="6" type="noConversion"/>
  </si>
  <si>
    <t>品名</t>
  </si>
  <si>
    <t>净重</t>
  </si>
  <si>
    <t>单位</t>
    <phoneticPr fontId="6" type="noConversion"/>
  </si>
  <si>
    <t>总价</t>
  </si>
  <si>
    <t>数重比</t>
    <phoneticPr fontId="6" type="noConversion"/>
  </si>
  <si>
    <r>
      <t>总和</t>
    </r>
    <r>
      <rPr>
        <sz val="12"/>
        <rFont val="宋体"/>
        <family val="3"/>
        <charset val="134"/>
      </rPr>
      <t>：</t>
    </r>
  </si>
  <si>
    <t>商业发票</t>
  </si>
  <si>
    <t>COMMERCIAL INVOICE</t>
  </si>
  <si>
    <t>发票编号：</t>
  </si>
  <si>
    <r>
      <t>T</t>
    </r>
    <r>
      <rPr>
        <sz val="12"/>
        <rFont val="宋体"/>
        <family val="3"/>
        <charset val="134"/>
      </rPr>
      <t>D</t>
    </r>
  </si>
  <si>
    <t>装箱口岸</t>
  </si>
  <si>
    <t>目的地</t>
  </si>
  <si>
    <t>From</t>
  </si>
  <si>
    <t>宁波</t>
    <phoneticPr fontId="6" type="noConversion"/>
  </si>
  <si>
    <t>To</t>
  </si>
  <si>
    <t>信用证号数</t>
  </si>
  <si>
    <t>Letter of Credit No.</t>
  </si>
  <si>
    <t>Marks&amp;No.</t>
  </si>
  <si>
    <t>GOODS</t>
  </si>
  <si>
    <t>QUANTITYUNIT</t>
  </si>
  <si>
    <t>PRICE</t>
  </si>
  <si>
    <t>AMOUNT</t>
  </si>
  <si>
    <t>FOB NINGBO</t>
  </si>
  <si>
    <t>N/M</t>
  </si>
  <si>
    <t>TOTAL:</t>
  </si>
  <si>
    <r>
      <t xml:space="preserve">                   </t>
    </r>
    <r>
      <rPr>
        <sz val="16"/>
        <rFont val="宋体"/>
        <family val="3"/>
        <charset val="134"/>
      </rPr>
      <t>装箱单</t>
    </r>
  </si>
  <si>
    <t xml:space="preserve">        PACKING LIST</t>
  </si>
  <si>
    <t>装箱单编号：</t>
  </si>
  <si>
    <r>
      <t>发票编号</t>
    </r>
    <r>
      <rPr>
        <sz val="12"/>
        <rFont val="宋体"/>
        <family val="3"/>
        <charset val="134"/>
      </rPr>
      <t>: TD</t>
    </r>
  </si>
  <si>
    <t>集装箱号：</t>
  </si>
  <si>
    <t>Description</t>
  </si>
  <si>
    <t>Package</t>
  </si>
  <si>
    <t>G.W.</t>
  </si>
  <si>
    <t>N.W.</t>
  </si>
  <si>
    <t>CBM</t>
  </si>
  <si>
    <r>
      <t>C</t>
    </r>
    <r>
      <rPr>
        <sz val="12"/>
        <rFont val="宋体"/>
        <family val="3"/>
        <charset val="134"/>
      </rPr>
      <t>TNS</t>
    </r>
  </si>
  <si>
    <t>KGS</t>
  </si>
  <si>
    <t>CBM</t>
    <phoneticPr fontId="6" type="noConversion"/>
  </si>
  <si>
    <r>
      <t>售</t>
    </r>
    <r>
      <rPr>
        <b/>
        <sz val="22"/>
        <rFont val="Times New Roman"/>
        <family val="1"/>
      </rPr>
      <t xml:space="preserve"> </t>
    </r>
    <r>
      <rPr>
        <b/>
        <sz val="22"/>
        <rFont val="宋体"/>
        <family val="3"/>
        <charset val="134"/>
      </rPr>
      <t>货</t>
    </r>
    <r>
      <rPr>
        <b/>
        <sz val="22"/>
        <rFont val="Times New Roman"/>
        <family val="1"/>
      </rPr>
      <t xml:space="preserve"> </t>
    </r>
    <r>
      <rPr>
        <b/>
        <sz val="22"/>
        <rFont val="宋体"/>
        <family val="3"/>
        <charset val="134"/>
      </rPr>
      <t>合</t>
    </r>
    <r>
      <rPr>
        <b/>
        <sz val="22"/>
        <rFont val="Times New Roman"/>
        <family val="1"/>
      </rPr>
      <t xml:space="preserve">  </t>
    </r>
    <r>
      <rPr>
        <b/>
        <sz val="22"/>
        <rFont val="宋体"/>
        <family val="3"/>
        <charset val="134"/>
      </rPr>
      <t>同</t>
    </r>
    <r>
      <rPr>
        <b/>
        <sz val="22"/>
        <rFont val="Times New Roman"/>
        <family val="1"/>
      </rPr>
      <t xml:space="preserve"> </t>
    </r>
  </si>
  <si>
    <t>No:</t>
  </si>
  <si>
    <t>SALES CONTRACT</t>
  </si>
  <si>
    <t>Date:</t>
  </si>
  <si>
    <t>Seller:</t>
  </si>
  <si>
    <t>Buyer:</t>
  </si>
  <si>
    <t>ADD：</t>
  </si>
  <si>
    <r>
      <t>ADD</t>
    </r>
    <r>
      <rPr>
        <sz val="12"/>
        <rFont val="宋体"/>
        <family val="3"/>
        <charset val="134"/>
      </rPr>
      <t>：</t>
    </r>
  </si>
  <si>
    <t>下列签字双方同意按以下条款达成交易：</t>
  </si>
  <si>
    <t xml:space="preserve">The undersigned Sellers and Buyers have agreed to the following transactions according to the </t>
  </si>
  <si>
    <t xml:space="preserve"> terms and  conditions stipulated below:   </t>
  </si>
  <si>
    <r>
      <t>货</t>
    </r>
    <r>
      <rPr>
        <sz val="10.5"/>
        <color indexed="8"/>
        <rFont val="Arial"/>
        <family val="2"/>
      </rPr>
      <t xml:space="preserve">   </t>
    </r>
    <r>
      <rPr>
        <sz val="10.5"/>
        <color indexed="8"/>
        <rFont val="宋体"/>
        <family val="3"/>
        <charset val="134"/>
      </rPr>
      <t>号</t>
    </r>
  </si>
  <si>
    <r>
      <t>品</t>
    </r>
    <r>
      <rPr>
        <sz val="12"/>
        <rFont val="Times New Roman"/>
        <family val="1"/>
      </rPr>
      <t xml:space="preserve">    </t>
    </r>
    <r>
      <rPr>
        <sz val="12"/>
        <rFont val="宋体"/>
        <family val="3"/>
        <charset val="134"/>
      </rPr>
      <t>名</t>
    </r>
  </si>
  <si>
    <r>
      <t>数</t>
    </r>
    <r>
      <rPr>
        <sz val="10.5"/>
        <color indexed="8"/>
        <rFont val="Arial"/>
        <family val="2"/>
      </rPr>
      <t xml:space="preserve">    </t>
    </r>
    <r>
      <rPr>
        <sz val="10.5"/>
        <color indexed="8"/>
        <rFont val="宋体"/>
        <family val="3"/>
        <charset val="134"/>
      </rPr>
      <t>量</t>
    </r>
  </si>
  <si>
    <r>
      <t>单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价</t>
    </r>
    <r>
      <rPr>
        <sz val="12"/>
        <rFont val="Times New Roman"/>
        <family val="1"/>
      </rPr>
      <t xml:space="preserve">      </t>
    </r>
  </si>
  <si>
    <r>
      <t>金</t>
    </r>
    <r>
      <rPr>
        <sz val="10.5"/>
        <color indexed="8"/>
        <rFont val="Arial"/>
        <family val="2"/>
      </rPr>
      <t xml:space="preserve">    </t>
    </r>
    <r>
      <rPr>
        <sz val="10.5"/>
        <color indexed="8"/>
        <rFont val="宋体"/>
        <family val="3"/>
        <charset val="134"/>
      </rPr>
      <t>额</t>
    </r>
  </si>
  <si>
    <t>Article No.</t>
  </si>
  <si>
    <t>Descriptions</t>
  </si>
  <si>
    <t>Quantity</t>
  </si>
  <si>
    <t>Unit Price</t>
  </si>
  <si>
    <t>Amount</t>
  </si>
  <si>
    <r>
      <t>合计</t>
    </r>
    <r>
      <rPr>
        <b/>
        <sz val="11"/>
        <rFont val="Times New Roman"/>
        <family val="1"/>
      </rPr>
      <t>/TOTAL</t>
    </r>
  </si>
  <si>
    <r>
      <t>装运期限</t>
    </r>
    <r>
      <rPr>
        <sz val="11"/>
        <rFont val="Times New Roman"/>
        <family val="1"/>
      </rPr>
      <t>:</t>
    </r>
  </si>
  <si>
    <t>之前</t>
  </si>
  <si>
    <t>Time of Shipment</t>
  </si>
  <si>
    <t>BEFORE</t>
  </si>
  <si>
    <r>
      <t>装</t>
    </r>
    <r>
      <rPr>
        <sz val="11"/>
        <rFont val="Times New Roman"/>
        <family val="1"/>
      </rPr>
      <t xml:space="preserve">  </t>
    </r>
    <r>
      <rPr>
        <sz val="11"/>
        <rFont val="宋体"/>
        <family val="3"/>
        <charset val="134"/>
      </rPr>
      <t>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口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岸</t>
    </r>
    <r>
      <rPr>
        <sz val="11"/>
        <rFont val="Times New Roman"/>
        <family val="1"/>
      </rPr>
      <t xml:space="preserve">: </t>
    </r>
  </si>
  <si>
    <r>
      <t xml:space="preserve"> </t>
    </r>
    <r>
      <rPr>
        <sz val="11"/>
        <rFont val="宋体"/>
        <family val="3"/>
        <charset val="134"/>
      </rPr>
      <t>目</t>
    </r>
    <r>
      <rPr>
        <sz val="11"/>
        <rFont val="Times New Roman"/>
        <family val="1"/>
      </rPr>
      <t xml:space="preserve">  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  </t>
    </r>
    <r>
      <rPr>
        <sz val="11"/>
        <rFont val="宋体"/>
        <family val="3"/>
        <charset val="134"/>
      </rPr>
      <t>地</t>
    </r>
    <r>
      <rPr>
        <sz val="11"/>
        <rFont val="Times New Roman"/>
        <family val="1"/>
      </rPr>
      <t>:</t>
    </r>
  </si>
  <si>
    <t>Port of loading</t>
  </si>
  <si>
    <r>
      <t>NINGBO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CHINA</t>
    </r>
  </si>
  <si>
    <t>Port of destination</t>
  </si>
  <si>
    <r>
      <t>付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款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件</t>
    </r>
    <r>
      <rPr>
        <sz val="11"/>
        <rFont val="Times New Roman"/>
        <family val="1"/>
      </rPr>
      <t>:</t>
    </r>
  </si>
  <si>
    <r>
      <t>在</t>
    </r>
    <r>
      <rPr>
        <sz val="11"/>
        <rFont val="Times New Roman"/>
        <family val="1"/>
      </rPr>
      <t xml:space="preserve">    </t>
    </r>
    <r>
      <rPr>
        <sz val="11"/>
        <rFont val="宋体"/>
        <family val="3"/>
        <charset val="134"/>
      </rPr>
      <t>日之前开给我方</t>
    </r>
    <r>
      <rPr>
        <sz val="11"/>
        <rFont val="Times New Roman"/>
        <family val="1"/>
      </rPr>
      <t>100%</t>
    </r>
    <r>
      <rPr>
        <sz val="11"/>
        <rFont val="宋体"/>
        <family val="3"/>
        <charset val="134"/>
      </rPr>
      <t>保兑的不可撤回的即期付款信用证，须注明可在装运日</t>
    </r>
  </si>
  <si>
    <r>
      <t>期后十五天内在中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国议付有效</t>
    </r>
    <r>
      <rPr>
        <sz val="11"/>
        <rFont val="Times New Roman"/>
        <family val="1"/>
      </rPr>
      <t>,</t>
    </r>
    <r>
      <rPr>
        <sz val="11"/>
        <rFont val="宋体"/>
        <family val="3"/>
        <charset val="134"/>
      </rPr>
      <t>可以转船及分批装运。</t>
    </r>
  </si>
  <si>
    <t xml:space="preserve">Terms of payment </t>
  </si>
  <si>
    <t xml:space="preserve"> By 100% confirmed &amp; irrevocable L/C to be available by sight draft, reaching the Sellers    </t>
  </si>
  <si>
    <t xml:space="preserve">days  before the month of shipment, remaining valid for negotiation in China for further 15 days after the </t>
  </si>
  <si>
    <t xml:space="preserve"> prescribed tine of . shipment, allowing  transhipment &amp; partial shipment</t>
  </si>
  <si>
    <r>
      <t>保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险</t>
    </r>
    <r>
      <rPr>
        <sz val="11"/>
        <rFont val="Arial"/>
        <family val="2"/>
      </rPr>
      <t xml:space="preserve"> :</t>
    </r>
  </si>
  <si>
    <t>投保</t>
  </si>
  <si>
    <t>一切</t>
  </si>
  <si>
    <r>
      <t>险，由卖方按发票全额</t>
    </r>
    <r>
      <rPr>
        <sz val="11"/>
        <rFont val="Times New Roman"/>
        <family val="1"/>
      </rPr>
      <t>110%</t>
    </r>
    <r>
      <rPr>
        <sz val="11"/>
        <rFont val="宋体"/>
        <family val="3"/>
        <charset val="134"/>
      </rPr>
      <t>投保。</t>
    </r>
  </si>
  <si>
    <t xml:space="preserve">Insurance    </t>
  </si>
  <si>
    <t>Covering</t>
  </si>
  <si>
    <t>ALL</t>
  </si>
  <si>
    <t>Risks for 110% of invoice value to be effected by the Sellers.</t>
  </si>
  <si>
    <r>
      <t>特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别</t>
    </r>
    <r>
      <rPr>
        <sz val="11"/>
        <rFont val="Times New Roman"/>
        <family val="1"/>
      </rPr>
      <t xml:space="preserve">  </t>
    </r>
    <r>
      <rPr>
        <sz val="11"/>
        <rFont val="宋体"/>
        <family val="3"/>
        <charset val="134"/>
      </rPr>
      <t>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款</t>
    </r>
  </si>
  <si>
    <r>
      <t>一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般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条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款</t>
    </r>
  </si>
  <si>
    <t>Special  clause</t>
  </si>
  <si>
    <t>General Terms &amp; conditions (please see overleaf)</t>
  </si>
  <si>
    <t>买方</t>
  </si>
  <si>
    <t>卖方</t>
  </si>
  <si>
    <t>The Buyer</t>
  </si>
  <si>
    <t xml:space="preserve">The Seller </t>
  </si>
  <si>
    <t>(signed  by  manager)</t>
  </si>
  <si>
    <t xml:space="preserve">(signed  by  manager)  </t>
  </si>
  <si>
    <t>委托报关补充协议书</t>
  </si>
  <si>
    <t>：（填写报关企业名称）</t>
  </si>
  <si>
    <t>本公司郑重承诺：此票由本公司代理出口的货物已如实向报关企业提供详细清单，货物中无夹藏易燃易爆危险品、涉恐、涉毒、反动淫秽、文物、侵犯知识产权、钢材、粮食等各类国家禁止、限制出口的货物和物品。</t>
  </si>
  <si>
    <t>本批货物装箱情况：</t>
  </si>
  <si>
    <t>提单号:</t>
  </si>
  <si>
    <t>重量：</t>
  </si>
  <si>
    <t>□来自本公司自营仓库</t>
  </si>
  <si>
    <t>仓库地址：</t>
  </si>
  <si>
    <t xml:space="preserve">                      </t>
  </si>
  <si>
    <t>仓库负责人姓名：</t>
  </si>
  <si>
    <t xml:space="preserve">                     </t>
  </si>
  <si>
    <t>联系电话：</t>
  </si>
  <si>
    <t xml:space="preserve">          </t>
  </si>
  <si>
    <t>□来自非本公司自营仓库</t>
  </si>
  <si>
    <t>□非义乌地区仓库装箱货物</t>
  </si>
  <si>
    <t>●生产厂家地址：</t>
  </si>
  <si>
    <t>护照号码/身份证号：</t>
  </si>
  <si>
    <t>●货主姓名：</t>
  </si>
  <si>
    <t>（以上两类信息选填一类）</t>
  </si>
  <si>
    <t>□厂家退税货物</t>
  </si>
  <si>
    <t>生产厂家地址：</t>
  </si>
  <si>
    <t xml:space="preserve">     加盖货代公司章</t>
  </si>
  <si>
    <t>代 理 报 关 委 托 书</t>
  </si>
  <si>
    <t xml:space="preserve"> 编号：</t>
  </si>
  <si>
    <t>：</t>
  </si>
  <si>
    <r>
      <t>我单位现 A（</t>
    </r>
    <r>
      <rPr>
        <b/>
        <sz val="12"/>
        <rFont val="仿宋_GB2312"/>
        <family val="3"/>
        <charset val="134"/>
      </rPr>
      <t>A逐票、B长期</t>
    </r>
    <r>
      <rPr>
        <sz val="12"/>
        <rFont val="宋体"/>
        <family val="3"/>
        <charset val="134"/>
      </rPr>
      <t>）委托贵公司代理 ABD等通关事宜。</t>
    </r>
    <r>
      <rPr>
        <sz val="11"/>
        <rFont val="楷体_GB2312"/>
        <family val="3"/>
        <charset val="134"/>
      </rPr>
      <t>（</t>
    </r>
    <r>
      <rPr>
        <b/>
        <sz val="11"/>
        <rFont val="楷体_GB2312"/>
        <family val="3"/>
        <charset val="134"/>
      </rPr>
      <t>A、填单申报 B、辅助查验 C</t>
    </r>
    <r>
      <rPr>
        <sz val="11"/>
        <rFont val="楷体_GB2312"/>
        <family val="3"/>
        <charset val="134"/>
      </rPr>
      <t>、</t>
    </r>
  </si>
  <si>
    <r>
      <t>垫缴税款D、办理海关证明联E、审批手册F、核销手册G、申办减免税手续H、其他）</t>
    </r>
    <r>
      <rPr>
        <sz val="12"/>
        <rFont val="宋体"/>
        <family val="3"/>
        <charset val="134"/>
      </rPr>
      <t>详见《委托报关协</t>
    </r>
  </si>
  <si>
    <t>议》。</t>
  </si>
  <si>
    <t>我单位保证遵守《海关法》和国家有关法规，保证所提供的情况真实、完整、单货相符，无侵犯他</t>
  </si>
  <si>
    <t>人知识产权的行为。否则，愿承担相关法律责任。</t>
  </si>
  <si>
    <t xml:space="preserve">     委托方（盖章）：</t>
  </si>
  <si>
    <t>法定代表人或其授权签署《代理报关委托书》的人（签字）</t>
  </si>
  <si>
    <t>委 托 报 关 协 议</t>
  </si>
  <si>
    <t>为明确委托报关具体事项和各自责任，双方经平等协商签定协议如下：</t>
  </si>
  <si>
    <t>委托方</t>
  </si>
  <si>
    <t>被委托方</t>
  </si>
  <si>
    <t>主要货物名称</t>
  </si>
  <si>
    <t>*报关单编码</t>
  </si>
  <si>
    <r>
      <t>N</t>
    </r>
    <r>
      <rPr>
        <sz val="12"/>
        <rFont val="宋体"/>
        <family val="3"/>
        <charset val="134"/>
      </rPr>
      <t>o.</t>
    </r>
  </si>
  <si>
    <t>HS编码</t>
  </si>
  <si>
    <t>收到单证日期</t>
  </si>
  <si>
    <t>货物总价</t>
  </si>
  <si>
    <r>
      <t>U</t>
    </r>
    <r>
      <rPr>
        <sz val="12"/>
        <rFont val="宋体"/>
        <family val="3"/>
        <charset val="134"/>
      </rPr>
      <t>SD</t>
    </r>
  </si>
  <si>
    <t>收到单证情况</t>
  </si>
  <si>
    <t>合同</t>
  </si>
  <si>
    <t>发票</t>
  </si>
  <si>
    <t>进出口日期</t>
  </si>
  <si>
    <t>装箱清单</t>
  </si>
  <si>
    <t>提（运）单</t>
  </si>
  <si>
    <t>提单号</t>
  </si>
  <si>
    <t>加工贸易手册</t>
  </si>
  <si>
    <t>许可证件</t>
  </si>
  <si>
    <t>贸易方式</t>
  </si>
  <si>
    <t xml:space="preserve"> 其他</t>
  </si>
  <si>
    <t>原产地/货源地</t>
  </si>
  <si>
    <t>义乌</t>
  </si>
  <si>
    <t>报关收费</t>
  </si>
  <si>
    <t xml:space="preserve"> 人民币：  100     元</t>
  </si>
  <si>
    <t>其他要求：</t>
  </si>
  <si>
    <t>承诺说明：</t>
  </si>
  <si>
    <t>出口口岸已确认</t>
  </si>
  <si>
    <t>背面所列通用条款是本协议不可分割的一部分，对本协议的签署</t>
  </si>
  <si>
    <t>背面所列通用条款是本协议不可分割的一部分，对本协议的签暑</t>
  </si>
  <si>
    <t>构成了对背面通用条款的同意。</t>
  </si>
  <si>
    <t>委托方业务签章：</t>
  </si>
  <si>
    <t>被委托方业务签章：</t>
  </si>
  <si>
    <t>经办人签章：</t>
  </si>
  <si>
    <t>经办报关员签章：</t>
  </si>
  <si>
    <t xml:space="preserve">          （白联：海关留存、黄联：被委托方留存、红联：委托方留存）</t>
  </si>
  <si>
    <t>中国报关协会监制</t>
  </si>
  <si>
    <t>小商品货物清单</t>
    <phoneticPr fontId="6" type="noConversion"/>
  </si>
  <si>
    <t>集装箱号</t>
    <phoneticPr fontId="6" type="noConversion"/>
  </si>
  <si>
    <t>.</t>
    <phoneticPr fontId="6" type="noConversion"/>
  </si>
  <si>
    <t>货号/唛头</t>
  </si>
  <si>
    <t>商品品名</t>
  </si>
  <si>
    <t>规格型号</t>
  </si>
  <si>
    <r>
      <rPr>
        <b/>
        <sz val="10"/>
        <rFont val="宋体"/>
        <family val="3"/>
        <charset val="134"/>
      </rPr>
      <t>重量</t>
    </r>
    <r>
      <rPr>
        <b/>
        <sz val="10"/>
        <rFont val="Arial"/>
        <family val="2"/>
      </rPr>
      <t>(KG)</t>
    </r>
    <phoneticPr fontId="6" type="noConversion"/>
  </si>
  <si>
    <t>货值</t>
  </si>
  <si>
    <t>箱</t>
  </si>
  <si>
    <t>小商品货物清单</t>
    <phoneticPr fontId="6" type="noConversion"/>
  </si>
  <si>
    <t>集装箱号</t>
    <phoneticPr fontId="6" type="noConversion"/>
  </si>
  <si>
    <t>提单号</t>
    <phoneticPr fontId="6" type="noConversion"/>
  </si>
  <si>
    <t>.</t>
    <phoneticPr fontId="6" type="noConversion"/>
  </si>
  <si>
    <r>
      <rPr>
        <b/>
        <sz val="10"/>
        <rFont val="宋体"/>
        <family val="3"/>
        <charset val="134"/>
      </rPr>
      <t>重量</t>
    </r>
    <r>
      <rPr>
        <b/>
        <sz val="10"/>
        <rFont val="Arial"/>
        <family val="2"/>
      </rPr>
      <t>(KG)</t>
    </r>
    <phoneticPr fontId="6" type="noConversion"/>
  </si>
  <si>
    <t>经营单位：</t>
  </si>
  <si>
    <t>报关单号：</t>
  </si>
  <si>
    <t>商品名称</t>
  </si>
  <si>
    <t>品名查询</t>
  </si>
  <si>
    <t>涉通关单</t>
  </si>
  <si>
    <t>涉税</t>
  </si>
  <si>
    <t>1</t>
    <phoneticPr fontId="6" type="noConversion"/>
  </si>
  <si>
    <t>重量
(千克)</t>
    <phoneticPr fontId="6" type="noConversion"/>
  </si>
  <si>
    <t xml:space="preserve">货值  </t>
    <phoneticPr fontId="6" type="noConversion"/>
  </si>
  <si>
    <t>数量</t>
    <phoneticPr fontId="6" type="noConversion"/>
  </si>
  <si>
    <t>规格型号</t>
    <phoneticPr fontId="6" type="noConversion"/>
  </si>
  <si>
    <t>商品名称</t>
    <phoneticPr fontId="6" type="noConversion"/>
  </si>
  <si>
    <t>小商品编码</t>
    <phoneticPr fontId="6" type="noConversion"/>
  </si>
  <si>
    <t>序 号</t>
    <phoneticPr fontId="6" type="noConversion"/>
  </si>
  <si>
    <t>项 号</t>
    <phoneticPr fontId="6" type="noConversion"/>
  </si>
  <si>
    <t xml:space="preserve"> 集装箱号：</t>
    <phoneticPr fontId="6" type="noConversion"/>
  </si>
  <si>
    <r>
      <t xml:space="preserve">     </t>
    </r>
    <r>
      <rPr>
        <b/>
        <sz val="14"/>
        <color indexed="8"/>
        <rFont val="新宋体"/>
        <family val="3"/>
        <charset val="134"/>
      </rPr>
      <t>报关单号：</t>
    </r>
    <r>
      <rPr>
        <b/>
        <sz val="12"/>
        <color indexed="8"/>
        <rFont val="新宋体"/>
        <family val="3"/>
        <charset val="134"/>
      </rPr>
      <t xml:space="preserve">292120140214737031               </t>
    </r>
    <r>
      <rPr>
        <b/>
        <sz val="14"/>
        <color indexed="8"/>
        <rFont val="新宋体"/>
        <family val="3"/>
        <charset val="134"/>
      </rPr>
      <t>经营单位：</t>
    </r>
    <r>
      <rPr>
        <b/>
        <sz val="12"/>
        <color indexed="8"/>
        <rFont val="新宋体"/>
        <family val="3"/>
        <charset val="134"/>
      </rPr>
      <t>义乌市华驰国际</t>
    </r>
    <phoneticPr fontId="6" type="noConversion"/>
  </si>
  <si>
    <t>简化归类货物清单</t>
    <phoneticPr fontId="6" type="noConversion"/>
  </si>
  <si>
    <t>重量
(千克)</t>
    <phoneticPr fontId="6" type="noConversion"/>
  </si>
  <si>
    <t xml:space="preserve">货值  </t>
    <phoneticPr fontId="6" type="noConversion"/>
  </si>
  <si>
    <t>数量</t>
    <phoneticPr fontId="6" type="noConversion"/>
  </si>
  <si>
    <t>规格型号</t>
    <phoneticPr fontId="6" type="noConversion"/>
  </si>
  <si>
    <t>1</t>
  </si>
  <si>
    <t>2921</t>
  </si>
  <si>
    <t>申报口岸</t>
    <phoneticPr fontId="6" type="noConversion"/>
  </si>
  <si>
    <t>4</t>
    <phoneticPr fontId="6" type="noConversion"/>
  </si>
  <si>
    <t>108182</t>
    <phoneticPr fontId="6" type="noConversion"/>
  </si>
  <si>
    <t>01</t>
    <phoneticPr fontId="6" type="noConversion"/>
  </si>
  <si>
    <t>商户</t>
    <phoneticPr fontId="6" type="noConversion"/>
  </si>
  <si>
    <t>规格型号</t>
    <phoneticPr fontId="6" type="noConversion"/>
  </si>
  <si>
    <t>生产厂商</t>
    <phoneticPr fontId="6" type="noConversion"/>
  </si>
  <si>
    <t>品牌</t>
    <phoneticPr fontId="6" type="noConversion"/>
  </si>
  <si>
    <t>商户号</t>
    <phoneticPr fontId="6" type="noConversion"/>
  </si>
  <si>
    <t>单位</t>
    <phoneticPr fontId="6" type="noConversion"/>
  </si>
  <si>
    <t>比例</t>
    <phoneticPr fontId="6" type="noConversion"/>
  </si>
  <si>
    <r>
      <rPr>
        <b/>
        <sz val="11"/>
        <color indexed="10"/>
        <rFont val="宋体"/>
        <family val="3"/>
        <charset val="134"/>
      </rPr>
      <t>*</t>
    </r>
    <r>
      <rPr>
        <b/>
        <sz val="11"/>
        <color indexed="8"/>
        <rFont val="宋体"/>
        <family val="3"/>
        <charset val="134"/>
      </rPr>
      <t>商品名称</t>
    </r>
    <phoneticPr fontId="6" type="noConversion"/>
  </si>
  <si>
    <r>
      <rPr>
        <b/>
        <sz val="11"/>
        <color indexed="10"/>
        <rFont val="宋体"/>
        <family val="3"/>
        <charset val="134"/>
      </rPr>
      <t>*</t>
    </r>
    <r>
      <rPr>
        <b/>
        <sz val="11"/>
        <color indexed="8"/>
        <rFont val="宋体"/>
        <family val="3"/>
        <charset val="134"/>
      </rPr>
      <t>交易数量</t>
    </r>
    <phoneticPr fontId="6" type="noConversion"/>
  </si>
  <si>
    <r>
      <rPr>
        <b/>
        <sz val="11"/>
        <color indexed="10"/>
        <rFont val="宋体"/>
        <family val="3"/>
        <charset val="134"/>
      </rPr>
      <t>*</t>
    </r>
    <r>
      <rPr>
        <b/>
        <sz val="11"/>
        <color indexed="8"/>
        <rFont val="宋体"/>
        <family val="3"/>
        <charset val="134"/>
      </rPr>
      <t>单位</t>
    </r>
    <phoneticPr fontId="6" type="noConversion"/>
  </si>
  <si>
    <r>
      <rPr>
        <b/>
        <sz val="11"/>
        <color indexed="10"/>
        <rFont val="宋体"/>
        <family val="3"/>
        <charset val="134"/>
      </rPr>
      <t>*</t>
    </r>
    <r>
      <rPr>
        <b/>
        <sz val="11"/>
        <color indexed="8"/>
        <rFont val="宋体"/>
        <family val="3"/>
        <charset val="134"/>
      </rPr>
      <t>包装数量</t>
    </r>
    <phoneticPr fontId="6" type="noConversion"/>
  </si>
  <si>
    <r>
      <rPr>
        <b/>
        <sz val="11"/>
        <color indexed="10"/>
        <rFont val="宋体"/>
        <family val="3"/>
        <charset val="134"/>
      </rPr>
      <t>*</t>
    </r>
    <r>
      <rPr>
        <b/>
        <sz val="11"/>
        <color indexed="8"/>
        <rFont val="宋体"/>
        <family val="3"/>
        <charset val="134"/>
      </rPr>
      <t>包装单位</t>
    </r>
    <phoneticPr fontId="6" type="noConversion"/>
  </si>
  <si>
    <r>
      <rPr>
        <b/>
        <sz val="11"/>
        <color indexed="10"/>
        <rFont val="宋体"/>
        <family val="3"/>
        <charset val="134"/>
      </rPr>
      <t>*</t>
    </r>
    <r>
      <rPr>
        <b/>
        <sz val="11"/>
        <color indexed="8"/>
        <rFont val="宋体"/>
        <family val="3"/>
        <charset val="134"/>
      </rPr>
      <t>币种</t>
    </r>
    <phoneticPr fontId="6" type="noConversion"/>
  </si>
  <si>
    <r>
      <rPr>
        <b/>
        <sz val="11"/>
        <color indexed="10"/>
        <rFont val="宋体"/>
        <family val="3"/>
        <charset val="134"/>
      </rPr>
      <t>*</t>
    </r>
    <r>
      <rPr>
        <b/>
        <sz val="11"/>
        <color indexed="8"/>
        <rFont val="宋体"/>
        <family val="3"/>
        <charset val="134"/>
      </rPr>
      <t>货值</t>
    </r>
    <phoneticPr fontId="6" type="noConversion"/>
  </si>
  <si>
    <r>
      <rPr>
        <b/>
        <sz val="11"/>
        <color indexed="10"/>
        <rFont val="宋体"/>
        <family val="3"/>
        <charset val="134"/>
      </rPr>
      <t>*</t>
    </r>
    <r>
      <rPr>
        <b/>
        <sz val="11"/>
        <color indexed="8"/>
        <rFont val="宋体"/>
        <family val="3"/>
        <charset val="134"/>
      </rPr>
      <t>重量(KGS)</t>
    </r>
    <phoneticPr fontId="6" type="noConversion"/>
  </si>
  <si>
    <t>商品HS编码</t>
    <phoneticPr fontId="6" type="noConversion"/>
  </si>
  <si>
    <t>市场采购</t>
    <phoneticPr fontId="6" type="noConversion"/>
  </si>
  <si>
    <t>本委托书有效期自签字之日起至  2016 年 12月  31日止。</t>
    <phoneticPr fontId="6" type="noConversion"/>
  </si>
  <si>
    <t>编号</t>
    <phoneticPr fontId="6" type="noConversion"/>
  </si>
  <si>
    <t>↓</t>
  </si>
  <si>
    <t>非一体化</t>
  </si>
  <si>
    <t>331898008K</t>
    <phoneticPr fontId="6" type="noConversion"/>
  </si>
  <si>
    <t>浙江裕通报关代理有限公司</t>
    <phoneticPr fontId="6" type="noConversion"/>
  </si>
  <si>
    <t>义乌港A区3楼388</t>
    <phoneticPr fontId="6" type="noConversion"/>
  </si>
  <si>
    <t>虞</t>
    <phoneticPr fontId="6" type="noConversion"/>
  </si>
  <si>
    <t>18757868508</t>
    <phoneticPr fontId="6" type="noConversion"/>
  </si>
  <si>
    <t>错误</t>
  </si>
  <si>
    <t>错误</t>
    <phoneticPr fontId="6" type="noConversion"/>
  </si>
  <si>
    <t>浙江裕通报关代理有限公司</t>
    <phoneticPr fontId="6" type="noConversion"/>
  </si>
  <si>
    <t>纸箱</t>
    <phoneticPr fontId="6" type="noConversion"/>
  </si>
  <si>
    <t>虞</t>
    <phoneticPr fontId="6" type="noConversion"/>
  </si>
  <si>
    <t>18757868508</t>
    <phoneticPr fontId="6" type="noConversion"/>
  </si>
  <si>
    <t>331898008K</t>
    <phoneticPr fontId="6" type="noConversion"/>
  </si>
  <si>
    <t>义乌港A区3楼388</t>
    <phoneticPr fontId="6" type="noConversion"/>
  </si>
  <si>
    <t>义乌华洛商品采购有限公司</t>
    <phoneticPr fontId="6" type="noConversion"/>
  </si>
  <si>
    <t>义乌华洛商品采购有限公司</t>
    <phoneticPr fontId="6" type="noConversion"/>
  </si>
  <si>
    <t>3318961CUW</t>
    <phoneticPr fontId="6" type="noConversion"/>
  </si>
  <si>
    <t>v 9</t>
    <phoneticPr fontId="6" type="noConversion"/>
  </si>
  <si>
    <t>小风扇</t>
    <phoneticPr fontId="6" type="noConversion"/>
  </si>
  <si>
    <t>否</t>
  </si>
  <si>
    <t>8414519900</t>
  </si>
  <si>
    <t>台</t>
  </si>
  <si>
    <t>匹配</t>
  </si>
  <si>
    <t>匹配</t>
    <phoneticPr fontId="6" type="noConversion"/>
  </si>
  <si>
    <t>铅笔刀</t>
    <phoneticPr fontId="6" type="noConversion"/>
  </si>
  <si>
    <t>8214100000</t>
    <phoneticPr fontId="6" type="noConversion"/>
  </si>
  <si>
    <t>千克</t>
  </si>
  <si>
    <t>北仑海关</t>
  </si>
  <si>
    <t>编号的后五位</t>
    <phoneticPr fontId="22" type="noConversion"/>
  </si>
  <si>
    <t>塑料玩具</t>
    <phoneticPr fontId="6" type="noConversion"/>
  </si>
  <si>
    <t>9503008900</t>
  </si>
  <si>
    <t>9503008900</t>
    <phoneticPr fontId="6" type="noConversion"/>
  </si>
  <si>
    <t>个</t>
  </si>
  <si>
    <t>铁制玩具</t>
    <phoneticPr fontId="6" type="noConversion"/>
  </si>
  <si>
    <t>毛绒玩具</t>
    <phoneticPr fontId="6" type="noConversion"/>
  </si>
  <si>
    <t>9503002100</t>
    <phoneticPr fontId="6" type="noConversion"/>
  </si>
  <si>
    <t>木制玩具</t>
    <phoneticPr fontId="6" type="noConversion"/>
  </si>
  <si>
    <t>颜料粉饼</t>
    <phoneticPr fontId="6" type="noConversion"/>
  </si>
  <si>
    <t>3213100000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</si>
</sst>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24" formatCode="\$#,##0_);[Red]\(\$#,##0\)"/>
    <numFmt numFmtId="26" formatCode="\$#,##0.00_);[Red]\(\$#,##0.00\)"/>
    <numFmt numFmtId="176" formatCode="\$#,##0.00;[Red]\$#,##0.00"/>
    <numFmt numFmtId="177" formatCode="\$#,##0.0000;[Red]\$#,##0.0000"/>
    <numFmt numFmtId="178" formatCode="0.000;[Red]0.000"/>
    <numFmt numFmtId="179" formatCode="0.00_ "/>
    <numFmt numFmtId="180" formatCode="\9\2\90"/>
    <numFmt numFmtId="181" formatCode="yyyy&quot;年&quot;m&quot;月&quot;d&quot;日&quot;;@"/>
    <numFmt numFmtId="182" formatCode="\$#,##0.0000;\-\$#,##0.0000"/>
    <numFmt numFmtId="183" formatCode="\$#,##0.00;\-\$#,##0.00"/>
    <numFmt numFmtId="184" formatCode="[$-409]d/mmm/yy;@"/>
    <numFmt numFmtId="185" formatCode="[$-409]dd/mmm/yy;@"/>
    <numFmt numFmtId="186" formatCode="0.00_);[Red]\(0.00\)"/>
    <numFmt numFmtId="187" formatCode="0.0000_ "/>
    <numFmt numFmtId="188" formatCode="0_ "/>
  </numFmts>
  <fonts count="95"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Times New Roman"/>
      <family val="1"/>
    </font>
    <font>
      <sz val="9"/>
      <name val="宋体"/>
      <family val="2"/>
      <charset val="134"/>
      <scheme val="minor"/>
    </font>
    <font>
      <sz val="9"/>
      <name val="Times New Roman"/>
      <family val="1"/>
    </font>
    <font>
      <sz val="9"/>
      <name val="宋体"/>
      <family val="3"/>
      <charset val="134"/>
    </font>
    <font>
      <sz val="9"/>
      <color indexed="12"/>
      <name val="宋体"/>
      <family val="3"/>
      <charset val="134"/>
    </font>
    <font>
      <sz val="12"/>
      <name val="Times New Roman"/>
      <family val="1"/>
    </font>
    <font>
      <sz val="9"/>
      <name val="MS PGothic"/>
      <family val="2"/>
    </font>
    <font>
      <sz val="9"/>
      <color indexed="10"/>
      <name val="宋体"/>
      <family val="3"/>
      <charset val="134"/>
    </font>
    <font>
      <sz val="10"/>
      <color indexed="9"/>
      <name val="Times New Roman"/>
      <family val="1"/>
    </font>
    <font>
      <sz val="10"/>
      <name val="宋体"/>
      <family val="3"/>
      <charset val="134"/>
    </font>
    <font>
      <sz val="10"/>
      <color rgb="FFFF0000"/>
      <name val="Times New Roman"/>
      <family val="1"/>
    </font>
    <font>
      <sz val="9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Times New Roman"/>
      <family val="1"/>
    </font>
    <font>
      <b/>
      <sz val="9"/>
      <name val="Times New Roman"/>
      <family val="1"/>
    </font>
    <font>
      <b/>
      <sz val="12"/>
      <name val="宋体"/>
      <family val="3"/>
      <charset val="134"/>
    </font>
    <font>
      <b/>
      <sz val="12"/>
      <name val="Times New Roman"/>
      <family val="1"/>
    </font>
    <font>
      <sz val="9"/>
      <color indexed="8"/>
      <name val="宋体"/>
      <family val="3"/>
      <charset val="134"/>
    </font>
    <font>
      <sz val="9"/>
      <color indexed="10"/>
      <name val="Times New Roman"/>
      <family val="1"/>
    </font>
    <font>
      <sz val="9"/>
      <color rgb="FFFF0000"/>
      <name val="Times New Roman"/>
      <family val="1"/>
    </font>
    <font>
      <sz val="9"/>
      <color rgb="FF000000"/>
      <name val="Times New Roman"/>
      <family val="1"/>
    </font>
    <font>
      <sz val="11"/>
      <name val="宋体"/>
      <family val="3"/>
      <charset val="134"/>
    </font>
    <font>
      <b/>
      <sz val="18"/>
      <name val="宋体"/>
      <family val="3"/>
      <charset val="134"/>
    </font>
    <font>
      <sz val="28"/>
      <color indexed="8"/>
      <name val="宋体"/>
      <family val="3"/>
      <charset val="134"/>
    </font>
    <font>
      <b/>
      <sz val="14"/>
      <name val="Arial"/>
      <family val="2"/>
    </font>
    <font>
      <b/>
      <sz val="12"/>
      <name val="Arial"/>
      <family val="2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b/>
      <sz val="14"/>
      <name val="Cambria"/>
      <family val="1"/>
    </font>
    <font>
      <b/>
      <sz val="10"/>
      <name val="Times New Roman"/>
      <family val="1"/>
    </font>
    <font>
      <sz val="24"/>
      <name val="宋体"/>
      <family val="3"/>
      <charset val="134"/>
    </font>
    <font>
      <sz val="18"/>
      <name val="宋体"/>
      <family val="3"/>
      <charset val="134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family val="3"/>
      <charset val="134"/>
    </font>
    <font>
      <b/>
      <sz val="18"/>
      <name val="Times New Roman"/>
      <family val="1"/>
    </font>
    <font>
      <b/>
      <sz val="22"/>
      <name val="宋体"/>
      <family val="3"/>
      <charset val="134"/>
    </font>
    <font>
      <b/>
      <sz val="22"/>
      <name val="Times New Roman"/>
      <family val="1"/>
    </font>
    <font>
      <sz val="22"/>
      <name val="宋体"/>
      <family val="3"/>
      <charset val="134"/>
    </font>
    <font>
      <sz val="12"/>
      <name val="Arial"/>
      <family val="2"/>
    </font>
    <font>
      <sz val="11"/>
      <name val="Times New Roman"/>
      <family val="1"/>
    </font>
    <font>
      <sz val="10.5"/>
      <color indexed="8"/>
      <name val="宋体"/>
      <family val="3"/>
      <charset val="134"/>
    </font>
    <font>
      <sz val="10.5"/>
      <color indexed="8"/>
      <name val="Arial"/>
      <family val="2"/>
    </font>
    <font>
      <b/>
      <sz val="11"/>
      <name val="宋体"/>
      <family val="3"/>
      <charset val="134"/>
    </font>
    <font>
      <b/>
      <sz val="11"/>
      <name val="Times New Roman"/>
      <family val="1"/>
    </font>
    <font>
      <sz val="11"/>
      <name val="Arial"/>
      <family val="2"/>
    </font>
    <font>
      <sz val="8"/>
      <name val="Times New Roman"/>
      <family val="1"/>
    </font>
    <font>
      <u/>
      <sz val="14"/>
      <name val="宋体"/>
      <family val="3"/>
      <charset val="134"/>
    </font>
    <font>
      <b/>
      <sz val="16"/>
      <name val="黑体"/>
      <family val="3"/>
      <charset val="134"/>
    </font>
    <font>
      <b/>
      <sz val="16"/>
      <name val="宋体"/>
      <family val="3"/>
      <charset val="134"/>
    </font>
    <font>
      <b/>
      <sz val="10"/>
      <name val="黑体"/>
      <family val="3"/>
      <charset val="134"/>
    </font>
    <font>
      <b/>
      <sz val="12"/>
      <name val="PMingLiU"/>
      <family val="1"/>
    </font>
    <font>
      <b/>
      <sz val="12"/>
      <name val="仿宋_GB2312"/>
      <family val="3"/>
      <charset val="134"/>
    </font>
    <font>
      <sz val="11"/>
      <name val="楷体_GB2312"/>
      <family val="3"/>
      <charset val="134"/>
    </font>
    <font>
      <b/>
      <sz val="11"/>
      <name val="楷体_GB2312"/>
      <family val="3"/>
      <charset val="134"/>
    </font>
    <font>
      <b/>
      <sz val="12"/>
      <name val="楷体_GB2312"/>
      <family val="3"/>
      <charset val="134"/>
    </font>
    <font>
      <b/>
      <sz val="10"/>
      <name val="宋体"/>
      <family val="3"/>
      <charset val="134"/>
    </font>
    <font>
      <b/>
      <sz val="10"/>
      <name val="Arial"/>
      <family val="2"/>
    </font>
    <font>
      <b/>
      <sz val="12"/>
      <color indexed="12"/>
      <name val="宋体"/>
      <family val="3"/>
      <charset val="134"/>
    </font>
    <font>
      <sz val="14"/>
      <color indexed="31"/>
      <name val="Arial"/>
      <family val="2"/>
    </font>
    <font>
      <sz val="10"/>
      <color indexed="31"/>
      <name val="Arial"/>
      <family val="2"/>
    </font>
    <font>
      <sz val="8"/>
      <name val="Sans EE"/>
      <family val="1"/>
      <charset val="238"/>
    </font>
    <font>
      <sz val="10"/>
      <name val="Arial CE"/>
      <family val="2"/>
      <charset val="238"/>
    </font>
    <font>
      <sz val="12"/>
      <color indexed="8"/>
      <name val="宋体"/>
      <family val="3"/>
      <charset val="134"/>
    </font>
    <font>
      <sz val="12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20"/>
      <name val="宋体"/>
      <family val="3"/>
      <charset val="134"/>
    </font>
    <font>
      <b/>
      <sz val="12"/>
      <color indexed="52"/>
      <name val="宋体"/>
      <family val="3"/>
      <charset val="134"/>
    </font>
    <font>
      <b/>
      <sz val="12"/>
      <color indexed="9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52"/>
      <name val="宋体"/>
      <family val="3"/>
      <charset val="134"/>
    </font>
    <font>
      <b/>
      <sz val="12"/>
      <color indexed="63"/>
      <name val="宋体"/>
      <family val="3"/>
      <charset val="134"/>
    </font>
    <font>
      <sz val="12"/>
      <color indexed="62"/>
      <name val="宋体"/>
      <family val="3"/>
      <charset val="134"/>
    </font>
    <font>
      <i/>
      <sz val="12"/>
      <color indexed="23"/>
      <name val="宋体"/>
      <family val="3"/>
      <charset val="134"/>
    </font>
    <font>
      <sz val="12"/>
      <color indexed="60"/>
      <name val="宋体"/>
      <family val="3"/>
      <charset val="134"/>
    </font>
    <font>
      <b/>
      <sz val="12"/>
      <color indexed="8"/>
      <name val="新宋体"/>
      <family val="3"/>
      <charset val="134"/>
    </font>
    <font>
      <sz val="11"/>
      <color indexed="8"/>
      <name val="新宋体"/>
      <family val="3"/>
      <charset val="134"/>
    </font>
    <font>
      <b/>
      <sz val="14"/>
      <color indexed="8"/>
      <name val="新宋体"/>
      <family val="3"/>
      <charset val="134"/>
    </font>
    <font>
      <b/>
      <sz val="20"/>
      <color indexed="8"/>
      <name val="新宋体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4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medium">
        <color indexed="64"/>
      </right>
      <top style="thin">
        <color indexed="10"/>
      </top>
      <bottom style="thin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6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65" fillId="0" borderId="0"/>
    <xf numFmtId="0" fontId="66" fillId="5" borderId="0" applyNumberFormat="0" applyBorder="0" applyAlignment="0" applyProtection="0">
      <alignment vertical="center"/>
    </xf>
    <xf numFmtId="0" fontId="66" fillId="7" borderId="0" applyNumberFormat="0" applyBorder="0" applyAlignment="0" applyProtection="0">
      <alignment vertical="center"/>
    </xf>
    <xf numFmtId="0" fontId="66" fillId="8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3" borderId="0" applyNumberFormat="0" applyBorder="0" applyAlignment="0" applyProtection="0">
      <alignment vertical="center"/>
    </xf>
    <xf numFmtId="0" fontId="66" fillId="12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2" fillId="19" borderId="39" applyNumberFormat="0" applyFon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40" applyNumberFormat="0" applyFill="0" applyAlignment="0" applyProtection="0">
      <alignment vertical="center"/>
    </xf>
    <xf numFmtId="0" fontId="70" fillId="0" borderId="41" applyNumberFormat="0" applyFill="0" applyAlignment="0" applyProtection="0">
      <alignment vertical="center"/>
    </xf>
    <xf numFmtId="0" fontId="71" fillId="0" borderId="42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2" fillId="20" borderId="0" applyNumberFormat="0" applyBorder="0" applyAlignment="0" applyProtection="0">
      <alignment vertical="center"/>
    </xf>
    <xf numFmtId="0" fontId="7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3" fillId="0" borderId="0">
      <alignment vertical="center"/>
    </xf>
    <xf numFmtId="0" fontId="67" fillId="21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76" fillId="0" borderId="43" applyNumberFormat="0" applyFill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8" fillId="4" borderId="44" applyNumberFormat="0" applyAlignment="0" applyProtection="0">
      <alignment vertical="center"/>
    </xf>
    <xf numFmtId="0" fontId="79" fillId="26" borderId="45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46" applyNumberFormat="0" applyFill="0" applyAlignment="0" applyProtection="0">
      <alignment vertical="center"/>
    </xf>
    <xf numFmtId="0" fontId="82" fillId="4" borderId="47" applyNumberFormat="0" applyAlignment="0" applyProtection="0">
      <alignment vertical="center"/>
    </xf>
    <xf numFmtId="0" fontId="83" fillId="11" borderId="44" applyNumberFormat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01">
    <xf numFmtId="0" fontId="0" fillId="0" borderId="0" xfId="0">
      <alignment vertical="center"/>
    </xf>
    <xf numFmtId="49" fontId="3" fillId="2" borderId="0" xfId="1" applyNumberFormat="1" applyFont="1" applyFill="1" applyAlignment="1" applyProtection="1">
      <alignment vertical="center"/>
      <protection locked="0"/>
    </xf>
    <xf numFmtId="49" fontId="5" fillId="2" borderId="0" xfId="1" applyNumberFormat="1" applyFont="1" applyFill="1" applyAlignment="1" applyProtection="1">
      <alignment vertical="center"/>
      <protection locked="0"/>
    </xf>
    <xf numFmtId="49" fontId="6" fillId="2" borderId="1" xfId="1" applyNumberFormat="1" applyFont="1" applyFill="1" applyBorder="1" applyAlignment="1" applyProtection="1">
      <alignment horizontal="left"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49" fontId="7" fillId="2" borderId="0" xfId="1" applyNumberFormat="1" applyFont="1" applyFill="1" applyAlignment="1" applyProtection="1">
      <alignment vertical="center"/>
      <protection locked="0"/>
    </xf>
    <xf numFmtId="49" fontId="8" fillId="2" borderId="0" xfId="1" applyNumberFormat="1" applyFont="1" applyFill="1" applyAlignment="1" applyProtection="1">
      <alignment vertical="center"/>
      <protection locked="0"/>
    </xf>
    <xf numFmtId="49" fontId="6" fillId="2" borderId="0" xfId="1" applyNumberFormat="1" applyFont="1" applyFill="1" applyBorder="1" applyAlignment="1" applyProtection="1">
      <alignment horizontal="left" vertical="center"/>
      <protection locked="0"/>
    </xf>
    <xf numFmtId="0" fontId="6" fillId="2" borderId="0" xfId="1" applyFont="1" applyFill="1" applyBorder="1" applyAlignment="1" applyProtection="1">
      <alignment vertical="center"/>
      <protection locked="0"/>
    </xf>
    <xf numFmtId="49" fontId="5" fillId="2" borderId="0" xfId="1" applyNumberFormat="1" applyFont="1" applyFill="1" applyAlignment="1" applyProtection="1">
      <alignment vertical="top"/>
      <protection locked="0"/>
    </xf>
    <xf numFmtId="0" fontId="6" fillId="2" borderId="0" xfId="1" applyFont="1" applyFill="1" applyBorder="1" applyAlignment="1" applyProtection="1">
      <alignment horizontal="left" vertical="center"/>
      <protection locked="0"/>
    </xf>
    <xf numFmtId="49" fontId="6" fillId="2" borderId="0" xfId="1" applyNumberFormat="1" applyFont="1" applyFill="1" applyBorder="1" applyAlignment="1" applyProtection="1">
      <alignment vertical="center"/>
      <protection locked="0"/>
    </xf>
    <xf numFmtId="49" fontId="5" fillId="2" borderId="0" xfId="1" applyNumberFormat="1" applyFont="1" applyFill="1" applyBorder="1" applyAlignment="1" applyProtection="1">
      <alignment vertical="center"/>
      <protection locked="0"/>
    </xf>
    <xf numFmtId="0" fontId="5" fillId="2" borderId="0" xfId="1" applyNumberFormat="1" applyFont="1" applyFill="1" applyAlignment="1" applyProtection="1">
      <alignment vertical="center"/>
      <protection locked="0"/>
    </xf>
    <xf numFmtId="49" fontId="6" fillId="2" borderId="0" xfId="1" applyNumberFormat="1" applyFont="1" applyFill="1" applyAlignment="1" applyProtection="1">
      <alignment vertical="center"/>
      <protection locked="0"/>
    </xf>
    <xf numFmtId="49" fontId="9" fillId="2" borderId="0" xfId="1" applyNumberFormat="1" applyFont="1" applyFill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9" fontId="0" fillId="2" borderId="0" xfId="1" applyNumberFormat="1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49" fontId="10" fillId="2" borderId="0" xfId="1" applyNumberFormat="1" applyFont="1" applyFill="1" applyAlignment="1" applyProtection="1">
      <alignment horizontal="right" vertical="center"/>
      <protection locked="0"/>
    </xf>
    <xf numFmtId="0" fontId="11" fillId="2" borderId="0" xfId="1" applyNumberFormat="1" applyFont="1" applyFill="1" applyAlignment="1" applyProtection="1">
      <alignment vertical="center"/>
      <protection locked="0"/>
    </xf>
    <xf numFmtId="0" fontId="6" fillId="0" borderId="2" xfId="1" applyNumberFormat="1" applyFont="1" applyFill="1" applyBorder="1" applyAlignment="1" applyProtection="1">
      <alignment horizontal="center" vertical="center"/>
      <protection locked="0"/>
    </xf>
    <xf numFmtId="0" fontId="6" fillId="0" borderId="1" xfId="1" applyNumberFormat="1" applyFont="1" applyFill="1" applyBorder="1" applyAlignment="1" applyProtection="1">
      <alignment horizontal="left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49" fontId="5" fillId="2" borderId="1" xfId="1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49" fontId="6" fillId="2" borderId="4" xfId="1" applyNumberFormat="1" applyFont="1" applyFill="1" applyBorder="1" applyAlignment="1" applyProtection="1">
      <alignment vertical="center"/>
      <protection locked="0"/>
    </xf>
    <xf numFmtId="0" fontId="10" fillId="2" borderId="0" xfId="1" applyNumberFormat="1" applyFont="1" applyFill="1" applyAlignment="1" applyProtection="1">
      <alignment horizontal="left" vertical="center"/>
      <protection locked="0"/>
    </xf>
    <xf numFmtId="49" fontId="6" fillId="2" borderId="0" xfId="1" applyNumberFormat="1" applyFont="1" applyFill="1" applyAlignment="1" applyProtection="1">
      <alignment horizontal="right" vertical="center"/>
      <protection locked="0"/>
    </xf>
    <xf numFmtId="176" fontId="6" fillId="0" borderId="1" xfId="0" applyNumberFormat="1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49" fontId="6" fillId="2" borderId="0" xfId="1" applyNumberFormat="1" applyFont="1" applyFill="1" applyBorder="1" applyAlignment="1" applyProtection="1">
      <alignment horizontal="right" vertical="center"/>
      <protection locked="0"/>
    </xf>
    <xf numFmtId="49" fontId="6" fillId="2" borderId="1" xfId="1" applyNumberFormat="1" applyFont="1" applyFill="1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vertical="center"/>
      <protection locked="0"/>
    </xf>
    <xf numFmtId="49" fontId="5" fillId="2" borderId="0" xfId="1" applyNumberFormat="1" applyFont="1" applyFill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49" fontId="5" fillId="2" borderId="0" xfId="1" applyNumberFormat="1" applyFont="1" applyFill="1" applyAlignment="1" applyProtection="1">
      <protection locked="0"/>
    </xf>
    <xf numFmtId="49" fontId="6" fillId="2" borderId="0" xfId="1" applyNumberFormat="1" applyFont="1" applyFill="1" applyAlignment="1" applyProtection="1">
      <alignment horizontal="left"/>
      <protection locked="0"/>
    </xf>
    <xf numFmtId="49" fontId="5" fillId="2" borderId="0" xfId="1" applyNumberFormat="1" applyFont="1" applyFill="1" applyAlignment="1" applyProtection="1">
      <alignment horizontal="center"/>
      <protection locked="0"/>
    </xf>
    <xf numFmtId="49" fontId="6" fillId="2" borderId="0" xfId="1" applyNumberFormat="1" applyFont="1" applyFill="1" applyBorder="1" applyAlignment="1" applyProtection="1">
      <alignment horizontal="center"/>
      <protection locked="0"/>
    </xf>
    <xf numFmtId="49" fontId="6" fillId="2" borderId="0" xfId="1" applyNumberFormat="1" applyFont="1" applyFill="1" applyAlignment="1" applyProtection="1">
      <alignment horizontal="center"/>
      <protection locked="0"/>
    </xf>
    <xf numFmtId="49" fontId="6" fillId="2" borderId="0" xfId="1" applyNumberFormat="1" applyFont="1" applyFill="1" applyAlignment="1" applyProtection="1">
      <protection locked="0"/>
    </xf>
    <xf numFmtId="49" fontId="6" fillId="2" borderId="6" xfId="1" applyNumberFormat="1" applyFont="1" applyFill="1" applyBorder="1" applyAlignment="1" applyProtection="1">
      <protection locked="0"/>
    </xf>
    <xf numFmtId="49" fontId="6" fillId="2" borderId="0" xfId="1" applyNumberFormat="1" applyFont="1" applyFill="1" applyAlignment="1" applyProtection="1">
      <alignment horizontal="center" vertical="center"/>
      <protection locked="0"/>
    </xf>
    <xf numFmtId="49" fontId="3" fillId="2" borderId="7" xfId="1" applyNumberFormat="1" applyFont="1" applyFill="1" applyBorder="1" applyAlignment="1" applyProtection="1">
      <alignment vertical="center"/>
      <protection locked="0"/>
    </xf>
    <xf numFmtId="49" fontId="3" fillId="2" borderId="8" xfId="1" applyNumberFormat="1" applyFont="1" applyFill="1" applyBorder="1" applyAlignment="1" applyProtection="1">
      <alignment vertical="center"/>
      <protection locked="0"/>
    </xf>
    <xf numFmtId="49" fontId="12" fillId="2" borderId="8" xfId="1" applyNumberFormat="1" applyFont="1" applyFill="1" applyBorder="1" applyAlignment="1" applyProtection="1">
      <alignment horizontal="left" vertical="center"/>
      <protection locked="0"/>
    </xf>
    <xf numFmtId="49" fontId="3" fillId="2" borderId="8" xfId="1" applyNumberFormat="1" applyFont="1" applyFill="1" applyBorder="1" applyAlignment="1" applyProtection="1">
      <alignment horizontal="left" vertical="center"/>
      <protection locked="0"/>
    </xf>
    <xf numFmtId="49" fontId="3" fillId="2" borderId="8" xfId="1" applyNumberFormat="1" applyFont="1" applyFill="1" applyBorder="1" applyAlignment="1" applyProtection="1">
      <alignment horizontal="center" vertical="center"/>
      <protection locked="0"/>
    </xf>
    <xf numFmtId="49" fontId="12" fillId="2" borderId="8" xfId="1" applyNumberFormat="1" applyFont="1" applyFill="1" applyBorder="1" applyAlignment="1" applyProtection="1">
      <alignment horizontal="center" vertical="center"/>
      <protection locked="0"/>
    </xf>
    <xf numFmtId="49" fontId="12" fillId="2" borderId="8" xfId="1" applyNumberFormat="1" applyFont="1" applyFill="1" applyBorder="1" applyAlignment="1" applyProtection="1">
      <alignment vertical="center"/>
      <protection locked="0"/>
    </xf>
    <xf numFmtId="49" fontId="3" fillId="2" borderId="9" xfId="1" applyNumberFormat="1" applyFont="1" applyFill="1" applyBorder="1" applyAlignment="1" applyProtection="1">
      <alignment vertical="center"/>
      <protection locked="0"/>
    </xf>
    <xf numFmtId="49" fontId="3" fillId="2" borderId="0" xfId="1" applyNumberFormat="1" applyFont="1" applyFill="1" applyAlignment="1" applyProtection="1">
      <alignment horizontal="center" vertical="center"/>
      <protection locked="0"/>
    </xf>
    <xf numFmtId="49" fontId="13" fillId="2" borderId="0" xfId="1" applyNumberFormat="1" applyFont="1" applyFill="1" applyAlignment="1" applyProtection="1">
      <alignment vertical="center"/>
      <protection locked="0"/>
    </xf>
    <xf numFmtId="49" fontId="5" fillId="2" borderId="10" xfId="1" applyNumberFormat="1" applyFont="1" applyFill="1" applyBorder="1" applyAlignment="1" applyProtection="1">
      <alignment vertical="center"/>
      <protection locked="0"/>
    </xf>
    <xf numFmtId="49" fontId="14" fillId="0" borderId="1" xfId="0" applyNumberFormat="1" applyFont="1" applyBorder="1" applyAlignment="1" applyProtection="1">
      <alignment horizontal="center" vertical="center"/>
      <protection locked="0"/>
    </xf>
    <xf numFmtId="0" fontId="5" fillId="2" borderId="0" xfId="1" applyNumberFormat="1" applyFont="1" applyFill="1" applyBorder="1" applyAlignment="1" applyProtection="1">
      <alignment horizontal="center" vertical="center"/>
      <protection locked="0"/>
    </xf>
    <xf numFmtId="0" fontId="5" fillId="2" borderId="0" xfId="1" applyNumberFormat="1" applyFont="1" applyFill="1" applyBorder="1" applyAlignment="1" applyProtection="1">
      <alignment horizontal="left" vertical="center"/>
      <protection locked="0"/>
    </xf>
    <xf numFmtId="177" fontId="5" fillId="2" borderId="0" xfId="1" applyNumberFormat="1" applyFont="1" applyFill="1" applyBorder="1" applyAlignment="1" applyProtection="1">
      <alignment horizontal="left" vertical="center"/>
      <protection locked="0"/>
    </xf>
    <xf numFmtId="0" fontId="3" fillId="2" borderId="0" xfId="1" applyNumberFormat="1" applyFont="1" applyFill="1" applyBorder="1" applyAlignment="1" applyProtection="1">
      <alignment horizontal="left" vertical="center"/>
      <protection locked="0"/>
    </xf>
    <xf numFmtId="176" fontId="3" fillId="2" borderId="0" xfId="1" applyNumberFormat="1" applyFont="1" applyFill="1" applyBorder="1" applyAlignment="1" applyProtection="1">
      <alignment horizontal="left" vertical="center"/>
    </xf>
    <xf numFmtId="178" fontId="3" fillId="2" borderId="3" xfId="1" applyNumberFormat="1" applyFont="1" applyFill="1" applyBorder="1" applyAlignment="1" applyProtection="1">
      <alignment horizontal="center" vertical="center"/>
      <protection locked="0"/>
    </xf>
    <xf numFmtId="178" fontId="15" fillId="2" borderId="0" xfId="1" applyNumberFormat="1" applyFont="1" applyFill="1" applyAlignment="1" applyProtection="1">
      <alignment horizontal="center" vertical="center"/>
      <protection locked="0"/>
    </xf>
    <xf numFmtId="176" fontId="3" fillId="2" borderId="0" xfId="1" applyNumberFormat="1" applyFont="1" applyFill="1" applyBorder="1" applyAlignment="1" applyProtection="1">
      <alignment horizontal="left" vertical="center"/>
      <protection locked="0"/>
    </xf>
    <xf numFmtId="178" fontId="13" fillId="2" borderId="0" xfId="1" applyNumberFormat="1" applyFont="1" applyFill="1" applyAlignment="1" applyProtection="1">
      <alignment horizontal="center" vertical="center"/>
      <protection locked="0"/>
    </xf>
    <xf numFmtId="49" fontId="16" fillId="2" borderId="0" xfId="1" applyNumberFormat="1" applyFont="1" applyFill="1" applyAlignment="1" applyProtection="1">
      <alignment vertical="center"/>
      <protection locked="0"/>
    </xf>
    <xf numFmtId="49" fontId="3" fillId="2" borderId="11" xfId="1" applyNumberFormat="1" applyFont="1" applyFill="1" applyBorder="1" applyAlignment="1" applyProtection="1">
      <alignment vertical="center"/>
      <protection locked="0"/>
    </xf>
    <xf numFmtId="49" fontId="3" fillId="2" borderId="12" xfId="1" applyNumberFormat="1" applyFont="1" applyFill="1" applyBorder="1" applyAlignment="1" applyProtection="1">
      <alignment vertical="center"/>
      <protection locked="0"/>
    </xf>
    <xf numFmtId="49" fontId="8" fillId="2" borderId="12" xfId="1" applyNumberFormat="1" applyFont="1" applyFill="1" applyBorder="1" applyAlignment="1" applyProtection="1">
      <alignment horizontal="left" vertical="center"/>
      <protection locked="0"/>
    </xf>
    <xf numFmtId="49" fontId="3" fillId="2" borderId="12" xfId="1" applyNumberFormat="1" applyFont="1" applyFill="1" applyBorder="1" applyAlignment="1" applyProtection="1">
      <alignment horizontal="left" vertical="center"/>
      <protection locked="0"/>
    </xf>
    <xf numFmtId="49" fontId="8" fillId="2" borderId="12" xfId="1" applyNumberFormat="1" applyFont="1" applyFill="1" applyBorder="1" applyAlignment="1" applyProtection="1">
      <alignment vertical="center"/>
      <protection locked="0"/>
    </xf>
    <xf numFmtId="0" fontId="3" fillId="2" borderId="6" xfId="1" applyNumberFormat="1" applyFont="1" applyFill="1" applyBorder="1" applyAlignment="1" applyProtection="1">
      <alignment horizontal="center" vertical="center"/>
      <protection locked="0"/>
    </xf>
    <xf numFmtId="0" fontId="3" fillId="2" borderId="6" xfId="1" applyNumberFormat="1" applyFont="1" applyFill="1" applyBorder="1" applyAlignment="1" applyProtection="1">
      <alignment horizontal="left" vertical="center"/>
      <protection locked="0"/>
    </xf>
    <xf numFmtId="176" fontId="3" fillId="2" borderId="6" xfId="1" applyNumberFormat="1" applyFont="1" applyFill="1" applyBorder="1" applyAlignment="1" applyProtection="1">
      <alignment horizontal="left" vertical="center"/>
      <protection locked="0"/>
    </xf>
    <xf numFmtId="49" fontId="3" fillId="2" borderId="5" xfId="1" applyNumberFormat="1" applyFont="1" applyFill="1" applyBorder="1" applyAlignment="1" applyProtection="1">
      <alignment vertical="center"/>
      <protection locked="0"/>
    </xf>
    <xf numFmtId="49" fontId="13" fillId="2" borderId="0" xfId="1" applyNumberFormat="1" applyFont="1" applyFill="1" applyAlignment="1" applyProtection="1">
      <alignment horizontal="center" vertical="center"/>
      <protection locked="0"/>
    </xf>
    <xf numFmtId="49" fontId="5" fillId="2" borderId="0" xfId="1" applyNumberFormat="1" applyFont="1" applyFill="1" applyAlignment="1" applyProtection="1">
      <alignment horizontal="left" vertical="center"/>
      <protection locked="0"/>
    </xf>
    <xf numFmtId="0" fontId="17" fillId="2" borderId="0" xfId="1" applyNumberFormat="1" applyFont="1" applyFill="1" applyAlignment="1" applyProtection="1">
      <alignment horizontal="left" vertical="center"/>
      <protection locked="0"/>
    </xf>
    <xf numFmtId="0" fontId="17" fillId="2" borderId="0" xfId="1" applyNumberFormat="1" applyFont="1" applyFill="1" applyAlignment="1" applyProtection="1">
      <alignment horizontal="center" vertical="center"/>
      <protection locked="0"/>
    </xf>
    <xf numFmtId="0" fontId="5" fillId="2" borderId="0" xfId="1" applyNumberFormat="1" applyFont="1" applyFill="1" applyAlignment="1" applyProtection="1">
      <alignment horizontal="center" vertical="center"/>
      <protection locked="0"/>
    </xf>
    <xf numFmtId="0" fontId="5" fillId="2" borderId="0" xfId="1" applyNumberFormat="1" applyFont="1" applyFill="1" applyAlignment="1" applyProtection="1">
      <alignment horizontal="left" vertical="center"/>
      <protection locked="0"/>
    </xf>
    <xf numFmtId="49" fontId="5" fillId="2" borderId="8" xfId="1" applyNumberFormat="1" applyFont="1" applyFill="1" applyBorder="1" applyAlignment="1" applyProtection="1">
      <alignment horizontal="left" vertical="center"/>
      <protection locked="0"/>
    </xf>
    <xf numFmtId="176" fontId="5" fillId="2" borderId="0" xfId="1" applyNumberFormat="1" applyFont="1" applyFill="1" applyAlignment="1" applyProtection="1">
      <alignment horizontal="left" vertical="center"/>
      <protection locked="0"/>
    </xf>
    <xf numFmtId="49" fontId="8" fillId="2" borderId="0" xfId="1" applyNumberFormat="1" applyFont="1" applyFill="1" applyAlignment="1" applyProtection="1">
      <alignment horizontal="left" vertical="center"/>
      <protection locked="0"/>
    </xf>
    <xf numFmtId="0" fontId="8" fillId="2" borderId="0" xfId="1" applyNumberFormat="1" applyFont="1" applyFill="1" applyAlignment="1" applyProtection="1">
      <alignment vertical="center"/>
      <protection locked="0"/>
    </xf>
    <xf numFmtId="49" fontId="8" fillId="2" borderId="0" xfId="1" applyNumberFormat="1" applyFont="1" applyFill="1" applyAlignment="1" applyProtection="1">
      <alignment horizontal="center" vertical="center"/>
      <protection locked="0"/>
    </xf>
    <xf numFmtId="49" fontId="19" fillId="2" borderId="0" xfId="1" applyNumberFormat="1" applyFont="1" applyFill="1" applyAlignment="1" applyProtection="1">
      <alignment horizontal="left" vertical="center"/>
      <protection locked="0"/>
    </xf>
    <xf numFmtId="49" fontId="0" fillId="2" borderId="0" xfId="1" applyNumberFormat="1" applyFont="1" applyFill="1" applyAlignment="1" applyProtection="1">
      <alignment horizontal="left" vertical="center"/>
      <protection locked="0"/>
    </xf>
    <xf numFmtId="49" fontId="6" fillId="2" borderId="0" xfId="1" applyNumberFormat="1" applyFont="1" applyFill="1" applyAlignment="1" applyProtection="1">
      <alignment horizontal="left" vertical="center"/>
      <protection locked="0"/>
    </xf>
    <xf numFmtId="49" fontId="20" fillId="2" borderId="1" xfId="0" applyNumberFormat="1" applyFont="1" applyFill="1" applyBorder="1" applyAlignment="1" applyProtection="1">
      <protection locked="0"/>
    </xf>
    <xf numFmtId="0" fontId="5" fillId="2" borderId="0" xfId="1" applyNumberFormat="1" applyFont="1" applyFill="1" applyAlignment="1" applyProtection="1">
      <alignment vertical="center"/>
    </xf>
    <xf numFmtId="49" fontId="7" fillId="2" borderId="0" xfId="1" applyNumberFormat="1" applyFont="1" applyFill="1" applyAlignment="1" applyProtection="1">
      <alignment vertical="center"/>
    </xf>
    <xf numFmtId="49" fontId="6" fillId="2" borderId="0" xfId="1" applyNumberFormat="1" applyFont="1" applyFill="1" applyAlignment="1" applyProtection="1">
      <alignment vertical="center"/>
    </xf>
    <xf numFmtId="49" fontId="6" fillId="0" borderId="0" xfId="0" applyNumberFormat="1" applyFont="1" applyProtection="1">
      <alignment vertical="center"/>
      <protection locked="0"/>
    </xf>
    <xf numFmtId="0" fontId="21" fillId="2" borderId="0" xfId="1" applyNumberFormat="1" applyFont="1" applyFill="1" applyAlignment="1" applyProtection="1">
      <alignment vertical="center"/>
    </xf>
    <xf numFmtId="49" fontId="6" fillId="0" borderId="0" xfId="0" applyNumberFormat="1" applyFont="1" applyProtection="1">
      <alignment vertical="center"/>
    </xf>
    <xf numFmtId="49" fontId="5" fillId="2" borderId="0" xfId="1" applyNumberFormat="1" applyFont="1" applyFill="1" applyAlignment="1" applyProtection="1">
      <alignment vertical="top"/>
    </xf>
    <xf numFmtId="49" fontId="5" fillId="2" borderId="0" xfId="1" applyNumberFormat="1" applyFont="1" applyFill="1" applyAlignment="1" applyProtection="1">
      <alignment vertical="center"/>
    </xf>
    <xf numFmtId="49" fontId="9" fillId="2" borderId="0" xfId="1" applyNumberFormat="1" applyFont="1" applyFill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right" vertical="center"/>
    </xf>
    <xf numFmtId="0" fontId="22" fillId="2" borderId="0" xfId="1" applyNumberFormat="1" applyFont="1" applyFill="1" applyAlignment="1" applyProtection="1">
      <alignment vertical="center"/>
    </xf>
    <xf numFmtId="49" fontId="6" fillId="2" borderId="0" xfId="1" applyNumberFormat="1" applyFont="1" applyFill="1" applyBorder="1" applyAlignment="1" applyProtection="1">
      <alignment vertical="center"/>
    </xf>
    <xf numFmtId="49" fontId="5" fillId="2" borderId="0" xfId="1" applyNumberFormat="1" applyFont="1" applyFill="1" applyBorder="1" applyAlignment="1" applyProtection="1">
      <alignment vertical="center"/>
    </xf>
    <xf numFmtId="49" fontId="6" fillId="0" borderId="0" xfId="0" applyNumberFormat="1" applyFont="1" applyBorder="1" applyAlignment="1" applyProtection="1">
      <alignment horizontal="left" vertical="center"/>
    </xf>
    <xf numFmtId="49" fontId="10" fillId="2" borderId="0" xfId="1" applyNumberFormat="1" applyFont="1" applyFill="1" applyAlignment="1" applyProtection="1">
      <alignment horizontal="right" vertical="center"/>
    </xf>
    <xf numFmtId="0" fontId="10" fillId="2" borderId="0" xfId="1" applyNumberFormat="1" applyFont="1" applyFill="1" applyAlignment="1" applyProtection="1">
      <alignment horizontal="left" vertical="center"/>
    </xf>
    <xf numFmtId="49" fontId="6" fillId="0" borderId="1" xfId="0" applyNumberFormat="1" applyFont="1" applyBorder="1" applyAlignment="1" applyProtection="1">
      <alignment horizontal="left" vertical="center"/>
    </xf>
    <xf numFmtId="49" fontId="10" fillId="2" borderId="0" xfId="1" applyNumberFormat="1" applyFont="1" applyFill="1" applyAlignment="1" applyProtection="1">
      <alignment horizontal="left" vertical="center"/>
    </xf>
    <xf numFmtId="0" fontId="6" fillId="2" borderId="0" xfId="1" applyNumberFormat="1" applyFont="1" applyFill="1" applyAlignment="1" applyProtection="1">
      <alignment horizontal="right" vertical="center"/>
    </xf>
    <xf numFmtId="0" fontId="6" fillId="0" borderId="1" xfId="0" applyNumberFormat="1" applyFont="1" applyBorder="1" applyAlignment="1" applyProtection="1">
      <alignment horizontal="left" vertical="center"/>
    </xf>
    <xf numFmtId="49" fontId="6" fillId="2" borderId="0" xfId="1" applyNumberFormat="1" applyFont="1" applyFill="1" applyAlignment="1" applyProtection="1">
      <alignment horizontal="right" vertical="center"/>
    </xf>
    <xf numFmtId="0" fontId="6" fillId="2" borderId="0" xfId="1" applyNumberFormat="1" applyFont="1" applyFill="1" applyBorder="1" applyAlignment="1" applyProtection="1">
      <alignment horizontal="right" vertical="center"/>
    </xf>
    <xf numFmtId="49" fontId="6" fillId="3" borderId="1" xfId="0" applyNumberFormat="1" applyFont="1" applyFill="1" applyBorder="1" applyAlignment="1" applyProtection="1">
      <alignment horizontal="left" vertical="center"/>
    </xf>
    <xf numFmtId="49" fontId="6" fillId="2" borderId="0" xfId="1" applyNumberFormat="1" applyFont="1" applyFill="1" applyBorder="1" applyAlignment="1" applyProtection="1">
      <alignment horizontal="right" vertical="center"/>
    </xf>
    <xf numFmtId="0" fontId="6" fillId="3" borderId="1" xfId="0" applyNumberFormat="1" applyFont="1" applyFill="1" applyBorder="1" applyAlignment="1" applyProtection="1">
      <alignment horizontal="left" vertical="center"/>
    </xf>
    <xf numFmtId="49" fontId="22" fillId="2" borderId="0" xfId="1" applyNumberFormat="1" applyFont="1" applyFill="1" applyAlignment="1" applyProtection="1">
      <alignment vertical="center"/>
      <protection locked="0"/>
    </xf>
    <xf numFmtId="49" fontId="6" fillId="2" borderId="1" xfId="1" applyNumberFormat="1" applyFont="1" applyFill="1" applyBorder="1" applyAlignment="1" applyProtection="1">
      <alignment vertical="center"/>
    </xf>
    <xf numFmtId="49" fontId="6" fillId="0" borderId="1" xfId="0" applyNumberFormat="1" applyFont="1" applyBorder="1" applyAlignment="1" applyProtection="1">
      <alignment vertical="center"/>
    </xf>
    <xf numFmtId="0" fontId="6" fillId="2" borderId="0" xfId="1" applyNumberFormat="1" applyFont="1" applyFill="1" applyAlignment="1" applyProtection="1">
      <alignment vertical="center"/>
      <protection locked="0"/>
    </xf>
    <xf numFmtId="49" fontId="5" fillId="2" borderId="1" xfId="1" applyNumberFormat="1" applyFont="1" applyFill="1" applyBorder="1" applyAlignment="1" applyProtection="1">
      <alignment vertical="center"/>
      <protection locked="0"/>
    </xf>
    <xf numFmtId="49" fontId="5" fillId="3" borderId="1" xfId="1" applyNumberFormat="1" applyFont="1" applyFill="1" applyBorder="1" applyAlignment="1" applyProtection="1">
      <alignment horizontal="left" vertical="center"/>
      <protection locked="0"/>
    </xf>
    <xf numFmtId="49" fontId="14" fillId="2" borderId="1" xfId="0" applyNumberFormat="1" applyFont="1" applyFill="1" applyBorder="1" applyAlignment="1" applyProtection="1">
      <protection locked="0"/>
    </xf>
    <xf numFmtId="0" fontId="20" fillId="2" borderId="1" xfId="0" applyNumberFormat="1" applyFont="1" applyFill="1" applyBorder="1" applyAlignment="1" applyProtection="1">
      <protection locked="0"/>
    </xf>
    <xf numFmtId="0" fontId="5" fillId="3" borderId="1" xfId="1" applyNumberFormat="1" applyFont="1" applyFill="1" applyBorder="1" applyAlignment="1" applyProtection="1">
      <alignment horizontal="left" vertical="center"/>
      <protection locked="0"/>
    </xf>
    <xf numFmtId="0" fontId="14" fillId="4" borderId="1" xfId="1" applyNumberFormat="1" applyFont="1" applyFill="1" applyBorder="1" applyAlignment="1" applyProtection="1">
      <alignment horizontal="left" vertical="center"/>
      <protection locked="0"/>
    </xf>
    <xf numFmtId="0" fontId="23" fillId="4" borderId="4" xfId="1" applyNumberFormat="1" applyFont="1" applyFill="1" applyBorder="1" applyAlignment="1" applyProtection="1">
      <alignment horizontal="left" vertical="center"/>
      <protection locked="0"/>
    </xf>
    <xf numFmtId="0" fontId="23" fillId="4" borderId="1" xfId="1" applyNumberFormat="1" applyFont="1" applyFill="1" applyBorder="1" applyAlignment="1" applyProtection="1">
      <alignment horizontal="left" vertical="center"/>
      <protection locked="0"/>
    </xf>
    <xf numFmtId="0" fontId="5" fillId="4" borderId="1" xfId="1" applyNumberFormat="1" applyFont="1" applyFill="1" applyBorder="1" applyAlignment="1" applyProtection="1">
      <alignment horizontal="left" vertical="center"/>
      <protection locked="0"/>
    </xf>
    <xf numFmtId="0" fontId="5" fillId="4" borderId="4" xfId="1" applyNumberFormat="1" applyFont="1" applyFill="1" applyBorder="1" applyAlignment="1" applyProtection="1">
      <alignment horizontal="left" vertical="center"/>
      <protection locked="0"/>
    </xf>
    <xf numFmtId="49" fontId="14" fillId="0" borderId="0" xfId="0" applyNumberFormat="1" applyFont="1" applyProtection="1">
      <alignment vertical="center"/>
      <protection locked="0"/>
    </xf>
    <xf numFmtId="0" fontId="6" fillId="0" borderId="0" xfId="0" applyNumberFormat="1" applyFont="1" applyProtection="1">
      <alignment vertical="center"/>
      <protection locked="0"/>
    </xf>
    <xf numFmtId="0" fontId="2" fillId="2" borderId="0" xfId="2" applyNumberFormat="1" applyFill="1" applyAlignment="1" applyProtection="1">
      <alignment vertical="center"/>
    </xf>
    <xf numFmtId="0" fontId="18" fillId="2" borderId="0" xfId="2" applyNumberFormat="1" applyFont="1" applyFill="1" applyAlignment="1" applyProtection="1">
      <alignment vertical="center"/>
    </xf>
    <xf numFmtId="49" fontId="24" fillId="2" borderId="1" xfId="0" applyNumberFormat="1" applyFont="1" applyFill="1" applyBorder="1" applyAlignment="1" applyProtection="1">
      <alignment horizontal="left" vertical="center"/>
      <protection locked="0"/>
    </xf>
    <xf numFmtId="0" fontId="25" fillId="2" borderId="0" xfId="2" applyNumberFormat="1" applyFont="1" applyFill="1" applyAlignment="1" applyProtection="1">
      <alignment vertical="center"/>
    </xf>
    <xf numFmtId="49" fontId="2" fillId="2" borderId="0" xfId="2" applyNumberFormat="1" applyFill="1" applyAlignment="1" applyProtection="1">
      <alignment vertical="center"/>
    </xf>
    <xf numFmtId="0" fontId="2" fillId="2" borderId="0" xfId="2" applyNumberFormat="1" applyFont="1" applyFill="1" applyAlignment="1" applyProtection="1">
      <alignment vertical="center"/>
    </xf>
    <xf numFmtId="0" fontId="19" fillId="2" borderId="0" xfId="2" applyNumberFormat="1" applyFont="1" applyFill="1" applyAlignment="1" applyProtection="1">
      <alignment vertical="center"/>
    </xf>
    <xf numFmtId="0" fontId="2" fillId="2" borderId="0" xfId="2" applyNumberFormat="1" applyFill="1" applyAlignment="1" applyProtection="1">
      <alignment horizontal="center" vertical="center"/>
    </xf>
    <xf numFmtId="0" fontId="0" fillId="2" borderId="0" xfId="2" applyNumberFormat="1" applyFont="1" applyFill="1" applyAlignment="1" applyProtection="1">
      <alignment vertical="center"/>
    </xf>
    <xf numFmtId="49" fontId="8" fillId="2" borderId="0" xfId="2" applyNumberFormat="1" applyFont="1" applyFill="1" applyAlignment="1" applyProtection="1">
      <alignment horizontal="left" vertical="center"/>
    </xf>
    <xf numFmtId="0" fontId="8" fillId="2" borderId="0" xfId="2" applyNumberFormat="1" applyFont="1" applyFill="1" applyAlignment="1" applyProtection="1">
      <alignment vertical="center"/>
    </xf>
    <xf numFmtId="14" fontId="8" fillId="2" borderId="0" xfId="2" applyNumberFormat="1" applyFont="1" applyFill="1" applyAlignment="1" applyProtection="1">
      <alignment horizontal="left" vertical="center"/>
    </xf>
    <xf numFmtId="0" fontId="28" fillId="2" borderId="0" xfId="2" applyNumberFormat="1" applyFont="1" applyFill="1" applyBorder="1" applyAlignment="1" applyProtection="1">
      <alignment vertical="center"/>
    </xf>
    <xf numFmtId="0" fontId="28" fillId="2" borderId="0" xfId="0" applyFont="1" applyFill="1" applyAlignment="1" applyProtection="1">
      <alignment vertical="center"/>
    </xf>
    <xf numFmtId="0" fontId="28" fillId="2" borderId="0" xfId="0" applyFont="1" applyFill="1" applyBorder="1" applyAlignment="1" applyProtection="1">
      <alignment vertical="center"/>
    </xf>
    <xf numFmtId="49" fontId="18" fillId="2" borderId="0" xfId="2" applyNumberFormat="1" applyFont="1" applyFill="1" applyBorder="1" applyAlignment="1" applyProtection="1">
      <alignment vertical="center"/>
    </xf>
    <xf numFmtId="0" fontId="2" fillId="2" borderId="0" xfId="2" applyNumberFormat="1" applyFill="1" applyBorder="1" applyAlignment="1" applyProtection="1">
      <alignment vertical="center"/>
    </xf>
    <xf numFmtId="49" fontId="28" fillId="2" borderId="0" xfId="0" applyNumberFormat="1" applyFont="1" applyFill="1" applyBorder="1" applyAlignment="1" applyProtection="1">
      <alignment horizontal="left" vertical="center"/>
    </xf>
    <xf numFmtId="0" fontId="18" fillId="2" borderId="0" xfId="0" applyNumberFormat="1" applyFont="1" applyFill="1" applyBorder="1" applyAlignment="1" applyProtection="1">
      <alignment vertical="center"/>
    </xf>
    <xf numFmtId="49" fontId="18" fillId="0" borderId="0" xfId="0" applyNumberFormat="1" applyFont="1" applyAlignment="1">
      <alignment vertical="center"/>
    </xf>
    <xf numFmtId="49" fontId="0" fillId="2" borderId="0" xfId="0" applyNumberFormat="1" applyFill="1" applyBorder="1" applyAlignment="1" applyProtection="1">
      <alignment horizontal="right" vertical="center"/>
    </xf>
    <xf numFmtId="49" fontId="28" fillId="2" borderId="0" xfId="2" applyNumberFormat="1" applyFont="1" applyFill="1" applyAlignment="1" applyProtection="1">
      <alignment vertical="center"/>
    </xf>
    <xf numFmtId="49" fontId="18" fillId="2" borderId="0" xfId="2" applyNumberFormat="1" applyFont="1" applyFill="1" applyAlignment="1" applyProtection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29" fillId="2" borderId="0" xfId="2" applyNumberFormat="1" applyFont="1" applyFill="1" applyAlignment="1" applyProtection="1">
      <alignment horizontal="right" vertical="center"/>
    </xf>
    <xf numFmtId="49" fontId="0" fillId="0" borderId="0" xfId="0" applyNumberFormat="1">
      <alignment vertical="center"/>
    </xf>
    <xf numFmtId="0" fontId="30" fillId="2" borderId="0" xfId="2" applyNumberFormat="1" applyFont="1" applyFill="1" applyAlignment="1" applyProtection="1">
      <alignment vertical="center"/>
    </xf>
    <xf numFmtId="0" fontId="30" fillId="2" borderId="0" xfId="2" applyNumberFormat="1" applyFont="1" applyFill="1" applyAlignment="1" applyProtection="1">
      <alignment horizontal="right" vertical="center"/>
    </xf>
    <xf numFmtId="0" fontId="27" fillId="2" borderId="0" xfId="2" applyNumberFormat="1" applyFont="1" applyFill="1" applyAlignment="1" applyProtection="1">
      <alignment horizontal="left" vertical="center"/>
    </xf>
    <xf numFmtId="49" fontId="30" fillId="2" borderId="0" xfId="2" applyNumberFormat="1" applyFont="1" applyFill="1" applyAlignment="1" applyProtection="1">
      <alignment horizontal="left" vertical="center"/>
    </xf>
    <xf numFmtId="0" fontId="31" fillId="2" borderId="0" xfId="2" applyNumberFormat="1" applyFont="1" applyFill="1" applyAlignment="1" applyProtection="1">
      <alignment horizontal="left" vertical="center"/>
    </xf>
    <xf numFmtId="49" fontId="30" fillId="2" borderId="0" xfId="2" applyNumberFormat="1" applyFont="1" applyFill="1" applyAlignment="1" applyProtection="1">
      <alignment vertical="center"/>
    </xf>
    <xf numFmtId="0" fontId="2" fillId="2" borderId="1" xfId="2" applyNumberFormat="1" applyFill="1" applyBorder="1" applyAlignment="1" applyProtection="1">
      <alignment vertical="center"/>
    </xf>
    <xf numFmtId="0" fontId="2" fillId="2" borderId="1" xfId="2" applyNumberFormat="1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right" vertical="center"/>
    </xf>
    <xf numFmtId="0" fontId="0" fillId="2" borderId="1" xfId="0" applyFill="1" applyBorder="1" applyAlignment="1" applyProtection="1">
      <alignment vertical="center"/>
    </xf>
    <xf numFmtId="0" fontId="0" fillId="2" borderId="1" xfId="2" applyNumberFormat="1" applyFont="1" applyFill="1" applyBorder="1" applyAlignment="1" applyProtection="1">
      <alignment vertical="center"/>
    </xf>
    <xf numFmtId="0" fontId="2" fillId="2" borderId="2" xfId="2" applyNumberFormat="1" applyFill="1" applyBorder="1" applyAlignment="1" applyProtection="1">
      <alignment vertical="center"/>
    </xf>
    <xf numFmtId="0" fontId="32" fillId="2" borderId="13" xfId="3" applyNumberFormat="1" applyFont="1" applyFill="1" applyBorder="1" applyAlignment="1" applyProtection="1">
      <alignment horizontal="left" vertical="center"/>
    </xf>
    <xf numFmtId="49" fontId="8" fillId="2" borderId="13" xfId="2" applyNumberFormat="1" applyFont="1" applyFill="1" applyBorder="1" applyAlignment="1" applyProtection="1">
      <alignment horizontal="left" vertical="center"/>
    </xf>
    <xf numFmtId="0" fontId="0" fillId="2" borderId="13" xfId="0" applyNumberFormat="1" applyFill="1" applyBorder="1" applyAlignment="1" applyProtection="1">
      <alignment horizontal="left" vertical="center" wrapText="1"/>
    </xf>
    <xf numFmtId="0" fontId="8" fillId="2" borderId="13" xfId="2" applyNumberFormat="1" applyFont="1" applyFill="1" applyBorder="1" applyAlignment="1" applyProtection="1">
      <alignment horizontal="center" vertical="center"/>
    </xf>
    <xf numFmtId="0" fontId="8" fillId="2" borderId="13" xfId="2" applyNumberFormat="1" applyFont="1" applyFill="1" applyBorder="1" applyAlignment="1" applyProtection="1">
      <alignment horizontal="right" vertical="center"/>
    </xf>
    <xf numFmtId="0" fontId="8" fillId="2" borderId="13" xfId="2" applyNumberFormat="1" applyFont="1" applyFill="1" applyBorder="1" applyAlignment="1" applyProtection="1">
      <alignment horizontal="left" vertical="center"/>
    </xf>
    <xf numFmtId="177" fontId="8" fillId="2" borderId="13" xfId="2" applyNumberFormat="1" applyFont="1" applyFill="1" applyBorder="1" applyAlignment="1" applyProtection="1">
      <alignment horizontal="left" vertical="center"/>
    </xf>
    <xf numFmtId="176" fontId="8" fillId="2" borderId="13" xfId="2" applyNumberFormat="1" applyFont="1" applyFill="1" applyBorder="1" applyAlignment="1" applyProtection="1">
      <alignment horizontal="left" vertical="center"/>
    </xf>
    <xf numFmtId="0" fontId="8" fillId="2" borderId="1" xfId="2" applyNumberFormat="1" applyFont="1" applyFill="1" applyBorder="1" applyAlignment="1" applyProtection="1">
      <alignment horizontal="left" vertical="center"/>
    </xf>
    <xf numFmtId="0" fontId="19" fillId="2" borderId="0" xfId="2" applyNumberFormat="1" applyFont="1" applyFill="1" applyBorder="1" applyAlignment="1" applyProtection="1">
      <alignment horizontal="left" vertical="center"/>
    </xf>
    <xf numFmtId="0" fontId="19" fillId="2" borderId="0" xfId="2" applyNumberFormat="1" applyFont="1" applyFill="1" applyBorder="1" applyAlignment="1" applyProtection="1">
      <alignment horizontal="right" vertical="center"/>
    </xf>
    <xf numFmtId="0" fontId="12" fillId="2" borderId="0" xfId="2" applyNumberFormat="1" applyFont="1" applyFill="1" applyAlignment="1" applyProtection="1">
      <alignment vertical="center"/>
    </xf>
    <xf numFmtId="176" fontId="28" fillId="2" borderId="0" xfId="2" applyNumberFormat="1" applyFont="1" applyFill="1" applyBorder="1" applyAlignment="1" applyProtection="1">
      <alignment horizontal="left" vertical="center"/>
    </xf>
    <xf numFmtId="0" fontId="2" fillId="2" borderId="0" xfId="1" applyNumberFormat="1" applyFill="1"/>
    <xf numFmtId="0" fontId="35" fillId="2" borderId="0" xfId="1" applyNumberFormat="1" applyFont="1" applyFill="1" applyAlignment="1">
      <alignment horizontal="center"/>
    </xf>
    <xf numFmtId="0" fontId="8" fillId="2" borderId="0" xfId="1" applyNumberFormat="1" applyFont="1" applyFill="1"/>
    <xf numFmtId="0" fontId="0" fillId="2" borderId="0" xfId="1" applyNumberFormat="1" applyFont="1" applyFill="1" applyAlignment="1"/>
    <xf numFmtId="0" fontId="2" fillId="2" borderId="0" xfId="1" applyNumberFormat="1" applyFill="1" applyAlignment="1">
      <alignment horizontal="right"/>
    </xf>
    <xf numFmtId="0" fontId="0" fillId="2" borderId="0" xfId="1" applyNumberFormat="1" applyFont="1" applyFill="1"/>
    <xf numFmtId="0" fontId="0" fillId="2" borderId="0" xfId="1" applyNumberFormat="1" applyFont="1" applyFill="1" applyAlignment="1">
      <alignment horizontal="left"/>
    </xf>
    <xf numFmtId="180" fontId="0" fillId="2" borderId="0" xfId="1" applyNumberFormat="1" applyFont="1" applyFill="1" applyAlignment="1">
      <alignment horizontal="right"/>
    </xf>
    <xf numFmtId="0" fontId="2" fillId="2" borderId="0" xfId="1" applyNumberFormat="1" applyFill="1" applyBorder="1"/>
    <xf numFmtId="0" fontId="2" fillId="2" borderId="6" xfId="1" applyNumberFormat="1" applyFill="1" applyBorder="1"/>
    <xf numFmtId="0" fontId="8" fillId="2" borderId="6" xfId="1" applyNumberFormat="1" applyFont="1" applyFill="1" applyBorder="1"/>
    <xf numFmtId="14" fontId="2" fillId="2" borderId="6" xfId="1" applyNumberFormat="1" applyFill="1" applyBorder="1" applyAlignment="1">
      <alignment horizontal="left"/>
    </xf>
    <xf numFmtId="49" fontId="8" fillId="0" borderId="0" xfId="0" applyNumberFormat="1" applyFont="1" applyBorder="1" applyAlignment="1"/>
    <xf numFmtId="0" fontId="8" fillId="0" borderId="0" xfId="0" applyFont="1" applyBorder="1" applyAlignment="1"/>
    <xf numFmtId="0" fontId="8" fillId="2" borderId="0" xfId="1" applyNumberFormat="1" applyFont="1" applyFill="1" applyBorder="1"/>
    <xf numFmtId="0" fontId="0" fillId="2" borderId="0" xfId="1" applyNumberFormat="1" applyFont="1" applyFill="1" applyAlignment="1">
      <alignment vertical="center"/>
    </xf>
    <xf numFmtId="0" fontId="8" fillId="2" borderId="0" xfId="1" applyNumberFormat="1" applyFont="1" applyFill="1" applyAlignment="1">
      <alignment horizontal="left" vertical="center"/>
    </xf>
    <xf numFmtId="0" fontId="0" fillId="2" borderId="0" xfId="1" applyNumberFormat="1" applyFont="1" applyFill="1" applyAlignment="1">
      <alignment vertical="center" wrapText="1"/>
    </xf>
    <xf numFmtId="0" fontId="8" fillId="2" borderId="0" xfId="1" applyNumberFormat="1" applyFont="1" applyFill="1" applyAlignment="1">
      <alignment vertical="center"/>
    </xf>
    <xf numFmtId="177" fontId="8" fillId="2" borderId="0" xfId="1" applyNumberFormat="1" applyFont="1" applyFill="1" applyAlignment="1">
      <alignment horizontal="center" vertical="center"/>
    </xf>
    <xf numFmtId="176" fontId="8" fillId="2" borderId="0" xfId="1" applyNumberFormat="1" applyFont="1" applyFill="1" applyAlignment="1">
      <alignment vertical="center"/>
    </xf>
    <xf numFmtId="0" fontId="2" fillId="2" borderId="0" xfId="1" applyNumberFormat="1" applyFill="1" applyAlignment="1">
      <alignment vertical="center"/>
    </xf>
    <xf numFmtId="0" fontId="18" fillId="2" borderId="0" xfId="1" applyNumberFormat="1" applyFont="1" applyFill="1"/>
    <xf numFmtId="176" fontId="18" fillId="2" borderId="0" xfId="1" applyNumberFormat="1" applyFont="1" applyFill="1"/>
    <xf numFmtId="176" fontId="19" fillId="2" borderId="0" xfId="1" applyNumberFormat="1" applyFont="1" applyFill="1"/>
    <xf numFmtId="0" fontId="12" fillId="2" borderId="0" xfId="1" applyNumberFormat="1" applyFont="1" applyFill="1"/>
    <xf numFmtId="0" fontId="0" fillId="2" borderId="0" xfId="1" applyNumberFormat="1" applyFont="1" applyFill="1" applyBorder="1" applyAlignment="1">
      <alignment horizontal="right"/>
    </xf>
    <xf numFmtId="49" fontId="0" fillId="2" borderId="0" xfId="1" applyNumberFormat="1" applyFont="1" applyFill="1" applyBorder="1"/>
    <xf numFmtId="0" fontId="0" fillId="2" borderId="0" xfId="1" applyNumberFormat="1" applyFont="1" applyFill="1" applyBorder="1"/>
    <xf numFmtId="0" fontId="0" fillId="2" borderId="6" xfId="1" applyNumberFormat="1" applyFont="1" applyFill="1" applyBorder="1"/>
    <xf numFmtId="0" fontId="0" fillId="2" borderId="0" xfId="1" applyNumberFormat="1" applyFont="1" applyFill="1" applyAlignment="1" applyProtection="1">
      <alignment vertical="center"/>
    </xf>
    <xf numFmtId="0" fontId="18" fillId="2" borderId="0" xfId="1" applyNumberFormat="1" applyFont="1" applyFill="1" applyAlignment="1">
      <alignment vertical="center"/>
    </xf>
    <xf numFmtId="0" fontId="0" fillId="2" borderId="6" xfId="1" applyNumberFormat="1" applyFont="1" applyFill="1" applyBorder="1" applyProtection="1"/>
    <xf numFmtId="49" fontId="0" fillId="2" borderId="0" xfId="1" applyNumberFormat="1" applyFont="1" applyFill="1" applyProtection="1"/>
    <xf numFmtId="49" fontId="8" fillId="2" borderId="0" xfId="1" applyNumberFormat="1" applyFont="1" applyFill="1"/>
    <xf numFmtId="0" fontId="30" fillId="2" borderId="0" xfId="1" applyNumberFormat="1" applyFont="1" applyFill="1"/>
    <xf numFmtId="0" fontId="29" fillId="2" borderId="0" xfId="1" applyNumberFormat="1" applyFont="1" applyFill="1"/>
    <xf numFmtId="0" fontId="39" fillId="0" borderId="0" xfId="0" applyFont="1" applyAlignment="1">
      <alignment horizontal="center"/>
    </xf>
    <xf numFmtId="0" fontId="2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41" fillId="0" borderId="0" xfId="0" applyFont="1" applyAlignment="1">
      <alignment horizontal="center"/>
    </xf>
    <xf numFmtId="14" fontId="8" fillId="0" borderId="0" xfId="0" applyNumberFormat="1" applyFont="1" applyAlignment="1">
      <alignment horizontal="left"/>
    </xf>
    <xf numFmtId="0" fontId="0" fillId="0" borderId="0" xfId="0" applyAlignment="1"/>
    <xf numFmtId="0" fontId="42" fillId="0" borderId="0" xfId="0" applyFont="1" applyAlignment="1">
      <alignment horizontal="right" vertical="center"/>
    </xf>
    <xf numFmtId="0" fontId="4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12" xfId="0" applyBorder="1" applyAlignment="1"/>
    <xf numFmtId="0" fontId="32" fillId="0" borderId="1" xfId="0" applyFont="1" applyBorder="1">
      <alignment vertical="center"/>
    </xf>
    <xf numFmtId="0" fontId="32" fillId="0" borderId="2" xfId="0" applyFont="1" applyBorder="1" applyAlignment="1">
      <alignment horizontal="left"/>
    </xf>
    <xf numFmtId="182" fontId="32" fillId="0" borderId="2" xfId="0" applyNumberFormat="1" applyFont="1" applyBorder="1" applyAlignment="1">
      <alignment horizontal="center"/>
    </xf>
    <xf numFmtId="183" fontId="32" fillId="0" borderId="1" xfId="0" applyNumberFormat="1" applyFont="1" applyBorder="1" applyAlignment="1">
      <alignment horizontal="center"/>
    </xf>
    <xf numFmtId="0" fontId="46" fillId="0" borderId="1" xfId="0" applyFont="1" applyBorder="1">
      <alignment vertical="center"/>
    </xf>
    <xf numFmtId="49" fontId="32" fillId="0" borderId="2" xfId="0" applyNumberFormat="1" applyFont="1" applyBorder="1" applyAlignment="1">
      <alignment horizontal="center"/>
    </xf>
    <xf numFmtId="26" fontId="32" fillId="0" borderId="1" xfId="0" applyNumberFormat="1" applyFont="1" applyFill="1" applyBorder="1" applyAlignment="1">
      <alignment horizontal="center"/>
    </xf>
    <xf numFmtId="0" fontId="46" fillId="0" borderId="0" xfId="0" applyFont="1" applyBorder="1">
      <alignment vertical="center"/>
    </xf>
    <xf numFmtId="49" fontId="32" fillId="0" borderId="0" xfId="0" applyNumberFormat="1" applyFont="1" applyBorder="1" applyAlignment="1">
      <alignment horizontal="center"/>
    </xf>
    <xf numFmtId="0" fontId="0" fillId="0" borderId="0" xfId="0" applyBorder="1" applyAlignment="1"/>
    <xf numFmtId="0" fontId="32" fillId="0" borderId="0" xfId="0" applyFont="1" applyBorder="1" applyAlignment="1">
      <alignment horizontal="center"/>
    </xf>
    <xf numFmtId="24" fontId="32" fillId="0" borderId="0" xfId="0" applyNumberFormat="1" applyFont="1" applyFill="1" applyBorder="1" applyAlignment="1">
      <alignment horizontal="center"/>
    </xf>
    <xf numFmtId="181" fontId="24" fillId="0" borderId="0" xfId="0" applyNumberFormat="1" applyFont="1" applyAlignment="1"/>
    <xf numFmtId="0" fontId="24" fillId="0" borderId="0" xfId="0" applyFont="1" applyAlignment="1"/>
    <xf numFmtId="0" fontId="24" fillId="0" borderId="0" xfId="0" applyFont="1">
      <alignment vertical="center"/>
    </xf>
    <xf numFmtId="0" fontId="24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49" fontId="24" fillId="0" borderId="0" xfId="0" applyNumberFormat="1" applyFont="1" applyAlignment="1"/>
    <xf numFmtId="49" fontId="43" fillId="0" borderId="0" xfId="0" applyNumberFormat="1" applyFont="1" applyAlignment="1"/>
    <xf numFmtId="0" fontId="24" fillId="0" borderId="0" xfId="0" applyFont="1" applyAlignment="1">
      <alignment horizontal="center" vertical="center"/>
    </xf>
    <xf numFmtId="0" fontId="48" fillId="0" borderId="0" xfId="0" applyFont="1">
      <alignment vertical="center"/>
    </xf>
    <xf numFmtId="0" fontId="48" fillId="0" borderId="0" xfId="0" applyFont="1" applyAlignment="1">
      <alignment horizontal="center" vertical="center"/>
    </xf>
    <xf numFmtId="0" fontId="30" fillId="0" borderId="0" xfId="0" applyFont="1">
      <alignment vertical="center"/>
    </xf>
    <xf numFmtId="49" fontId="50" fillId="0" borderId="0" xfId="0" applyNumberFormat="1" applyFont="1">
      <alignment vertical="center"/>
    </xf>
    <xf numFmtId="0" fontId="29" fillId="0" borderId="0" xfId="0" applyFont="1">
      <alignment vertical="center"/>
    </xf>
    <xf numFmtId="0" fontId="50" fillId="0" borderId="0" xfId="0" applyFont="1">
      <alignment vertical="center"/>
    </xf>
    <xf numFmtId="0" fontId="0" fillId="0" borderId="0" xfId="0" applyFont="1">
      <alignment vertical="center"/>
    </xf>
    <xf numFmtId="49" fontId="50" fillId="0" borderId="0" xfId="0" applyNumberFormat="1" applyFont="1" applyAlignment="1">
      <alignment vertical="center"/>
    </xf>
    <xf numFmtId="0" fontId="50" fillId="0" borderId="0" xfId="0" applyFont="1" applyAlignment="1">
      <alignment horizontal="left" vertical="center"/>
    </xf>
    <xf numFmtId="0" fontId="30" fillId="0" borderId="0" xfId="0" applyFont="1" applyAlignment="1">
      <alignment vertical="center"/>
    </xf>
    <xf numFmtId="0" fontId="51" fillId="0" borderId="0" xfId="0" applyFont="1">
      <alignment vertical="center"/>
    </xf>
    <xf numFmtId="0" fontId="52" fillId="0" borderId="0" xfId="0" applyFont="1">
      <alignment vertical="center"/>
    </xf>
    <xf numFmtId="0" fontId="0" fillId="0" borderId="0" xfId="0" applyBorder="1">
      <alignment vertical="center"/>
    </xf>
    <xf numFmtId="0" fontId="53" fillId="0" borderId="0" xfId="0" applyFont="1" applyAlignment="1">
      <alignment horizontal="left" vertical="center"/>
    </xf>
    <xf numFmtId="0" fontId="54" fillId="0" borderId="0" xfId="0" applyFont="1" applyAlignment="1">
      <alignment vertical="center"/>
    </xf>
    <xf numFmtId="49" fontId="24" fillId="0" borderId="0" xfId="0" applyNumberFormat="1" applyFont="1">
      <alignment vertical="center"/>
    </xf>
    <xf numFmtId="0" fontId="58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0" borderId="1" xfId="0" applyNumberFormat="1" applyBorder="1">
      <alignment vertical="center"/>
    </xf>
    <xf numFmtId="0" fontId="0" fillId="0" borderId="3" xfId="0" applyFont="1" applyBorder="1" applyAlignment="1">
      <alignment vertical="center"/>
    </xf>
    <xf numFmtId="181" fontId="0" fillId="0" borderId="0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18" fillId="0" borderId="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6" fillId="0" borderId="10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6" fillId="0" borderId="0" xfId="0" applyFont="1">
      <alignment vertical="center"/>
    </xf>
    <xf numFmtId="0" fontId="12" fillId="0" borderId="0" xfId="0" applyFont="1" applyBorder="1">
      <alignment vertical="center"/>
    </xf>
    <xf numFmtId="0" fontId="12" fillId="0" borderId="10" xfId="0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59" fillId="0" borderId="19" xfId="0" applyNumberFormat="1" applyFont="1" applyFill="1" applyBorder="1" applyAlignment="1"/>
    <xf numFmtId="0" fontId="60" fillId="0" borderId="19" xfId="0" applyNumberFormat="1" applyFont="1" applyFill="1" applyBorder="1" applyAlignment="1"/>
    <xf numFmtId="49" fontId="61" fillId="0" borderId="0" xfId="0" applyNumberFormat="1" applyFont="1" applyAlignment="1"/>
    <xf numFmtId="0" fontId="0" fillId="0" borderId="1" xfId="0" applyNumberFormat="1" applyFont="1" applyFill="1" applyBorder="1" applyAlignment="1"/>
    <xf numFmtId="0" fontId="62" fillId="5" borderId="1" xfId="0" applyNumberFormat="1" applyFont="1" applyFill="1" applyBorder="1" applyAlignment="1"/>
    <xf numFmtId="0" fontId="63" fillId="5" borderId="1" xfId="0" applyNumberFormat="1" applyFont="1" applyFill="1" applyBorder="1" applyAlignment="1"/>
    <xf numFmtId="0" fontId="60" fillId="0" borderId="1" xfId="0" applyNumberFormat="1" applyFont="1" applyFill="1" applyBorder="1" applyAlignment="1"/>
    <xf numFmtId="0" fontId="0" fillId="0" borderId="1" xfId="0" applyNumberFormat="1" applyFill="1" applyBorder="1" applyAlignment="1"/>
    <xf numFmtId="1" fontId="64" fillId="6" borderId="36" xfId="0" applyNumberFormat="1" applyFont="1" applyFill="1" applyBorder="1" applyAlignment="1" applyProtection="1">
      <alignment horizontal="left"/>
      <protection locked="0"/>
    </xf>
    <xf numFmtId="0" fontId="0" fillId="0" borderId="37" xfId="0" applyNumberFormat="1" applyFont="1" applyFill="1" applyBorder="1" applyAlignment="1"/>
    <xf numFmtId="1" fontId="18" fillId="6" borderId="36" xfId="0" applyNumberFormat="1" applyFont="1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center" vertical="center"/>
    </xf>
    <xf numFmtId="1" fontId="19" fillId="6" borderId="36" xfId="0" applyNumberFormat="1" applyFont="1" applyFill="1" applyBorder="1" applyAlignment="1" applyProtection="1">
      <alignment horizontal="center"/>
      <protection locked="0"/>
    </xf>
    <xf numFmtId="186" fontId="19" fillId="6" borderId="38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>
      <alignment horizontal="left"/>
    </xf>
    <xf numFmtId="0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 applyFont="1" applyFill="1" applyBorder="1" applyAlignment="1"/>
    <xf numFmtId="0" fontId="2" fillId="0" borderId="0" xfId="32" applyNumberFormat="1" applyBorder="1">
      <alignment vertical="center"/>
    </xf>
    <xf numFmtId="0" fontId="2" fillId="0" borderId="0" xfId="32" applyNumberFormat="1" applyBorder="1" applyAlignment="1">
      <alignment horizontal="center" vertical="center"/>
    </xf>
    <xf numFmtId="0" fontId="86" fillId="0" borderId="1" xfId="32" applyNumberFormat="1" applyFont="1" applyBorder="1" applyAlignment="1">
      <alignment horizontal="right" vertical="center"/>
    </xf>
    <xf numFmtId="0" fontId="66" fillId="0" borderId="1" xfId="32" applyNumberFormat="1" applyFont="1" applyBorder="1" applyAlignment="1">
      <alignment horizontal="center" vertical="center"/>
    </xf>
    <xf numFmtId="0" fontId="66" fillId="0" borderId="1" xfId="32" applyNumberFormat="1" applyFont="1" applyBorder="1">
      <alignment vertical="center"/>
    </xf>
    <xf numFmtId="0" fontId="87" fillId="0" borderId="0" xfId="32" applyNumberFormat="1" applyFont="1" applyBorder="1" applyAlignment="1">
      <alignment horizontal="center" vertical="center"/>
    </xf>
    <xf numFmtId="0" fontId="87" fillId="0" borderId="0" xfId="32" applyNumberFormat="1" applyFont="1" applyBorder="1">
      <alignment vertical="center"/>
    </xf>
    <xf numFmtId="0" fontId="86" fillId="0" borderId="0" xfId="32" applyNumberFormat="1" applyFont="1" applyBorder="1" applyAlignment="1">
      <alignment horizontal="center" vertical="center"/>
    </xf>
    <xf numFmtId="0" fontId="86" fillId="0" borderId="0" xfId="32" applyNumberFormat="1" applyFont="1" applyBorder="1">
      <alignment vertical="center"/>
    </xf>
    <xf numFmtId="0" fontId="88" fillId="0" borderId="0" xfId="32" applyNumberFormat="1" applyFont="1" applyBorder="1" applyAlignment="1">
      <alignment horizontal="center" vertical="center"/>
    </xf>
    <xf numFmtId="0" fontId="88" fillId="0" borderId="0" xfId="32" applyNumberFormat="1" applyFont="1" applyBorder="1">
      <alignment vertical="center"/>
    </xf>
    <xf numFmtId="49" fontId="6" fillId="28" borderId="1" xfId="0" applyNumberFormat="1" applyFont="1" applyFill="1" applyBorder="1" applyProtection="1">
      <alignment vertical="center"/>
      <protection locked="0"/>
    </xf>
    <xf numFmtId="0" fontId="86" fillId="0" borderId="1" xfId="32" applyNumberFormat="1" applyFont="1" applyBorder="1" applyAlignment="1">
      <alignment horizontal="center" vertical="center"/>
    </xf>
    <xf numFmtId="49" fontId="86" fillId="0" borderId="0" xfId="32" applyNumberFormat="1" applyFont="1" applyBorder="1" applyAlignment="1">
      <alignment horizontal="center" vertical="center"/>
    </xf>
    <xf numFmtId="14" fontId="86" fillId="0" borderId="0" xfId="32" applyNumberFormat="1" applyFont="1" applyBorder="1" applyAlignment="1">
      <alignment horizontal="center" vertical="center"/>
    </xf>
    <xf numFmtId="0" fontId="90" fillId="0" borderId="1" xfId="0" applyFont="1" applyFill="1" applyBorder="1" applyAlignment="1">
      <alignment horizontal="center" vertical="center"/>
    </xf>
    <xf numFmtId="0" fontId="91" fillId="0" borderId="1" xfId="0" applyFont="1" applyBorder="1" applyAlignment="1">
      <alignment horizontal="center" vertical="center"/>
    </xf>
    <xf numFmtId="0" fontId="90" fillId="0" borderId="1" xfId="0" applyFont="1" applyBorder="1" applyAlignment="1">
      <alignment horizontal="center" vertical="center"/>
    </xf>
    <xf numFmtId="0" fontId="90" fillId="29" borderId="1" xfId="0" applyFont="1" applyFill="1" applyBorder="1" applyAlignment="1">
      <alignment horizontal="center" vertical="center"/>
    </xf>
    <xf numFmtId="0" fontId="90" fillId="29" borderId="1" xfId="0" applyFont="1" applyFill="1" applyBorder="1" applyAlignment="1">
      <alignment horizontal="center" vertical="center" wrapText="1"/>
    </xf>
    <xf numFmtId="49" fontId="64" fillId="0" borderId="1" xfId="0" applyNumberFormat="1" applyFont="1" applyFill="1" applyBorder="1" applyAlignment="1" applyProtection="1">
      <alignment horizontal="left"/>
      <protection locked="0"/>
    </xf>
    <xf numFmtId="0" fontId="18" fillId="0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/>
      <protection locked="0"/>
    </xf>
    <xf numFmtId="187" fontId="6" fillId="0" borderId="1" xfId="0" applyNumberFormat="1" applyFont="1" applyBorder="1" applyProtection="1">
      <alignment vertical="center"/>
      <protection locked="0"/>
    </xf>
    <xf numFmtId="0" fontId="14" fillId="4" borderId="4" xfId="1" applyNumberFormat="1" applyFont="1" applyFill="1" applyBorder="1" applyAlignment="1" applyProtection="1">
      <alignment horizontal="left" vertical="center"/>
      <protection locked="0"/>
    </xf>
    <xf numFmtId="188" fontId="90" fillId="0" borderId="1" xfId="0" applyNumberFormat="1" applyFont="1" applyBorder="1" applyAlignment="1">
      <alignment horizontal="center" vertical="center"/>
    </xf>
    <xf numFmtId="188" fontId="0" fillId="0" borderId="0" xfId="0" applyNumberFormat="1">
      <alignment vertical="center"/>
    </xf>
    <xf numFmtId="49" fontId="5" fillId="0" borderId="1" xfId="1" applyNumberFormat="1" applyFont="1" applyFill="1" applyBorder="1" applyAlignment="1" applyProtection="1">
      <alignment horizontal="left" vertical="center"/>
      <protection locked="0"/>
    </xf>
    <xf numFmtId="0" fontId="6" fillId="2" borderId="0" xfId="1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Border="1" applyAlignment="1" applyProtection="1">
      <alignment horizontal="left" vertical="center"/>
    </xf>
    <xf numFmtId="49" fontId="6" fillId="0" borderId="1" xfId="0" applyNumberFormat="1" applyFont="1" applyBorder="1" applyAlignment="1" applyProtection="1">
      <alignment vertical="center"/>
    </xf>
    <xf numFmtId="49" fontId="6" fillId="2" borderId="1" xfId="1" applyNumberFormat="1" applyFont="1" applyFill="1" applyBorder="1" applyAlignment="1" applyProtection="1">
      <alignment horizontal="left" vertical="center"/>
    </xf>
    <xf numFmtId="0" fontId="6" fillId="2" borderId="0" xfId="1" applyNumberFormat="1" applyFont="1" applyFill="1" applyBorder="1" applyAlignment="1" applyProtection="1">
      <alignment horizontal="center" vertical="center"/>
      <protection locked="0"/>
    </xf>
    <xf numFmtId="49" fontId="6" fillId="2" borderId="0" xfId="1" applyNumberFormat="1" applyFont="1" applyFill="1" applyAlignment="1" applyProtection="1">
      <alignment horizontal="right" vertical="center"/>
      <protection locked="0"/>
    </xf>
    <xf numFmtId="49" fontId="6" fillId="2" borderId="3" xfId="1" applyNumberFormat="1" applyFont="1" applyFill="1" applyBorder="1" applyAlignment="1" applyProtection="1">
      <alignment horizontal="right" vertical="center"/>
      <protection locked="0"/>
    </xf>
    <xf numFmtId="49" fontId="6" fillId="2" borderId="0" xfId="1" applyNumberFormat="1" applyFont="1" applyFill="1" applyBorder="1" applyAlignment="1" applyProtection="1">
      <alignment horizontal="center" vertical="center"/>
      <protection locked="0"/>
    </xf>
    <xf numFmtId="49" fontId="5" fillId="2" borderId="0" xfId="1" applyNumberFormat="1" applyFont="1" applyFill="1" applyBorder="1" applyAlignment="1" applyProtection="1">
      <alignment horizontal="center" vertical="center"/>
      <protection locked="0"/>
    </xf>
    <xf numFmtId="49" fontId="6" fillId="2" borderId="5" xfId="1" applyNumberFormat="1" applyFont="1" applyFill="1" applyBorder="1" applyAlignment="1" applyProtection="1">
      <alignment horizontal="left" vertical="center"/>
      <protection locked="0"/>
    </xf>
    <xf numFmtId="49" fontId="6" fillId="2" borderId="1" xfId="1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49" fontId="6" fillId="2" borderId="2" xfId="1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6" fillId="2" borderId="1" xfId="1" applyNumberFormat="1" applyFont="1" applyFill="1" applyBorder="1" applyAlignment="1" applyProtection="1">
      <alignment vertic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2" borderId="0" xfId="1" applyNumberFormat="1" applyFont="1" applyFill="1" applyBorder="1" applyAlignment="1" applyProtection="1">
      <alignment horizontal="center" vertical="center"/>
    </xf>
    <xf numFmtId="49" fontId="6" fillId="2" borderId="0" xfId="1" applyNumberFormat="1" applyFont="1" applyFill="1" applyAlignment="1" applyProtection="1">
      <alignment horizontal="right" vertical="center"/>
    </xf>
    <xf numFmtId="49" fontId="6" fillId="2" borderId="3" xfId="1" applyNumberFormat="1" applyFont="1" applyFill="1" applyBorder="1" applyAlignment="1" applyProtection="1">
      <alignment horizontal="right" vertical="center"/>
    </xf>
    <xf numFmtId="49" fontId="6" fillId="0" borderId="1" xfId="0" applyNumberFormat="1" applyFont="1" applyBorder="1" applyAlignment="1" applyProtection="1">
      <alignment horizontal="center" vertical="center"/>
    </xf>
    <xf numFmtId="49" fontId="27" fillId="2" borderId="0" xfId="2" applyNumberFormat="1" applyFont="1" applyFill="1" applyAlignment="1" applyProtection="1">
      <alignment horizontal="left" vertical="center"/>
    </xf>
    <xf numFmtId="0" fontId="27" fillId="2" borderId="0" xfId="2" applyNumberFormat="1" applyFont="1" applyFill="1" applyAlignment="1" applyProtection="1">
      <alignment horizontal="left" vertical="center"/>
    </xf>
    <xf numFmtId="0" fontId="18" fillId="2" borderId="0" xfId="2" applyNumberFormat="1" applyFont="1" applyFill="1" applyAlignment="1" applyProtection="1">
      <alignment horizontal="right" vertical="center"/>
    </xf>
    <xf numFmtId="0" fontId="28" fillId="2" borderId="0" xfId="2" applyNumberFormat="1" applyFont="1" applyFill="1" applyBorder="1" applyAlignment="1" applyProtection="1">
      <alignment horizontal="left" vertical="center"/>
    </xf>
    <xf numFmtId="0" fontId="28" fillId="2" borderId="0" xfId="0" applyNumberFormat="1" applyFont="1" applyFill="1" applyBorder="1" applyAlignment="1" applyProtection="1">
      <alignment horizontal="left" vertical="center"/>
    </xf>
    <xf numFmtId="179" fontId="27" fillId="2" borderId="0" xfId="2" applyNumberFormat="1" applyFont="1" applyFill="1" applyAlignment="1" applyProtection="1">
      <alignment horizontal="left" vertical="center"/>
    </xf>
    <xf numFmtId="0" fontId="0" fillId="2" borderId="1" xfId="0" applyFill="1" applyBorder="1" applyAlignment="1" applyProtection="1">
      <alignment horizontal="center" vertical="center"/>
    </xf>
    <xf numFmtId="0" fontId="26" fillId="0" borderId="0" xfId="2" applyNumberFormat="1" applyFont="1" applyFill="1" applyAlignment="1" applyProtection="1">
      <alignment horizontal="center" vertical="center"/>
    </xf>
    <xf numFmtId="0" fontId="27" fillId="2" borderId="0" xfId="2" applyNumberFormat="1" applyFont="1" applyFill="1" applyBorder="1" applyAlignment="1" applyProtection="1">
      <alignment horizontal="center" vertical="center"/>
    </xf>
    <xf numFmtId="0" fontId="2" fillId="2" borderId="0" xfId="1" applyNumberFormat="1" applyFill="1" applyBorder="1" applyAlignment="1">
      <alignment horizontal="right"/>
    </xf>
    <xf numFmtId="181" fontId="2" fillId="2" borderId="0" xfId="1" applyNumberFormat="1" applyFill="1" applyBorder="1" applyAlignment="1">
      <alignment horizontal="left"/>
    </xf>
    <xf numFmtId="49" fontId="33" fillId="2" borderId="0" xfId="1" applyNumberFormat="1" applyFont="1" applyFill="1" applyAlignment="1">
      <alignment horizontal="center"/>
    </xf>
    <xf numFmtId="0" fontId="33" fillId="2" borderId="0" xfId="1" applyNumberFormat="1" applyFont="1" applyFill="1" applyAlignment="1">
      <alignment horizontal="center"/>
    </xf>
    <xf numFmtId="0" fontId="34" fillId="2" borderId="0" xfId="1" applyNumberFormat="1" applyFont="1" applyFill="1" applyAlignment="1">
      <alignment horizontal="center"/>
    </xf>
    <xf numFmtId="0" fontId="35" fillId="2" borderId="0" xfId="1" applyNumberFormat="1" applyFont="1" applyFill="1" applyAlignment="1">
      <alignment horizontal="center"/>
    </xf>
    <xf numFmtId="0" fontId="0" fillId="2" borderId="0" xfId="1" applyNumberFormat="1" applyFont="1" applyFill="1" applyAlignment="1">
      <alignment horizontal="center"/>
    </xf>
    <xf numFmtId="0" fontId="2" fillId="2" borderId="0" xfId="1" applyNumberFormat="1" applyFill="1" applyAlignment="1">
      <alignment horizontal="right"/>
    </xf>
    <xf numFmtId="14" fontId="0" fillId="2" borderId="0" xfId="1" applyNumberFormat="1" applyFont="1" applyFill="1" applyBorder="1" applyAlignment="1">
      <alignment horizontal="left"/>
    </xf>
    <xf numFmtId="0" fontId="8" fillId="2" borderId="8" xfId="1" applyNumberFormat="1" applyFont="1" applyFill="1" applyBorder="1" applyAlignment="1">
      <alignment horizontal="left"/>
    </xf>
    <xf numFmtId="0" fontId="8" fillId="2" borderId="0" xfId="1" applyNumberFormat="1" applyFont="1" applyFill="1" applyBorder="1" applyAlignment="1">
      <alignment horizontal="center"/>
    </xf>
    <xf numFmtId="0" fontId="0" fillId="2" borderId="0" xfId="1" applyNumberFormat="1" applyFont="1" applyFill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  <xf numFmtId="0" fontId="36" fillId="2" borderId="0" xfId="1" applyNumberFormat="1" applyFont="1" applyFill="1" applyAlignment="1"/>
    <xf numFmtId="0" fontId="38" fillId="2" borderId="0" xfId="1" applyNumberFormat="1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0" fillId="2" borderId="0" xfId="1" applyNumberFormat="1" applyFont="1" applyFill="1" applyAlignment="1">
      <alignment horizontal="left"/>
    </xf>
    <xf numFmtId="0" fontId="0" fillId="2" borderId="0" xfId="1" applyNumberFormat="1" applyFont="1" applyFill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44" fillId="0" borderId="4" xfId="0" applyFont="1" applyBorder="1" applyAlignment="1">
      <alignment horizontal="center"/>
    </xf>
    <xf numFmtId="0" fontId="44" fillId="0" borderId="9" xfId="0" applyFont="1" applyBorder="1" applyAlignment="1">
      <alignment horizontal="center"/>
    </xf>
    <xf numFmtId="49" fontId="39" fillId="0" borderId="0" xfId="0" applyNumberFormat="1" applyFont="1" applyAlignment="1">
      <alignment horizontal="center"/>
    </xf>
    <xf numFmtId="0" fontId="39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shrinkToFit="1"/>
    </xf>
    <xf numFmtId="0" fontId="43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49" fontId="32" fillId="0" borderId="1" xfId="0" applyNumberFormat="1" applyFont="1" applyBorder="1" applyAlignment="1">
      <alignment horizontal="center"/>
    </xf>
    <xf numFmtId="0" fontId="0" fillId="0" borderId="4" xfId="0" applyBorder="1" applyAlignment="1"/>
    <xf numFmtId="0" fontId="24" fillId="0" borderId="0" xfId="0" applyFont="1" applyAlignment="1">
      <alignment horizontal="center"/>
    </xf>
    <xf numFmtId="184" fontId="24" fillId="0" borderId="0" xfId="0" applyNumberFormat="1" applyFont="1" applyAlignment="1">
      <alignment horizontal="left"/>
    </xf>
    <xf numFmtId="0" fontId="43" fillId="0" borderId="0" xfId="0" applyFont="1" applyAlignment="1">
      <alignment horizontal="center"/>
    </xf>
    <xf numFmtId="185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left"/>
    </xf>
    <xf numFmtId="0" fontId="43" fillId="0" borderId="0" xfId="0" applyFont="1" applyAlignment="1"/>
    <xf numFmtId="0" fontId="49" fillId="0" borderId="0" xfId="0" applyFont="1" applyAlignment="1">
      <alignment horizontal="center" shrinkToFit="1"/>
    </xf>
    <xf numFmtId="0" fontId="0" fillId="0" borderId="0" xfId="0" applyAlignment="1">
      <alignment horizontal="center" shrinkToFit="1"/>
    </xf>
    <xf numFmtId="0" fontId="5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/>
    </xf>
    <xf numFmtId="14" fontId="30" fillId="0" borderId="0" xfId="0" applyNumberFormat="1" applyFont="1" applyAlignment="1">
      <alignment horizontal="center" vertical="center"/>
    </xf>
    <xf numFmtId="49" fontId="54" fillId="0" borderId="0" xfId="0" applyNumberFormat="1" applyFont="1" applyAlignment="1">
      <alignment horizontal="left" vertical="center"/>
    </xf>
    <xf numFmtId="0" fontId="54" fillId="0" borderId="0" xfId="0" applyNumberFormat="1" applyFont="1" applyAlignment="1">
      <alignment horizontal="left" vertical="center"/>
    </xf>
    <xf numFmtId="181" fontId="0" fillId="0" borderId="0" xfId="0" applyNumberFormat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49" fontId="24" fillId="0" borderId="16" xfId="0" applyNumberFormat="1" applyFont="1" applyBorder="1" applyAlignment="1">
      <alignment horizontal="center" vertical="center"/>
    </xf>
    <xf numFmtId="49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49" fontId="24" fillId="0" borderId="19" xfId="0" applyNumberFormat="1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81" fontId="12" fillId="0" borderId="1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81" fontId="0" fillId="0" borderId="11" xfId="0" applyNumberFormat="1" applyFont="1" applyBorder="1" applyAlignment="1">
      <alignment horizontal="center" vertical="center"/>
    </xf>
    <xf numFmtId="181" fontId="0" fillId="0" borderId="6" xfId="0" applyNumberFormat="1" applyFont="1" applyBorder="1" applyAlignment="1">
      <alignment horizontal="center" vertical="center"/>
    </xf>
    <xf numFmtId="181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right" vertical="center"/>
    </xf>
    <xf numFmtId="0" fontId="0" fillId="0" borderId="12" xfId="0" applyFont="1" applyBorder="1" applyAlignment="1">
      <alignment horizontal="right" vertical="center"/>
    </xf>
    <xf numFmtId="0" fontId="0" fillId="0" borderId="1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181" fontId="12" fillId="0" borderId="0" xfId="0" applyNumberFormat="1" applyFont="1" applyBorder="1" applyAlignment="1">
      <alignment horizontal="center" vertical="center"/>
    </xf>
    <xf numFmtId="181" fontId="12" fillId="0" borderId="3" xfId="0" applyNumberFormat="1" applyFont="1" applyBorder="1" applyAlignment="1">
      <alignment horizontal="center" vertical="center"/>
    </xf>
    <xf numFmtId="181" fontId="12" fillId="0" borderId="0" xfId="0" applyNumberFormat="1" applyFont="1" applyBorder="1" applyAlignment="1">
      <alignment horizontal="right" vertical="center"/>
    </xf>
    <xf numFmtId="181" fontId="12" fillId="0" borderId="3" xfId="0" applyNumberFormat="1" applyFont="1" applyBorder="1" applyAlignment="1">
      <alignment horizontal="right" vertical="center"/>
    </xf>
    <xf numFmtId="0" fontId="12" fillId="0" borderId="4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59" fillId="0" borderId="35" xfId="0" applyNumberFormat="1" applyFont="1" applyFill="1" applyBorder="1" applyAlignment="1">
      <alignment horizontal="center"/>
    </xf>
    <xf numFmtId="49" fontId="46" fillId="2" borderId="1" xfId="1" applyNumberFormat="1" applyFont="1" applyFill="1" applyBorder="1" applyAlignment="1" applyProtection="1">
      <alignment vertical="center" wrapText="1"/>
      <protection locked="0"/>
    </xf>
    <xf numFmtId="0" fontId="24" fillId="2" borderId="1" xfId="1" applyNumberFormat="1" applyFont="1" applyFill="1" applyBorder="1" applyAlignment="1" applyProtection="1">
      <alignment vertical="center" wrapText="1"/>
      <protection locked="0"/>
    </xf>
    <xf numFmtId="0" fontId="86" fillId="0" borderId="1" xfId="32" applyNumberFormat="1" applyFont="1" applyBorder="1" applyAlignment="1">
      <alignment horizontal="center" vertical="center"/>
    </xf>
    <xf numFmtId="0" fontId="86" fillId="0" borderId="1" xfId="32" applyNumberFormat="1" applyFont="1" applyBorder="1" applyAlignment="1">
      <alignment horizontal="center" vertical="center" wrapText="1"/>
    </xf>
    <xf numFmtId="0" fontId="86" fillId="0" borderId="0" xfId="32" applyNumberFormat="1" applyFont="1" applyBorder="1" applyAlignment="1">
      <alignment horizontal="left" vertical="center"/>
    </xf>
    <xf numFmtId="0" fontId="86" fillId="0" borderId="0" xfId="32" applyNumberFormat="1" applyFont="1" applyBorder="1" applyAlignment="1">
      <alignment horizontal="right" vertical="center"/>
    </xf>
    <xf numFmtId="0" fontId="89" fillId="0" borderId="0" xfId="32" applyNumberFormat="1" applyFont="1" applyBorder="1" applyAlignment="1">
      <alignment horizontal="center" vertical="center"/>
    </xf>
    <xf numFmtId="49" fontId="0" fillId="2" borderId="0" xfId="1" applyNumberFormat="1" applyFont="1" applyFill="1" applyBorder="1" applyAlignment="1" applyProtection="1">
      <alignment vertical="center"/>
      <protection locked="0"/>
    </xf>
  </cellXfs>
  <cellStyles count="56">
    <cellStyle name="_ET_STYLE_NoName_00_" xfId="4"/>
    <cellStyle name="20% - 輔色1" xfId="5"/>
    <cellStyle name="20% - 輔色2" xfId="6"/>
    <cellStyle name="20% - 輔色3" xfId="7"/>
    <cellStyle name="20% - 輔色4" xfId="8"/>
    <cellStyle name="20% - 輔色5" xfId="9"/>
    <cellStyle name="20% - 輔色6" xfId="10"/>
    <cellStyle name="40% - 輔色1" xfId="11"/>
    <cellStyle name="40% - 輔色2" xfId="12"/>
    <cellStyle name="40% - 輔色3" xfId="13"/>
    <cellStyle name="40% - 輔色4" xfId="14"/>
    <cellStyle name="40% - 輔色5" xfId="15"/>
    <cellStyle name="40% - 輔色6" xfId="16"/>
    <cellStyle name="60% - 輔色1" xfId="17"/>
    <cellStyle name="60% - 輔色2" xfId="18"/>
    <cellStyle name="60% - 輔色3" xfId="19"/>
    <cellStyle name="60% - 輔色4" xfId="20"/>
    <cellStyle name="60% - 輔色5" xfId="21"/>
    <cellStyle name="60% - 輔色6" xfId="22"/>
    <cellStyle name="備註" xfId="23"/>
    <cellStyle name="標題" xfId="24"/>
    <cellStyle name="標題 1" xfId="25"/>
    <cellStyle name="標題 2" xfId="26"/>
    <cellStyle name="標題 3" xfId="27"/>
    <cellStyle name="標題 4" xfId="28"/>
    <cellStyle name="標題_Sheet1" xfId="29"/>
    <cellStyle name="差_Sheet1" xfId="30"/>
    <cellStyle name="差_商品编码" xfId="31"/>
    <cellStyle name="常规" xfId="0" builtinId="0"/>
    <cellStyle name="常规 2" xfId="32"/>
    <cellStyle name="常规 3" xfId="33"/>
    <cellStyle name="常规 4" xfId="34"/>
    <cellStyle name="常规 5" xfId="55"/>
    <cellStyle name="常规_发票" xfId="3"/>
    <cellStyle name="常规_格式" xfId="1"/>
    <cellStyle name="常规_亚非-217788252-YF-3126" xfId="2"/>
    <cellStyle name="輔色1" xfId="35"/>
    <cellStyle name="輔色2" xfId="36"/>
    <cellStyle name="輔色3" xfId="37"/>
    <cellStyle name="輔色4" xfId="38"/>
    <cellStyle name="輔色5" xfId="39"/>
    <cellStyle name="輔色6" xfId="40"/>
    <cellStyle name="好 2" xfId="41"/>
    <cellStyle name="好_Sheet1" xfId="42"/>
    <cellStyle name="好_商品编码" xfId="43"/>
    <cellStyle name="合計" xfId="44"/>
    <cellStyle name="壞" xfId="45"/>
    <cellStyle name="壞_Sheet1" xfId="46"/>
    <cellStyle name="計算方式" xfId="47"/>
    <cellStyle name="檢查儲存格" xfId="48"/>
    <cellStyle name="警告文字" xfId="49"/>
    <cellStyle name="連結的儲存格" xfId="50"/>
    <cellStyle name="輸出" xfId="51"/>
    <cellStyle name="輸入" xfId="52"/>
    <cellStyle name="說明文字" xfId="53"/>
    <cellStyle name="中等" xfId="54"/>
  </cellStyles>
  <dxfs count="21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b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81194E01419B1407519B001963F282ED2D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61"/>
  <ax:ocxPr ax:name="Sizel_cy" ax:value="609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A17E9C817E2914215183D81B780E25869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556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E48A56D1FF471479F1BBB31C351E0610AA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61"/>
  <ax:ocxPr ax:name="Sizel_cy" ax:value="609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98A50B71399814EFE1976C125BE67F8DFE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61"/>
  <ax:ocxPr ax:name="Sizel_cy" ax:value="609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6C878AD992C319495D9AD499646BB77549FE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61"/>
  <ax:ocxPr ax:name="Sizel_cy" ax:value="609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FA45C5219DE81451D1BD9F136E3AD26F88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058"/>
  <ax:ocxPr ax:name="Sizel_cy" ax:value="661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AC85C271113414E0B1AFEA109B86C2D863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556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63A45661E1E2141EF1BC1A14D96D7B4CE0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607AB23D1E32D14B161A1631B154D0484A1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33"/>
  <ax:ocxPr ax:name="Sizel_cy" ax:value="529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8FEA7C112EFF149011A096101892D52EFB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556"/>
  <ax:ocxPr ax:name="IsDynamic" ax:value="0"/>
</ax:ocx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image" Target="../media/image14.png"/><Relationship Id="rId1" Type="http://schemas.openxmlformats.org/officeDocument/2006/relationships/image" Target="../media/image13.jpeg"/><Relationship Id="rId4" Type="http://schemas.openxmlformats.org/officeDocument/2006/relationships/image" Target="../media/image1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8.emf"/><Relationship Id="rId1" Type="http://schemas.openxmlformats.org/officeDocument/2006/relationships/image" Target="../media/image9.emf"/><Relationship Id="rId6" Type="http://schemas.openxmlformats.org/officeDocument/2006/relationships/image" Target="../media/image6.emf"/><Relationship Id="rId5" Type="http://schemas.openxmlformats.org/officeDocument/2006/relationships/image" Target="../media/image11.emf"/><Relationship Id="rId4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1</xdr:row>
      <xdr:rowOff>0</xdr:rowOff>
    </xdr:from>
    <xdr:to>
      <xdr:col>10</xdr:col>
      <xdr:colOff>19050</xdr:colOff>
      <xdr:row>3</xdr:row>
      <xdr:rowOff>0</xdr:rowOff>
    </xdr:to>
    <xdr:pic>
      <xdr:nvPicPr>
        <xdr:cNvPr id="2" name="Picture 2" descr="未标题-1 拷贝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2400"/>
          <a:ext cx="16192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6</xdr:row>
          <xdr:rowOff>114300</xdr:rowOff>
        </xdr:from>
        <xdr:to>
          <xdr:col>12</xdr:col>
          <xdr:colOff>438150</xdr:colOff>
          <xdr:row>8</xdr:row>
          <xdr:rowOff>28575</xdr:rowOff>
        </xdr:to>
        <xdr:sp macro="" textlink="">
          <xdr:nvSpPr>
            <xdr:cNvPr id="1033" name="_ActiveXWrapper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4</xdr:row>
          <xdr:rowOff>57150</xdr:rowOff>
        </xdr:from>
        <xdr:to>
          <xdr:col>9</xdr:col>
          <xdr:colOff>295275</xdr:colOff>
          <xdr:row>5</xdr:row>
          <xdr:rowOff>123825</xdr:rowOff>
        </xdr:to>
        <xdr:sp macro="" textlink="">
          <xdr:nvSpPr>
            <xdr:cNvPr id="1035" name="_ActiveXWrapper2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6</xdr:row>
          <xdr:rowOff>114300</xdr:rowOff>
        </xdr:from>
        <xdr:to>
          <xdr:col>9</xdr:col>
          <xdr:colOff>304800</xdr:colOff>
          <xdr:row>8</xdr:row>
          <xdr:rowOff>28575</xdr:rowOff>
        </xdr:to>
        <xdr:sp macro="" textlink="">
          <xdr:nvSpPr>
            <xdr:cNvPr id="1036" name="_ActiveXWrapper3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200025</xdr:colOff>
          <xdr:row>4</xdr:row>
          <xdr:rowOff>47625</xdr:rowOff>
        </xdr:from>
        <xdr:to>
          <xdr:col>12</xdr:col>
          <xdr:colOff>428625</xdr:colOff>
          <xdr:row>5</xdr:row>
          <xdr:rowOff>114300</xdr:rowOff>
        </xdr:to>
        <xdr:sp macro="" textlink="">
          <xdr:nvSpPr>
            <xdr:cNvPr id="1037" name="_ActiveXWrapper4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4</xdr:col>
          <xdr:colOff>1524000</xdr:colOff>
          <xdr:row>24</xdr:row>
          <xdr:rowOff>190500</xdr:rowOff>
        </xdr:to>
        <xdr:sp macro="" textlink="">
          <xdr:nvSpPr>
            <xdr:cNvPr id="2176" name="_ActiveXWrapper1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7</xdr:row>
          <xdr:rowOff>57150</xdr:rowOff>
        </xdr:from>
        <xdr:to>
          <xdr:col>9</xdr:col>
          <xdr:colOff>561975</xdr:colOff>
          <xdr:row>8</xdr:row>
          <xdr:rowOff>85725</xdr:rowOff>
        </xdr:to>
        <xdr:sp macro="" textlink="">
          <xdr:nvSpPr>
            <xdr:cNvPr id="2177" name="_ActiveXWrapper2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9</xdr:row>
          <xdr:rowOff>57150</xdr:rowOff>
        </xdr:from>
        <xdr:to>
          <xdr:col>9</xdr:col>
          <xdr:colOff>561975</xdr:colOff>
          <xdr:row>10</xdr:row>
          <xdr:rowOff>85725</xdr:rowOff>
        </xdr:to>
        <xdr:sp macro="" textlink="">
          <xdr:nvSpPr>
            <xdr:cNvPr id="2179" name="_ActiveXWrapper3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142875</xdr:rowOff>
        </xdr:from>
        <xdr:to>
          <xdr:col>9</xdr:col>
          <xdr:colOff>552450</xdr:colOff>
          <xdr:row>5</xdr:row>
          <xdr:rowOff>0</xdr:rowOff>
        </xdr:to>
        <xdr:sp macro="" textlink="">
          <xdr:nvSpPr>
            <xdr:cNvPr id="2180" name="_ActiveXWrapper4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</xdr:row>
          <xdr:rowOff>28575</xdr:rowOff>
        </xdr:from>
        <xdr:to>
          <xdr:col>9</xdr:col>
          <xdr:colOff>561975</xdr:colOff>
          <xdr:row>3</xdr:row>
          <xdr:rowOff>57150</xdr:rowOff>
        </xdr:to>
        <xdr:sp macro="" textlink="">
          <xdr:nvSpPr>
            <xdr:cNvPr id="2181" name="_ActiveXWrapper5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1171575</xdr:colOff>
          <xdr:row>13</xdr:row>
          <xdr:rowOff>0</xdr:rowOff>
        </xdr:from>
        <xdr:to>
          <xdr:col>5</xdr:col>
          <xdr:colOff>19050</xdr:colOff>
          <xdr:row>14</xdr:row>
          <xdr:rowOff>9525</xdr:rowOff>
        </xdr:to>
        <xdr:sp macro="" textlink="">
          <xdr:nvSpPr>
            <xdr:cNvPr id="2182" name="_ActiveXWrapper6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28</xdr:row>
      <xdr:rowOff>57150</xdr:rowOff>
    </xdr:to>
    <xdr:sp macro="" textlink="">
      <xdr:nvSpPr>
        <xdr:cNvPr id="2" name="AutoShape 5156" descr="0{LAZ$9`N31G3F~3@cX5Y"/>
        <xdr:cNvSpPr>
          <a:spLocks noChangeAspect="1" noChangeArrowheads="1"/>
        </xdr:cNvSpPr>
      </xdr:nvSpPr>
      <xdr:spPr bwMode="auto">
        <a:xfrm>
          <a:off x="2105025" y="6086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28</xdr:row>
      <xdr:rowOff>57150</xdr:rowOff>
    </xdr:to>
    <xdr:sp macro="" textlink="">
      <xdr:nvSpPr>
        <xdr:cNvPr id="3" name="AutoShape 5157" descr="0{LAZ$9`N31G3F~3@cX5Y"/>
        <xdr:cNvSpPr>
          <a:spLocks noChangeAspect="1" noChangeArrowheads="1"/>
        </xdr:cNvSpPr>
      </xdr:nvSpPr>
      <xdr:spPr bwMode="auto">
        <a:xfrm>
          <a:off x="2105025" y="6086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57150</xdr:rowOff>
    </xdr:to>
    <xdr:sp macro="" textlink="">
      <xdr:nvSpPr>
        <xdr:cNvPr id="4" name="AutoShape 11348" descr="{WTY475VZXBTP(A0`4~{O"/>
        <xdr:cNvSpPr>
          <a:spLocks noChangeAspect="1" noChangeArrowheads="1"/>
        </xdr:cNvSpPr>
      </xdr:nvSpPr>
      <xdr:spPr bwMode="auto">
        <a:xfrm>
          <a:off x="2105025" y="5838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57150</xdr:rowOff>
    </xdr:to>
    <xdr:sp macro="" textlink="">
      <xdr:nvSpPr>
        <xdr:cNvPr id="5" name="AutoShape 11349" descr="{WTY475VZXBTP(A0`4~{O"/>
        <xdr:cNvSpPr>
          <a:spLocks noChangeAspect="1" noChangeArrowheads="1"/>
        </xdr:cNvSpPr>
      </xdr:nvSpPr>
      <xdr:spPr bwMode="auto">
        <a:xfrm>
          <a:off x="2105025" y="5838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57150</xdr:rowOff>
    </xdr:to>
    <xdr:sp macro="" textlink="">
      <xdr:nvSpPr>
        <xdr:cNvPr id="6" name="AutoShape 11350" descr="{WTY475VZXBTP(A0`4~{O"/>
        <xdr:cNvSpPr>
          <a:spLocks noChangeAspect="1" noChangeArrowheads="1"/>
        </xdr:cNvSpPr>
      </xdr:nvSpPr>
      <xdr:spPr bwMode="auto">
        <a:xfrm>
          <a:off x="2105025" y="58388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18</xdr:row>
      <xdr:rowOff>285750</xdr:rowOff>
    </xdr:from>
    <xdr:to>
      <xdr:col>5</xdr:col>
      <xdr:colOff>371475</xdr:colOff>
      <xdr:row>23</xdr:row>
      <xdr:rowOff>0</xdr:rowOff>
    </xdr:to>
    <xdr:pic>
      <xdr:nvPicPr>
        <xdr:cNvPr id="2" name="Picture 5" descr="]LU$30A4X}M1`Y5T$14R3@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675" y="6600825"/>
          <a:ext cx="1571625" cy="15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49</xdr:row>
      <xdr:rowOff>47625</xdr:rowOff>
    </xdr:from>
    <xdr:to>
      <xdr:col>2</xdr:col>
      <xdr:colOff>133350</xdr:colOff>
      <xdr:row>50</xdr:row>
      <xdr:rowOff>152400</xdr:rowOff>
    </xdr:to>
    <xdr:pic>
      <xdr:nvPicPr>
        <xdr:cNvPr id="2" name="Picture 1036" descr="WKI`P1K`7Z~XS09L9C51UB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210675"/>
          <a:ext cx="10382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30</xdr:col>
      <xdr:colOff>0</xdr:colOff>
      <xdr:row>8</xdr:row>
      <xdr:rowOff>0</xdr:rowOff>
    </xdr:from>
    <xdr:to>
      <xdr:col>30</xdr:col>
      <xdr:colOff>304800</xdr:colOff>
      <xdr:row>9</xdr:row>
      <xdr:rowOff>104775</xdr:rowOff>
    </xdr:to>
    <xdr:sp macro="" textlink="">
      <xdr:nvSpPr>
        <xdr:cNvPr id="3" name="AutoShape 5200" descr="COPV7Pf_}CTCIP%]}G2]6"/>
        <xdr:cNvSpPr>
          <a:spLocks noChangeAspect="1" noChangeArrowheads="1"/>
        </xdr:cNvSpPr>
      </xdr:nvSpPr>
      <xdr:spPr bwMode="auto">
        <a:xfrm>
          <a:off x="6048375" y="200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30</xdr:col>
      <xdr:colOff>0</xdr:colOff>
      <xdr:row>8</xdr:row>
      <xdr:rowOff>0</xdr:rowOff>
    </xdr:from>
    <xdr:to>
      <xdr:col>30</xdr:col>
      <xdr:colOff>304800</xdr:colOff>
      <xdr:row>9</xdr:row>
      <xdr:rowOff>104775</xdr:rowOff>
    </xdr:to>
    <xdr:sp macro="" textlink="">
      <xdr:nvSpPr>
        <xdr:cNvPr id="4" name="AutoShape 5201" descr="COPV7Pf_}CTCIP%]}G2]6"/>
        <xdr:cNvSpPr>
          <a:spLocks noChangeAspect="1" noChangeArrowheads="1"/>
        </xdr:cNvSpPr>
      </xdr:nvSpPr>
      <xdr:spPr bwMode="auto">
        <a:xfrm>
          <a:off x="6048375" y="200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30</xdr:col>
      <xdr:colOff>0</xdr:colOff>
      <xdr:row>8</xdr:row>
      <xdr:rowOff>0</xdr:rowOff>
    </xdr:from>
    <xdr:to>
      <xdr:col>30</xdr:col>
      <xdr:colOff>304800</xdr:colOff>
      <xdr:row>9</xdr:row>
      <xdr:rowOff>104775</xdr:rowOff>
    </xdr:to>
    <xdr:sp macro="" textlink="">
      <xdr:nvSpPr>
        <xdr:cNvPr id="5" name="AutoShape 5202" descr="COPV7Pf_}CTCIP%]}G2]6"/>
        <xdr:cNvSpPr>
          <a:spLocks noChangeAspect="1" noChangeArrowheads="1"/>
        </xdr:cNvSpPr>
      </xdr:nvSpPr>
      <xdr:spPr bwMode="auto">
        <a:xfrm>
          <a:off x="6048375" y="200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30</xdr:col>
      <xdr:colOff>0</xdr:colOff>
      <xdr:row>8</xdr:row>
      <xdr:rowOff>0</xdr:rowOff>
    </xdr:from>
    <xdr:to>
      <xdr:col>30</xdr:col>
      <xdr:colOff>304800</xdr:colOff>
      <xdr:row>9</xdr:row>
      <xdr:rowOff>104775</xdr:rowOff>
    </xdr:to>
    <xdr:sp macro="" textlink="">
      <xdr:nvSpPr>
        <xdr:cNvPr id="6" name="AutoShape 5203" descr="COPV7Pf_}CTCIP%]}G2]6"/>
        <xdr:cNvSpPr>
          <a:spLocks noChangeAspect="1" noChangeArrowheads="1"/>
        </xdr:cNvSpPr>
      </xdr:nvSpPr>
      <xdr:spPr bwMode="auto">
        <a:xfrm>
          <a:off x="6048375" y="200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41</xdr:row>
      <xdr:rowOff>123825</xdr:rowOff>
    </xdr:to>
    <xdr:sp macro="" textlink="">
      <xdr:nvSpPr>
        <xdr:cNvPr id="7" name="AutoShape 6286" descr="0{LAZ$9`N31G3F~3@cX5Y"/>
        <xdr:cNvSpPr>
          <a:spLocks noChangeAspect="1" noChangeArrowheads="1"/>
        </xdr:cNvSpPr>
      </xdr:nvSpPr>
      <xdr:spPr bwMode="auto">
        <a:xfrm>
          <a:off x="400050" y="7629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41</xdr:row>
      <xdr:rowOff>123825</xdr:rowOff>
    </xdr:to>
    <xdr:sp macro="" textlink="">
      <xdr:nvSpPr>
        <xdr:cNvPr id="8" name="AutoShape 6287" descr="0{LAZ$9`N31G3F~3@cX5Y"/>
        <xdr:cNvSpPr>
          <a:spLocks noChangeAspect="1" noChangeArrowheads="1"/>
        </xdr:cNvSpPr>
      </xdr:nvSpPr>
      <xdr:spPr bwMode="auto">
        <a:xfrm>
          <a:off x="400050" y="7629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40</xdr:row>
      <xdr:rowOff>0</xdr:rowOff>
    </xdr:from>
    <xdr:to>
      <xdr:col>15</xdr:col>
      <xdr:colOff>123825</xdr:colOff>
      <xdr:row>41</xdr:row>
      <xdr:rowOff>123825</xdr:rowOff>
    </xdr:to>
    <xdr:sp macro="" textlink="">
      <xdr:nvSpPr>
        <xdr:cNvPr id="9" name="AutoShape 9494" descr="~]2EG`12PCK?{WJLFT)ZN"/>
        <xdr:cNvSpPr>
          <a:spLocks noChangeAspect="1" noChangeArrowheads="1"/>
        </xdr:cNvSpPr>
      </xdr:nvSpPr>
      <xdr:spPr bwMode="auto">
        <a:xfrm>
          <a:off x="2038350" y="7629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30</xdr:col>
      <xdr:colOff>0</xdr:colOff>
      <xdr:row>8</xdr:row>
      <xdr:rowOff>0</xdr:rowOff>
    </xdr:from>
    <xdr:to>
      <xdr:col>30</xdr:col>
      <xdr:colOff>304800</xdr:colOff>
      <xdr:row>9</xdr:row>
      <xdr:rowOff>104775</xdr:rowOff>
    </xdr:to>
    <xdr:sp macro="" textlink="">
      <xdr:nvSpPr>
        <xdr:cNvPr id="10" name="AutoShape 9496" descr="~]2EG`12PCK?{WJLFT)ZN"/>
        <xdr:cNvSpPr>
          <a:spLocks noChangeAspect="1" noChangeArrowheads="1"/>
        </xdr:cNvSpPr>
      </xdr:nvSpPr>
      <xdr:spPr bwMode="auto">
        <a:xfrm>
          <a:off x="6048375" y="200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29</xdr:col>
      <xdr:colOff>0</xdr:colOff>
      <xdr:row>7</xdr:row>
      <xdr:rowOff>0</xdr:rowOff>
    </xdr:from>
    <xdr:to>
      <xdr:col>29</xdr:col>
      <xdr:colOff>304800</xdr:colOff>
      <xdr:row>8</xdr:row>
      <xdr:rowOff>104775</xdr:rowOff>
    </xdr:to>
    <xdr:sp macro="" textlink="">
      <xdr:nvSpPr>
        <xdr:cNvPr id="11" name="AutoShape 9497" descr="~]2EG`12PCK?{WJLFT)ZN"/>
        <xdr:cNvSpPr>
          <a:spLocks noChangeAspect="1" noChangeArrowheads="1"/>
        </xdr:cNvSpPr>
      </xdr:nvSpPr>
      <xdr:spPr bwMode="auto">
        <a:xfrm>
          <a:off x="5648325" y="1800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30</xdr:col>
      <xdr:colOff>0</xdr:colOff>
      <xdr:row>8</xdr:row>
      <xdr:rowOff>0</xdr:rowOff>
    </xdr:from>
    <xdr:to>
      <xdr:col>30</xdr:col>
      <xdr:colOff>304800</xdr:colOff>
      <xdr:row>9</xdr:row>
      <xdr:rowOff>104775</xdr:rowOff>
    </xdr:to>
    <xdr:sp macro="" textlink="">
      <xdr:nvSpPr>
        <xdr:cNvPr id="12" name="AutoShape 15808" descr="3F`3_DD1]Y@HCQZW`GL6UIA"/>
        <xdr:cNvSpPr>
          <a:spLocks noChangeAspect="1" noChangeArrowheads="1"/>
        </xdr:cNvSpPr>
      </xdr:nvSpPr>
      <xdr:spPr bwMode="auto">
        <a:xfrm>
          <a:off x="6048375" y="200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30</xdr:col>
      <xdr:colOff>0</xdr:colOff>
      <xdr:row>8</xdr:row>
      <xdr:rowOff>0</xdr:rowOff>
    </xdr:from>
    <xdr:to>
      <xdr:col>30</xdr:col>
      <xdr:colOff>304800</xdr:colOff>
      <xdr:row>9</xdr:row>
      <xdr:rowOff>104775</xdr:rowOff>
    </xdr:to>
    <xdr:sp macro="" textlink="">
      <xdr:nvSpPr>
        <xdr:cNvPr id="13" name="AutoShape 15809" descr="3F`3_DD1]Y@HCQZW`GL6UIA"/>
        <xdr:cNvSpPr>
          <a:spLocks noChangeAspect="1" noChangeArrowheads="1"/>
        </xdr:cNvSpPr>
      </xdr:nvSpPr>
      <xdr:spPr bwMode="auto">
        <a:xfrm>
          <a:off x="6048375" y="2000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85725</xdr:colOff>
          <xdr:row>22</xdr:row>
          <xdr:rowOff>190500</xdr:rowOff>
        </xdr:from>
        <xdr:to>
          <xdr:col>29</xdr:col>
          <xdr:colOff>314325</xdr:colOff>
          <xdr:row>24</xdr:row>
          <xdr:rowOff>9525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342900</xdr:colOff>
          <xdr:row>22</xdr:row>
          <xdr:rowOff>0</xdr:rowOff>
        </xdr:from>
        <xdr:to>
          <xdr:col>29</xdr:col>
          <xdr:colOff>200025</xdr:colOff>
          <xdr:row>22</xdr:row>
          <xdr:rowOff>200025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428625</xdr:colOff>
          <xdr:row>21</xdr:row>
          <xdr:rowOff>28575</xdr:rowOff>
        </xdr:from>
        <xdr:to>
          <xdr:col>31</xdr:col>
          <xdr:colOff>152400</xdr:colOff>
          <xdr:row>22</xdr:row>
          <xdr:rowOff>200025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190500</xdr:colOff>
          <xdr:row>24</xdr:row>
          <xdr:rowOff>0</xdr:rowOff>
        </xdr:from>
        <xdr:to>
          <xdr:col>30</xdr:col>
          <xdr:colOff>19050</xdr:colOff>
          <xdr:row>24</xdr:row>
          <xdr:rowOff>200025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542925</xdr:colOff>
          <xdr:row>24</xdr:row>
          <xdr:rowOff>0</xdr:rowOff>
        </xdr:from>
        <xdr:to>
          <xdr:col>31</xdr:col>
          <xdr:colOff>266700</xdr:colOff>
          <xdr:row>24</xdr:row>
          <xdr:rowOff>200025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628650</xdr:colOff>
          <xdr:row>22</xdr:row>
          <xdr:rowOff>190500</xdr:rowOff>
        </xdr:from>
        <xdr:to>
          <xdr:col>31</xdr:col>
          <xdr:colOff>409575</xdr:colOff>
          <xdr:row>23</xdr:row>
          <xdr:rowOff>180975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26</xdr:col>
      <xdr:colOff>85725</xdr:colOff>
      <xdr:row>46</xdr:row>
      <xdr:rowOff>47625</xdr:rowOff>
    </xdr:from>
    <xdr:to>
      <xdr:col>28</xdr:col>
      <xdr:colOff>14687</xdr:colOff>
      <xdr:row>48</xdr:row>
      <xdr:rowOff>95250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495800" y="8667750"/>
          <a:ext cx="719537" cy="40957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25</xdr:col>
      <xdr:colOff>304800</xdr:colOff>
      <xdr:row>39</xdr:row>
      <xdr:rowOff>47625</xdr:rowOff>
    </xdr:from>
    <xdr:to>
      <xdr:col>28</xdr:col>
      <xdr:colOff>390525</xdr:colOff>
      <xdr:row>45</xdr:row>
      <xdr:rowOff>104775</xdr:rowOff>
    </xdr:to>
    <xdr:pic>
      <xdr:nvPicPr>
        <xdr:cNvPr id="32" name="Picture 1085" descr="V9T5RUU0818T`HSIQ%MDQI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12000" contrast="4000"/>
        </a:blip>
        <a:srcRect l="3828" t="1370"/>
        <a:stretch>
          <a:fillRect/>
        </a:stretch>
      </xdr:blipFill>
      <xdr:spPr>
        <a:xfrm>
          <a:off x="4352925" y="7496175"/>
          <a:ext cx="1238250" cy="1047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27</xdr:col>
      <xdr:colOff>247649</xdr:colOff>
      <xdr:row>6</xdr:row>
      <xdr:rowOff>57150</xdr:rowOff>
    </xdr:from>
    <xdr:to>
      <xdr:col>31</xdr:col>
      <xdr:colOff>333374</xdr:colOff>
      <xdr:row>13</xdr:row>
      <xdr:rowOff>76199</xdr:rowOff>
    </xdr:to>
    <xdr:pic>
      <xdr:nvPicPr>
        <xdr:cNvPr id="30" name="图片 29"/>
        <xdr:cNvPicPr/>
      </xdr:nvPicPr>
      <xdr:blipFill>
        <a:blip xmlns:r="http://schemas.openxmlformats.org/officeDocument/2006/relationships" r:embed="rId4">
          <a:clrChange>
            <a:clrFrom>
              <a:srgbClr val="FCFCFC">
                <a:alpha val="100000"/>
              </a:srgbClr>
            </a:clrFrom>
            <a:clrTo>
              <a:srgbClr val="FCFCFC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5076824" y="1657350"/>
          <a:ext cx="2257425" cy="1400174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66675</xdr:colOff>
      <xdr:row>37</xdr:row>
      <xdr:rowOff>0</xdr:rowOff>
    </xdr:from>
    <xdr:to>
      <xdr:col>20</xdr:col>
      <xdr:colOff>9525</xdr:colOff>
      <xdr:row>45</xdr:row>
      <xdr:rowOff>161924</xdr:rowOff>
    </xdr:to>
    <xdr:pic>
      <xdr:nvPicPr>
        <xdr:cNvPr id="24" name="图片 23"/>
        <xdr:cNvPicPr/>
      </xdr:nvPicPr>
      <xdr:blipFill>
        <a:blip xmlns:r="http://schemas.openxmlformats.org/officeDocument/2006/relationships" r:embed="rId4">
          <a:clrChange>
            <a:clrFrom>
              <a:srgbClr val="FCFCFC">
                <a:alpha val="100000"/>
              </a:srgbClr>
            </a:clrFrom>
            <a:clrTo>
              <a:srgbClr val="FCFCFC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66725" y="7200900"/>
          <a:ext cx="2257425" cy="1400174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.xml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control" Target="../activeX/activeX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6.xml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5" Type="http://schemas.openxmlformats.org/officeDocument/2006/relationships/image" Target="../media/image11.emf"/><Relationship Id="rId10" Type="http://schemas.openxmlformats.org/officeDocument/2006/relationships/control" Target="../activeX/activeX8.xml"/><Relationship Id="rId4" Type="http://schemas.openxmlformats.org/officeDocument/2006/relationships/control" Target="../activeX/activeX5.xml"/><Relationship Id="rId9" Type="http://schemas.openxmlformats.org/officeDocument/2006/relationships/image" Target="../media/image8.emf"/><Relationship Id="rId14" Type="http://schemas.openxmlformats.org/officeDocument/2006/relationships/control" Target="../activeX/activeX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Merge"/>
  <dimension ref="A1:U141"/>
  <sheetViews>
    <sheetView showZeros="0" zoomScaleSheetLayoutView="115" workbookViewId="0">
      <selection activeCell="U22" sqref="U22"/>
    </sheetView>
  </sheetViews>
  <sheetFormatPr defaultRowHeight="15.75"/>
  <cols>
    <col min="1" max="1" width="0.25" style="6" customWidth="1"/>
    <col min="2" max="2" width="2.125" style="6" customWidth="1"/>
    <col min="3" max="3" width="8.75" style="6" customWidth="1"/>
    <col min="4" max="4" width="18.375" style="83" customWidth="1"/>
    <col min="5" max="5" width="14.5" style="83" customWidth="1"/>
    <col min="6" max="6" width="5.375" style="6" customWidth="1"/>
    <col min="7" max="7" width="5" style="6" customWidth="1"/>
    <col min="8" max="8" width="5.25" style="6" customWidth="1"/>
    <col min="9" max="9" width="5.375" style="6" customWidth="1"/>
    <col min="10" max="10" width="6" style="6" customWidth="1"/>
    <col min="11" max="11" width="8.25" style="6" customWidth="1"/>
    <col min="12" max="12" width="0.375" style="6" customWidth="1"/>
    <col min="13" max="13" width="9.125" style="6" customWidth="1"/>
    <col min="14" max="14" width="7.375" style="6" customWidth="1"/>
    <col min="15" max="15" width="11.625" style="85" bestFit="1" customWidth="1"/>
    <col min="16" max="16" width="14.625" style="6" hidden="1" customWidth="1"/>
    <col min="17" max="17" width="3.375" style="6" hidden="1" customWidth="1"/>
    <col min="18" max="19" width="14.625" style="6" hidden="1" customWidth="1"/>
    <col min="20" max="20" width="9" style="6"/>
    <col min="21" max="32" width="14.625" style="6" customWidth="1"/>
    <col min="33" max="16384" width="9" style="6"/>
  </cols>
  <sheetData>
    <row r="1" spans="1:21" ht="12" customHeight="1">
      <c r="A1" s="1"/>
      <c r="B1" s="1"/>
      <c r="C1" s="2"/>
      <c r="D1" s="3" t="s">
        <v>0</v>
      </c>
      <c r="E1" s="3" t="s">
        <v>1</v>
      </c>
      <c r="F1" s="4"/>
      <c r="G1" s="5"/>
      <c r="H1" s="4"/>
      <c r="I1" s="4"/>
      <c r="J1" s="4"/>
      <c r="K1" s="4"/>
      <c r="L1" s="4"/>
      <c r="M1" s="2"/>
      <c r="N1" s="2"/>
      <c r="O1" s="2"/>
    </row>
    <row r="2" spans="1:21" ht="12" customHeight="1">
      <c r="A2" s="1"/>
      <c r="B2" s="1"/>
      <c r="C2" s="2"/>
      <c r="D2" s="3" t="s">
        <v>430</v>
      </c>
      <c r="E2" s="3" t="s">
        <v>1</v>
      </c>
      <c r="F2" s="4"/>
      <c r="G2" s="5"/>
      <c r="H2" s="4"/>
      <c r="I2" s="4"/>
      <c r="J2" s="4"/>
      <c r="K2" s="4"/>
      <c r="L2" s="4"/>
      <c r="M2" s="2"/>
      <c r="N2" s="2"/>
      <c r="O2" s="2"/>
    </row>
    <row r="3" spans="1:21" ht="12" customHeight="1">
      <c r="A3" s="1"/>
      <c r="B3" s="1"/>
      <c r="C3" s="7"/>
      <c r="D3" s="3" t="s">
        <v>2</v>
      </c>
      <c r="E3" s="3" t="s">
        <v>1</v>
      </c>
      <c r="F3" s="8"/>
      <c r="G3" s="5"/>
      <c r="H3" s="4"/>
      <c r="I3" s="4"/>
      <c r="J3" s="4"/>
      <c r="K3" s="9"/>
      <c r="L3" s="2"/>
      <c r="M3" s="2" t="s">
        <v>449</v>
      </c>
      <c r="N3" s="2"/>
      <c r="O3" s="2"/>
    </row>
    <row r="4" spans="1:21" ht="12" customHeight="1">
      <c r="A4" s="1"/>
      <c r="B4" s="1"/>
      <c r="C4" s="10"/>
      <c r="D4" s="3" t="s">
        <v>3</v>
      </c>
      <c r="E4" s="3" t="s">
        <v>1</v>
      </c>
      <c r="F4" s="8"/>
      <c r="G4" s="5"/>
      <c r="H4" s="4"/>
      <c r="I4" s="4"/>
      <c r="J4" s="4"/>
      <c r="K4" s="4"/>
      <c r="L4" s="4"/>
      <c r="M4" s="2"/>
      <c r="N4" s="2"/>
      <c r="O4" s="2"/>
      <c r="P4" s="2"/>
    </row>
    <row r="5" spans="1:21" ht="12" customHeight="1">
      <c r="A5" s="1"/>
      <c r="B5" s="1"/>
      <c r="C5" s="11"/>
      <c r="D5" s="3" t="s">
        <v>4</v>
      </c>
      <c r="E5" s="3" t="s">
        <v>1</v>
      </c>
      <c r="F5" s="12"/>
      <c r="G5" s="2"/>
      <c r="H5" s="360"/>
      <c r="I5" s="360"/>
      <c r="J5" s="360"/>
      <c r="K5" s="360"/>
      <c r="L5" s="13"/>
      <c r="M5" s="2"/>
      <c r="N5" s="2"/>
      <c r="O5" s="2"/>
      <c r="P5" s="2"/>
    </row>
    <row r="6" spans="1:21" ht="12" customHeight="1">
      <c r="A6" s="1"/>
      <c r="B6" s="1"/>
      <c r="C6" s="11"/>
      <c r="D6" s="3" t="s">
        <v>5</v>
      </c>
      <c r="E6" s="3" t="s">
        <v>1</v>
      </c>
      <c r="F6" s="8"/>
      <c r="G6" s="14"/>
      <c r="H6" s="2"/>
      <c r="I6" s="15"/>
      <c r="J6" s="2"/>
      <c r="K6" s="2"/>
      <c r="L6" s="2"/>
      <c r="M6" s="2"/>
      <c r="N6" s="2"/>
      <c r="O6" s="2"/>
      <c r="P6" s="2"/>
    </row>
    <row r="7" spans="1:21" ht="12" customHeight="1">
      <c r="A7" s="1"/>
      <c r="B7" s="1"/>
      <c r="C7" s="11"/>
      <c r="D7" s="3" t="s">
        <v>6</v>
      </c>
      <c r="E7" s="3" t="s">
        <v>1</v>
      </c>
      <c r="F7" s="8"/>
      <c r="G7" s="2"/>
      <c r="H7" s="14"/>
      <c r="I7" s="2"/>
      <c r="J7" s="16"/>
      <c r="K7" s="2"/>
      <c r="L7" s="2"/>
      <c r="M7" s="2"/>
      <c r="N7" s="2"/>
      <c r="O7" s="2"/>
      <c r="P7" s="2"/>
      <c r="U7" s="17"/>
    </row>
    <row r="8" spans="1:21" ht="12" customHeight="1">
      <c r="A8" s="1"/>
      <c r="B8" s="1"/>
      <c r="C8" s="11"/>
      <c r="D8" s="3" t="s">
        <v>7</v>
      </c>
      <c r="E8" s="3" t="s">
        <v>1</v>
      </c>
      <c r="F8" s="8"/>
      <c r="G8" s="11"/>
      <c r="H8" s="12"/>
      <c r="I8" s="18"/>
      <c r="J8" s="14"/>
      <c r="K8" s="19"/>
      <c r="L8" s="19"/>
      <c r="M8" s="2"/>
      <c r="N8" s="2"/>
      <c r="O8" s="2"/>
      <c r="P8" s="2"/>
      <c r="R8" s="17"/>
    </row>
    <row r="9" spans="1:21" ht="12" customHeight="1">
      <c r="A9" s="1"/>
      <c r="B9" s="1"/>
      <c r="C9" s="11"/>
      <c r="D9" s="3" t="s">
        <v>8</v>
      </c>
      <c r="E9" s="3" t="s">
        <v>1</v>
      </c>
      <c r="F9" s="8"/>
      <c r="G9" s="2"/>
      <c r="H9" s="2"/>
      <c r="I9" s="2"/>
      <c r="J9" s="14"/>
      <c r="K9" s="19"/>
      <c r="L9" s="19"/>
      <c r="M9" s="2"/>
      <c r="N9" s="2"/>
      <c r="O9" s="2"/>
      <c r="P9" s="2"/>
      <c r="R9" s="17"/>
    </row>
    <row r="10" spans="1:21" ht="12" customHeight="1">
      <c r="A10" s="20" t="str">
        <f>IF(F10=0,"0",IF(F10="大柜","68","28"))</f>
        <v>28</v>
      </c>
      <c r="B10" s="1"/>
      <c r="C10" s="12"/>
      <c r="D10" s="3" t="s">
        <v>9</v>
      </c>
      <c r="E10" s="3" t="s">
        <v>1</v>
      </c>
      <c r="F10" s="21" t="str">
        <f>IF(E15="L","大柜",IF(E15="S","小柜",""))</f>
        <v/>
      </c>
      <c r="G10" s="22" t="e">
        <f ca="1">checkIso(E10)</f>
        <v>#NAME?</v>
      </c>
      <c r="H10" s="14"/>
      <c r="I10" s="2"/>
      <c r="J10" s="2"/>
      <c r="K10" s="2"/>
      <c r="L10" s="2"/>
      <c r="M10" s="2"/>
      <c r="N10" s="2"/>
      <c r="O10" s="2"/>
      <c r="P10" s="2"/>
    </row>
    <row r="11" spans="1:21" ht="12" customHeight="1">
      <c r="A11" s="20"/>
      <c r="B11" s="1"/>
      <c r="C11" s="12"/>
      <c r="D11" s="3" t="s">
        <v>10</v>
      </c>
      <c r="E11" s="3" t="s">
        <v>1</v>
      </c>
      <c r="F11" s="23"/>
      <c r="G11" s="24" t="s">
        <v>11</v>
      </c>
      <c r="H11" s="14"/>
      <c r="I11" s="2"/>
      <c r="J11" s="2"/>
      <c r="K11" s="2"/>
      <c r="L11" s="2"/>
      <c r="M11" s="2"/>
      <c r="N11" s="2"/>
      <c r="O11" s="2"/>
      <c r="P11" s="2"/>
    </row>
    <row r="12" spans="1:21" ht="12" customHeight="1">
      <c r="A12" s="20"/>
      <c r="B12" s="1"/>
      <c r="C12" s="12"/>
      <c r="D12" s="3" t="s">
        <v>12</v>
      </c>
      <c r="E12" s="3" t="s">
        <v>1</v>
      </c>
      <c r="F12" s="12"/>
      <c r="G12" s="2"/>
      <c r="H12" s="14"/>
      <c r="I12" s="2"/>
      <c r="J12" s="2"/>
      <c r="K12" s="14"/>
      <c r="L12" s="14"/>
      <c r="M12" s="14"/>
      <c r="N12" s="2"/>
      <c r="O12" s="2"/>
      <c r="P12" s="2"/>
    </row>
    <row r="13" spans="1:21" ht="12" customHeight="1">
      <c r="A13" s="20"/>
      <c r="B13" s="1"/>
      <c r="C13" s="11" t="s">
        <v>13</v>
      </c>
      <c r="D13" s="3" t="s">
        <v>14</v>
      </c>
      <c r="E13" s="3" t="s">
        <v>1</v>
      </c>
      <c r="F13" s="12"/>
      <c r="G13" s="361" t="s">
        <v>15</v>
      </c>
      <c r="H13" s="362"/>
      <c r="I13" s="25"/>
      <c r="J13" s="2"/>
      <c r="K13" s="14"/>
      <c r="L13" s="14"/>
      <c r="M13" s="14"/>
      <c r="N13" s="2"/>
      <c r="O13" s="2"/>
      <c r="P13" s="2"/>
    </row>
    <row r="14" spans="1:21">
      <c r="A14" s="20"/>
      <c r="B14" s="1"/>
      <c r="C14" s="26" t="s">
        <v>441</v>
      </c>
      <c r="D14" s="3" t="s">
        <v>16</v>
      </c>
      <c r="E14" s="3" t="s">
        <v>1</v>
      </c>
      <c r="F14" s="27"/>
      <c r="G14" s="2"/>
      <c r="H14" s="14"/>
      <c r="I14" s="2"/>
      <c r="J14" s="2"/>
      <c r="K14" s="2"/>
      <c r="L14" s="2"/>
      <c r="M14" s="2"/>
      <c r="N14" s="2"/>
      <c r="O14" s="2"/>
      <c r="P14" s="2"/>
    </row>
    <row r="15" spans="1:21" ht="12" customHeight="1">
      <c r="A15" s="20"/>
      <c r="B15" s="1"/>
      <c r="C15" s="363"/>
      <c r="D15" s="3" t="s">
        <v>17</v>
      </c>
      <c r="E15" s="3" t="s">
        <v>1</v>
      </c>
      <c r="F15" s="28" t="s">
        <v>18</v>
      </c>
      <c r="G15" s="25"/>
      <c r="H15" s="28" t="s">
        <v>19</v>
      </c>
      <c r="I15" s="25"/>
      <c r="J15" s="28" t="s">
        <v>20</v>
      </c>
      <c r="K15" s="29">
        <f>$M$43</f>
        <v>0</v>
      </c>
      <c r="L15" s="2"/>
      <c r="M15" s="30"/>
      <c r="N15" s="2"/>
      <c r="O15" s="2"/>
      <c r="P15" s="2"/>
    </row>
    <row r="16" spans="1:21" ht="12" customHeight="1">
      <c r="A16" s="1"/>
      <c r="B16" s="1"/>
      <c r="C16" s="364"/>
      <c r="D16" s="3" t="s">
        <v>21</v>
      </c>
      <c r="E16" s="3" t="s">
        <v>1</v>
      </c>
      <c r="F16" s="31" t="s">
        <v>22</v>
      </c>
      <c r="G16" s="25">
        <f>SUM(F22:F41)</f>
        <v>0</v>
      </c>
      <c r="H16" s="31" t="s">
        <v>23</v>
      </c>
      <c r="I16" s="25">
        <f>SUM(G22:G41)</f>
        <v>0</v>
      </c>
      <c r="J16" s="28" t="s">
        <v>24</v>
      </c>
      <c r="K16" s="25">
        <f>$H$43</f>
        <v>0</v>
      </c>
      <c r="L16" s="2"/>
      <c r="M16" s="2"/>
      <c r="N16" s="2"/>
      <c r="O16" s="2"/>
      <c r="P16" s="2"/>
    </row>
    <row r="17" spans="1:19" ht="12" customHeight="1">
      <c r="A17" s="1"/>
      <c r="B17" s="1"/>
      <c r="C17" s="14" t="s">
        <v>25</v>
      </c>
      <c r="D17" s="3" t="s">
        <v>26</v>
      </c>
      <c r="E17" s="365" t="s">
        <v>445</v>
      </c>
      <c r="F17" s="366"/>
      <c r="G17" s="32" t="s">
        <v>27</v>
      </c>
      <c r="H17" s="33" t="s">
        <v>442</v>
      </c>
      <c r="I17" s="33" t="s">
        <v>28</v>
      </c>
      <c r="J17" s="367" t="s">
        <v>443</v>
      </c>
      <c r="K17" s="367"/>
      <c r="L17" s="2"/>
      <c r="M17" s="2"/>
      <c r="N17" s="2"/>
      <c r="O17" s="34"/>
    </row>
    <row r="18" spans="1:19" ht="12" customHeight="1">
      <c r="A18" s="1"/>
      <c r="B18" s="1"/>
      <c r="C18" s="35">
        <f>COUNTIF(D22:D41,"&lt;&gt;")</f>
        <v>0</v>
      </c>
      <c r="D18" s="3" t="s">
        <v>29</v>
      </c>
      <c r="E18" s="368" t="s">
        <v>440</v>
      </c>
      <c r="F18" s="369"/>
      <c r="G18" s="369"/>
      <c r="H18" s="369"/>
      <c r="I18" s="370" t="s">
        <v>444</v>
      </c>
      <c r="J18" s="369"/>
      <c r="K18" s="369"/>
      <c r="L18" s="2"/>
      <c r="M18" s="2"/>
      <c r="N18" s="2"/>
      <c r="O18" s="24" t="s">
        <v>410</v>
      </c>
    </row>
    <row r="19" spans="1:19" ht="12" customHeight="1">
      <c r="A19" s="1"/>
      <c r="B19" s="1"/>
      <c r="C19" s="2"/>
      <c r="D19" s="3" t="s">
        <v>30</v>
      </c>
      <c r="E19" s="357" t="s">
        <v>446</v>
      </c>
      <c r="F19" s="358"/>
      <c r="G19" s="358"/>
      <c r="H19" s="358"/>
      <c r="I19" s="359" t="s">
        <v>448</v>
      </c>
      <c r="J19" s="358"/>
      <c r="K19" s="358"/>
      <c r="L19" s="2"/>
      <c r="M19" s="2"/>
      <c r="N19" s="2"/>
      <c r="O19" s="34"/>
    </row>
    <row r="20" spans="1:19" ht="26.25" customHeight="1">
      <c r="A20" s="1"/>
      <c r="B20" s="1"/>
      <c r="C20" s="36" t="s">
        <v>31</v>
      </c>
      <c r="D20" s="37" t="s">
        <v>32</v>
      </c>
      <c r="E20" s="37" t="s">
        <v>33</v>
      </c>
      <c r="F20" s="36" t="s">
        <v>34</v>
      </c>
      <c r="G20" s="38" t="s">
        <v>35</v>
      </c>
      <c r="H20" s="39" t="s">
        <v>36</v>
      </c>
      <c r="I20" s="40" t="s">
        <v>37</v>
      </c>
      <c r="J20" s="41" t="s">
        <v>38</v>
      </c>
      <c r="K20" s="41" t="s">
        <v>39</v>
      </c>
      <c r="L20" s="42"/>
      <c r="M20" s="41" t="s">
        <v>40</v>
      </c>
      <c r="N20" s="41" t="s">
        <v>41</v>
      </c>
      <c r="O20" s="43"/>
    </row>
    <row r="21" spans="1:19" ht="6" customHeight="1">
      <c r="A21" s="1"/>
      <c r="B21" s="44" t="s">
        <v>1</v>
      </c>
      <c r="C21" s="45" t="s">
        <v>1</v>
      </c>
      <c r="D21" s="46" t="s">
        <v>1</v>
      </c>
      <c r="E21" s="47">
        <v>0</v>
      </c>
      <c r="F21" s="45">
        <v>0</v>
      </c>
      <c r="G21" s="48">
        <v>0</v>
      </c>
      <c r="H21" s="48">
        <v>0</v>
      </c>
      <c r="I21" s="49" t="s">
        <v>1</v>
      </c>
      <c r="J21" s="50">
        <v>0</v>
      </c>
      <c r="K21" s="50">
        <v>0</v>
      </c>
      <c r="L21" s="50"/>
      <c r="M21" s="50"/>
      <c r="N21" s="51"/>
      <c r="O21" s="52"/>
    </row>
    <row r="22" spans="1:19">
      <c r="A22" s="53"/>
      <c r="B22" s="54" t="s">
        <v>406</v>
      </c>
      <c r="C22" s="55" t="s">
        <v>1</v>
      </c>
      <c r="D22" s="25"/>
      <c r="E22" s="25"/>
      <c r="F22" s="25"/>
      <c r="G22" s="56"/>
      <c r="H22" s="56"/>
      <c r="I22" s="56"/>
      <c r="J22" s="356"/>
      <c r="K22" s="58"/>
      <c r="L22" s="59">
        <v>0</v>
      </c>
      <c r="M22" s="60" t="str">
        <f>IF(D22="","",PRODUCT(I22,K22))</f>
        <v/>
      </c>
      <c r="N22" s="61" t="str">
        <f>IF(D22="","",H22/I22)</f>
        <v/>
      </c>
      <c r="O22" s="62" t="s">
        <v>431</v>
      </c>
      <c r="P22" s="6">
        <v>1.1100000143051147</v>
      </c>
      <c r="Q22" s="6">
        <v>88.370002746582031</v>
      </c>
      <c r="R22" s="6">
        <v>1</v>
      </c>
      <c r="S22" s="6">
        <v>1</v>
      </c>
    </row>
    <row r="23" spans="1:19" ht="21" customHeight="1">
      <c r="A23" s="53"/>
      <c r="B23" s="54" t="s">
        <v>42</v>
      </c>
      <c r="C23" s="55" t="s">
        <v>1</v>
      </c>
      <c r="D23" s="25"/>
      <c r="E23" s="25"/>
      <c r="F23" s="25"/>
      <c r="G23" s="56"/>
      <c r="H23" s="56"/>
      <c r="I23" s="56"/>
      <c r="J23" s="57"/>
      <c r="K23" s="58"/>
      <c r="L23" s="59">
        <v>0</v>
      </c>
      <c r="M23" s="63" t="str">
        <f t="shared" ref="M23:M42" si="0">IF(D23="","",PRODUCT(I23,K23))</f>
        <v/>
      </c>
      <c r="N23" s="61" t="str">
        <f t="shared" ref="N23:N41" si="1">IF(D23="","",H23/I23)</f>
        <v/>
      </c>
      <c r="O23" s="64" t="s">
        <v>431</v>
      </c>
      <c r="P23" s="6">
        <v>1.1100000143051147</v>
      </c>
      <c r="Q23" s="6">
        <v>88.370002746582031</v>
      </c>
      <c r="R23" s="6">
        <v>1</v>
      </c>
      <c r="S23" s="6">
        <v>1</v>
      </c>
    </row>
    <row r="24" spans="1:19" ht="18" customHeight="1">
      <c r="A24" s="65"/>
      <c r="B24" s="54" t="s">
        <v>43</v>
      </c>
      <c r="C24" s="55" t="s">
        <v>1</v>
      </c>
      <c r="D24" s="25"/>
      <c r="E24" s="25"/>
      <c r="F24" s="25"/>
      <c r="G24" s="56"/>
      <c r="H24" s="56"/>
      <c r="I24" s="56"/>
      <c r="J24" s="57"/>
      <c r="K24" s="58"/>
      <c r="L24" s="59">
        <v>0</v>
      </c>
      <c r="M24" s="63" t="str">
        <f t="shared" si="0"/>
        <v/>
      </c>
      <c r="N24" s="61" t="str">
        <f t="shared" si="1"/>
        <v/>
      </c>
      <c r="O24" s="64" t="s">
        <v>431</v>
      </c>
      <c r="P24" s="6">
        <v>0.55129998922348022</v>
      </c>
      <c r="Q24" s="6">
        <v>44.790000915527344</v>
      </c>
      <c r="R24" s="6">
        <v>1</v>
      </c>
      <c r="S24" s="6">
        <v>1</v>
      </c>
    </row>
    <row r="25" spans="1:19" ht="18" customHeight="1">
      <c r="A25" s="65"/>
      <c r="B25" s="54" t="s">
        <v>44</v>
      </c>
      <c r="C25" s="55" t="s">
        <v>1</v>
      </c>
      <c r="D25" s="25"/>
      <c r="E25" s="25"/>
      <c r="F25" s="25"/>
      <c r="G25" s="56"/>
      <c r="H25" s="56"/>
      <c r="I25" s="56"/>
      <c r="J25" s="57"/>
      <c r="K25" s="58"/>
      <c r="L25" s="59">
        <v>0</v>
      </c>
      <c r="M25" s="63" t="str">
        <f t="shared" si="0"/>
        <v/>
      </c>
      <c r="N25" s="61" t="str">
        <f t="shared" si="1"/>
        <v/>
      </c>
      <c r="O25" s="64" t="s">
        <v>431</v>
      </c>
      <c r="P25" s="6">
        <v>0.69999998807907104</v>
      </c>
      <c r="Q25" s="6">
        <v>90.849998474121094</v>
      </c>
      <c r="R25" s="6">
        <v>1</v>
      </c>
      <c r="S25" s="6">
        <v>1</v>
      </c>
    </row>
    <row r="26" spans="1:19" ht="22.5" customHeight="1">
      <c r="A26" s="65"/>
      <c r="B26" s="54" t="s">
        <v>45</v>
      </c>
      <c r="C26" s="55" t="s">
        <v>1</v>
      </c>
      <c r="D26" s="25"/>
      <c r="E26" s="25"/>
      <c r="F26" s="25"/>
      <c r="G26" s="56"/>
      <c r="H26" s="56"/>
      <c r="I26" s="56"/>
      <c r="J26" s="57"/>
      <c r="K26" s="58"/>
      <c r="L26" s="59">
        <v>0</v>
      </c>
      <c r="M26" s="63" t="str">
        <f t="shared" si="0"/>
        <v/>
      </c>
      <c r="N26" s="61" t="str">
        <f t="shared" si="1"/>
        <v/>
      </c>
      <c r="O26" s="64" t="s">
        <v>431</v>
      </c>
      <c r="P26" s="6">
        <v>0.69999998807907104</v>
      </c>
      <c r="Q26" s="6">
        <v>35</v>
      </c>
      <c r="R26" s="6">
        <v>1</v>
      </c>
      <c r="S26" s="6">
        <v>1</v>
      </c>
    </row>
    <row r="27" spans="1:19" ht="18" customHeight="1">
      <c r="A27" s="65"/>
      <c r="B27" s="54" t="s">
        <v>46</v>
      </c>
      <c r="C27" s="55" t="s">
        <v>1</v>
      </c>
      <c r="D27" s="25"/>
      <c r="E27" s="25"/>
      <c r="F27" s="25"/>
      <c r="G27" s="56"/>
      <c r="H27" s="56"/>
      <c r="I27" s="56"/>
      <c r="J27" s="57"/>
      <c r="K27" s="58"/>
      <c r="L27" s="59">
        <v>0</v>
      </c>
      <c r="M27" s="63" t="str">
        <f t="shared" si="0"/>
        <v/>
      </c>
      <c r="N27" s="61" t="str">
        <f t="shared" si="1"/>
        <v/>
      </c>
      <c r="O27" s="64" t="s">
        <v>431</v>
      </c>
      <c r="P27" s="6">
        <v>0.69999998807907104</v>
      </c>
      <c r="Q27" s="6">
        <v>35</v>
      </c>
      <c r="R27" s="6">
        <v>1</v>
      </c>
      <c r="S27" s="6">
        <v>1</v>
      </c>
    </row>
    <row r="28" spans="1:19" ht="18" customHeight="1">
      <c r="A28" s="1"/>
      <c r="B28" s="54" t="s">
        <v>47</v>
      </c>
      <c r="C28" s="55" t="s">
        <v>1</v>
      </c>
      <c r="D28" s="25"/>
      <c r="E28" s="25"/>
      <c r="F28" s="25"/>
      <c r="G28" s="56"/>
      <c r="H28" s="56"/>
      <c r="I28" s="56"/>
      <c r="J28" s="57"/>
      <c r="K28" s="58"/>
      <c r="L28" s="59">
        <v>0</v>
      </c>
      <c r="M28" s="63" t="str">
        <f t="shared" si="0"/>
        <v/>
      </c>
      <c r="N28" s="61" t="str">
        <f t="shared" si="1"/>
        <v/>
      </c>
      <c r="O28" s="64" t="s">
        <v>431</v>
      </c>
      <c r="P28" s="6">
        <v>0.45059999823570251</v>
      </c>
      <c r="Q28" s="6">
        <v>26.870000839233398</v>
      </c>
      <c r="R28" s="6">
        <v>1</v>
      </c>
      <c r="S28" s="6">
        <v>1</v>
      </c>
    </row>
    <row r="29" spans="1:19" ht="18" customHeight="1">
      <c r="A29" s="1"/>
      <c r="B29" s="54" t="s">
        <v>48</v>
      </c>
      <c r="C29" s="55" t="s">
        <v>1</v>
      </c>
      <c r="D29" s="25"/>
      <c r="E29" s="25"/>
      <c r="F29" s="25"/>
      <c r="G29" s="56"/>
      <c r="H29" s="56"/>
      <c r="I29" s="56"/>
      <c r="J29" s="57"/>
      <c r="K29" s="58"/>
      <c r="L29" s="59">
        <v>0</v>
      </c>
      <c r="M29" s="63" t="str">
        <f t="shared" si="0"/>
        <v/>
      </c>
      <c r="N29" s="61" t="str">
        <f t="shared" si="1"/>
        <v/>
      </c>
      <c r="O29" s="64" t="s">
        <v>431</v>
      </c>
      <c r="P29" s="6">
        <v>0.55129998922348022</v>
      </c>
      <c r="Q29" s="6">
        <v>44.790000915527344</v>
      </c>
      <c r="R29" s="6">
        <v>1</v>
      </c>
      <c r="S29" s="6">
        <v>1</v>
      </c>
    </row>
    <row r="30" spans="1:19" ht="18" customHeight="1">
      <c r="A30" s="1"/>
      <c r="B30" s="54" t="s">
        <v>49</v>
      </c>
      <c r="C30" s="55" t="s">
        <v>1</v>
      </c>
      <c r="D30" s="25"/>
      <c r="E30" s="25"/>
      <c r="F30" s="25"/>
      <c r="G30" s="56"/>
      <c r="H30" s="56"/>
      <c r="I30" s="56"/>
      <c r="J30" s="57"/>
      <c r="K30" s="58"/>
      <c r="L30" s="59">
        <v>0</v>
      </c>
      <c r="M30" s="63" t="str">
        <f t="shared" si="0"/>
        <v/>
      </c>
      <c r="N30" s="61" t="str">
        <f t="shared" si="1"/>
        <v/>
      </c>
      <c r="O30" s="64" t="s">
        <v>431</v>
      </c>
      <c r="P30" s="6">
        <v>0.83649998903274536</v>
      </c>
      <c r="Q30" s="6">
        <v>108.61000061035156</v>
      </c>
      <c r="R30" s="6">
        <v>1</v>
      </c>
      <c r="S30" s="6">
        <v>1</v>
      </c>
    </row>
    <row r="31" spans="1:19" ht="18" customHeight="1">
      <c r="A31" s="1"/>
      <c r="B31" s="54" t="s">
        <v>50</v>
      </c>
      <c r="C31" s="55" t="s">
        <v>1</v>
      </c>
      <c r="D31" s="25"/>
      <c r="E31" s="25"/>
      <c r="F31" s="25"/>
      <c r="G31" s="56"/>
      <c r="H31" s="56"/>
      <c r="I31" s="56"/>
      <c r="J31" s="57"/>
      <c r="K31" s="58"/>
      <c r="L31" s="59">
        <v>0</v>
      </c>
      <c r="M31" s="63" t="str">
        <f t="shared" si="0"/>
        <v/>
      </c>
      <c r="N31" s="61" t="str">
        <f t="shared" si="1"/>
        <v/>
      </c>
      <c r="O31" s="64" t="s">
        <v>431</v>
      </c>
      <c r="P31" s="6">
        <v>4.9699999392032623E-2</v>
      </c>
      <c r="Q31" s="6">
        <v>7.8899998664855957</v>
      </c>
      <c r="R31" s="6">
        <v>2.0000000949949026E-3</v>
      </c>
      <c r="S31" s="6">
        <v>1</v>
      </c>
    </row>
    <row r="32" spans="1:19" ht="18" customHeight="1">
      <c r="A32" s="1"/>
      <c r="B32" s="54" t="s">
        <v>51</v>
      </c>
      <c r="C32" s="55" t="s">
        <v>1</v>
      </c>
      <c r="D32" s="25"/>
      <c r="E32" s="25"/>
      <c r="F32" s="25"/>
      <c r="G32" s="56"/>
      <c r="H32" s="56"/>
      <c r="I32" s="56"/>
      <c r="J32" s="57"/>
      <c r="K32" s="58"/>
      <c r="L32" s="59">
        <v>0</v>
      </c>
      <c r="M32" s="63" t="str">
        <f t="shared" si="0"/>
        <v/>
      </c>
      <c r="N32" s="61" t="str">
        <f t="shared" si="1"/>
        <v/>
      </c>
      <c r="O32" s="64" t="s">
        <v>431</v>
      </c>
      <c r="P32" s="6">
        <v>0.69999998807907104</v>
      </c>
      <c r="Q32" s="6">
        <v>90.849998474121094</v>
      </c>
      <c r="R32" s="6">
        <v>1</v>
      </c>
      <c r="S32" s="6">
        <v>1</v>
      </c>
    </row>
    <row r="33" spans="1:19" ht="18" customHeight="1">
      <c r="A33" s="1"/>
      <c r="B33" s="54" t="s">
        <v>52</v>
      </c>
      <c r="C33" s="55" t="s">
        <v>1</v>
      </c>
      <c r="D33" s="25"/>
      <c r="E33" s="25"/>
      <c r="F33" s="25"/>
      <c r="G33" s="56"/>
      <c r="H33" s="56"/>
      <c r="I33" s="56"/>
      <c r="J33" s="57"/>
      <c r="K33" s="58"/>
      <c r="L33" s="59">
        <v>0</v>
      </c>
      <c r="M33" s="63" t="str">
        <f t="shared" si="0"/>
        <v/>
      </c>
      <c r="N33" s="61" t="str">
        <f t="shared" si="1"/>
        <v/>
      </c>
      <c r="O33" s="64" t="s">
        <v>431</v>
      </c>
      <c r="P33" s="6">
        <v>0.84179997444152832</v>
      </c>
      <c r="Q33" s="6">
        <v>39.580001831054688</v>
      </c>
      <c r="R33" s="6">
        <v>1</v>
      </c>
      <c r="S33" s="6">
        <v>1</v>
      </c>
    </row>
    <row r="34" spans="1:19" ht="18" customHeight="1">
      <c r="A34" s="1"/>
      <c r="B34" s="54" t="s">
        <v>53</v>
      </c>
      <c r="C34" s="55" t="s">
        <v>1</v>
      </c>
      <c r="D34" s="25"/>
      <c r="E34" s="25"/>
      <c r="F34" s="25"/>
      <c r="G34" s="56"/>
      <c r="H34" s="56"/>
      <c r="I34" s="56"/>
      <c r="J34" s="57"/>
      <c r="K34" s="58"/>
      <c r="L34" s="59">
        <v>0</v>
      </c>
      <c r="M34" s="63" t="str">
        <f t="shared" si="0"/>
        <v/>
      </c>
      <c r="N34" s="61" t="str">
        <f t="shared" si="1"/>
        <v/>
      </c>
      <c r="O34" s="64" t="s">
        <v>431</v>
      </c>
      <c r="P34" s="6">
        <v>1.3199999928474426E-2</v>
      </c>
      <c r="Q34" s="6">
        <v>11.119999885559082</v>
      </c>
      <c r="R34" s="6">
        <v>0</v>
      </c>
      <c r="S34" s="6">
        <v>0</v>
      </c>
    </row>
    <row r="35" spans="1:19" ht="18" customHeight="1">
      <c r="A35" s="1"/>
      <c r="B35" s="54" t="s">
        <v>54</v>
      </c>
      <c r="C35" s="55" t="s">
        <v>1</v>
      </c>
      <c r="D35" s="25"/>
      <c r="E35" s="25"/>
      <c r="F35" s="25"/>
      <c r="G35" s="56"/>
      <c r="H35" s="56"/>
      <c r="I35" s="56"/>
      <c r="J35" s="57"/>
      <c r="K35" s="58"/>
      <c r="L35" s="59">
        <v>0</v>
      </c>
      <c r="M35" s="63" t="str">
        <f t="shared" si="0"/>
        <v/>
      </c>
      <c r="N35" s="61" t="str">
        <f t="shared" si="1"/>
        <v/>
      </c>
      <c r="O35" s="64" t="s">
        <v>431</v>
      </c>
      <c r="P35" s="6">
        <v>0.69999998807907104</v>
      </c>
      <c r="Q35" s="6">
        <v>90.849998474121094</v>
      </c>
      <c r="R35" s="6">
        <v>1</v>
      </c>
      <c r="S35" s="6">
        <v>1</v>
      </c>
    </row>
    <row r="36" spans="1:19" ht="18" customHeight="1">
      <c r="A36" s="1"/>
      <c r="B36" s="54" t="s">
        <v>55</v>
      </c>
      <c r="C36" s="55" t="s">
        <v>1</v>
      </c>
      <c r="D36" s="25"/>
      <c r="E36" s="25"/>
      <c r="F36" s="25"/>
      <c r="G36" s="56"/>
      <c r="H36" s="56"/>
      <c r="I36" s="56"/>
      <c r="J36" s="57"/>
      <c r="K36" s="58"/>
      <c r="L36" s="59">
        <v>0</v>
      </c>
      <c r="M36" s="63" t="str">
        <f t="shared" si="0"/>
        <v/>
      </c>
      <c r="N36" s="61" t="str">
        <f t="shared" si="1"/>
        <v/>
      </c>
      <c r="O36" s="64" t="s">
        <v>431</v>
      </c>
      <c r="P36" s="6">
        <v>1.1100000143051147</v>
      </c>
      <c r="Q36" s="6">
        <v>88.370002746582031</v>
      </c>
      <c r="R36" s="6">
        <v>1</v>
      </c>
      <c r="S36" s="6">
        <v>1</v>
      </c>
    </row>
    <row r="37" spans="1:19" ht="18" customHeight="1">
      <c r="A37" s="1"/>
      <c r="B37" s="54" t="s">
        <v>56</v>
      </c>
      <c r="C37" s="55" t="s">
        <v>1</v>
      </c>
      <c r="D37" s="25"/>
      <c r="E37" s="25"/>
      <c r="F37" s="25"/>
      <c r="G37" s="56"/>
      <c r="H37" s="56"/>
      <c r="I37" s="56"/>
      <c r="J37" s="57"/>
      <c r="K37" s="58"/>
      <c r="L37" s="59">
        <v>0</v>
      </c>
      <c r="M37" s="63" t="str">
        <f t="shared" si="0"/>
        <v/>
      </c>
      <c r="N37" s="61" t="str">
        <f t="shared" si="1"/>
        <v/>
      </c>
      <c r="O37" s="64" t="s">
        <v>431</v>
      </c>
      <c r="P37" s="6">
        <v>1.0099999904632568</v>
      </c>
      <c r="Q37" s="6">
        <v>343.73001098632812</v>
      </c>
      <c r="R37" s="6">
        <v>1</v>
      </c>
      <c r="S37" s="6">
        <v>1</v>
      </c>
    </row>
    <row r="38" spans="1:19" ht="18" customHeight="1">
      <c r="A38" s="1"/>
      <c r="B38" s="54" t="s">
        <v>57</v>
      </c>
      <c r="C38" s="55" t="s">
        <v>1</v>
      </c>
      <c r="D38" s="25"/>
      <c r="E38" s="25"/>
      <c r="F38" s="25"/>
      <c r="G38" s="56"/>
      <c r="H38" s="56"/>
      <c r="I38" s="56"/>
      <c r="J38" s="57"/>
      <c r="K38" s="58"/>
      <c r="L38" s="59">
        <v>0</v>
      </c>
      <c r="M38" s="63" t="str">
        <f t="shared" si="0"/>
        <v/>
      </c>
      <c r="N38" s="61" t="str">
        <f t="shared" si="1"/>
        <v/>
      </c>
      <c r="O38" s="64" t="s">
        <v>431</v>
      </c>
      <c r="P38" s="6">
        <v>0.83560001850128174</v>
      </c>
      <c r="Q38" s="6">
        <v>57.389999389648438</v>
      </c>
      <c r="R38" s="6">
        <v>1</v>
      </c>
      <c r="S38" s="6">
        <v>1</v>
      </c>
    </row>
    <row r="39" spans="1:19" ht="18" customHeight="1">
      <c r="A39" s="1"/>
      <c r="B39" s="54" t="s">
        <v>58</v>
      </c>
      <c r="C39" s="55" t="s">
        <v>1</v>
      </c>
      <c r="D39" s="25"/>
      <c r="E39" s="25"/>
      <c r="F39" s="25"/>
      <c r="G39" s="56"/>
      <c r="H39" s="56"/>
      <c r="I39" s="56"/>
      <c r="J39" s="57"/>
      <c r="K39" s="58"/>
      <c r="L39" s="59">
        <v>0</v>
      </c>
      <c r="M39" s="63" t="str">
        <f t="shared" si="0"/>
        <v/>
      </c>
      <c r="N39" s="61" t="str">
        <f t="shared" si="1"/>
        <v/>
      </c>
      <c r="O39" s="64" t="s">
        <v>431</v>
      </c>
      <c r="P39" s="6">
        <v>1.690000057220459</v>
      </c>
      <c r="Q39" s="6">
        <v>472.83999633789062</v>
      </c>
      <c r="R39" s="6">
        <v>1</v>
      </c>
      <c r="S39" s="6">
        <v>1</v>
      </c>
    </row>
    <row r="40" spans="1:19" ht="18" customHeight="1">
      <c r="A40" s="1"/>
      <c r="B40" s="54" t="s">
        <v>59</v>
      </c>
      <c r="C40" s="55" t="s">
        <v>1</v>
      </c>
      <c r="D40" s="25"/>
      <c r="E40" s="25"/>
      <c r="F40" s="25"/>
      <c r="G40" s="56"/>
      <c r="H40" s="56"/>
      <c r="I40" s="56"/>
      <c r="J40" s="57"/>
      <c r="K40" s="58"/>
      <c r="L40" s="59">
        <v>0</v>
      </c>
      <c r="M40" s="63" t="str">
        <f t="shared" si="0"/>
        <v/>
      </c>
      <c r="N40" s="61" t="str">
        <f t="shared" si="1"/>
        <v/>
      </c>
      <c r="O40" s="64" t="s">
        <v>431</v>
      </c>
      <c r="P40" s="6">
        <v>1.8200000748038292E-2</v>
      </c>
      <c r="Q40" s="6">
        <v>9.3199996948242187</v>
      </c>
      <c r="R40" s="6">
        <v>1.0000000474974513E-3</v>
      </c>
      <c r="S40" s="6">
        <v>50</v>
      </c>
    </row>
    <row r="41" spans="1:19" ht="18" customHeight="1">
      <c r="A41" s="1"/>
      <c r="B41" s="54" t="s">
        <v>60</v>
      </c>
      <c r="C41" s="55" t="s">
        <v>1</v>
      </c>
      <c r="D41" s="25"/>
      <c r="E41" s="25"/>
      <c r="F41" s="25"/>
      <c r="G41" s="56"/>
      <c r="H41" s="56"/>
      <c r="I41" s="56"/>
      <c r="J41" s="57"/>
      <c r="K41" s="58"/>
      <c r="L41" s="59">
        <v>0</v>
      </c>
      <c r="M41" s="63" t="str">
        <f t="shared" si="0"/>
        <v/>
      </c>
      <c r="N41" s="61" t="str">
        <f t="shared" si="1"/>
        <v/>
      </c>
      <c r="O41" s="64" t="s">
        <v>431</v>
      </c>
      <c r="P41" s="6">
        <v>5.3399998694658279E-2</v>
      </c>
      <c r="Q41" s="6">
        <v>0.53939998149871826</v>
      </c>
      <c r="R41" s="6">
        <v>0</v>
      </c>
      <c r="S41" s="6">
        <v>0</v>
      </c>
    </row>
    <row r="42" spans="1:19" ht="9.75" customHeight="1">
      <c r="A42" s="1"/>
      <c r="B42" s="66"/>
      <c r="C42" s="67" t="s">
        <v>1</v>
      </c>
      <c r="D42" s="68" t="s">
        <v>1</v>
      </c>
      <c r="E42" s="69" t="s">
        <v>1</v>
      </c>
      <c r="F42" s="70">
        <v>0</v>
      </c>
      <c r="G42" s="71">
        <v>0</v>
      </c>
      <c r="H42" s="71">
        <v>0</v>
      </c>
      <c r="I42" s="71">
        <v>0</v>
      </c>
      <c r="J42" s="72"/>
      <c r="K42" s="72">
        <v>0</v>
      </c>
      <c r="L42" s="59">
        <v>0</v>
      </c>
      <c r="M42" s="73" t="str">
        <f t="shared" si="0"/>
        <v/>
      </c>
      <c r="N42" s="74"/>
      <c r="O42" s="75"/>
    </row>
    <row r="43" spans="1:19" s="2" customFormat="1" ht="12">
      <c r="D43" s="76"/>
      <c r="E43" s="76"/>
      <c r="F43" s="77">
        <f>SUM(F22:F41)</f>
        <v>0</v>
      </c>
      <c r="G43" s="78">
        <f>SUM(G22:G41)</f>
        <v>0</v>
      </c>
      <c r="H43" s="79">
        <f>SUM(H22:H41)</f>
        <v>0</v>
      </c>
      <c r="I43" s="79">
        <f>SUMIF(J22:J41,"=千克",I22:I41)</f>
        <v>0</v>
      </c>
      <c r="J43" s="80"/>
      <c r="K43" s="76"/>
      <c r="L43" s="81"/>
      <c r="M43" s="82">
        <f>SUM(M22:M42)</f>
        <v>0</v>
      </c>
      <c r="O43" s="34"/>
    </row>
    <row r="44" spans="1:19" ht="20.100000000000001" customHeight="1">
      <c r="G44" s="6">
        <v>0</v>
      </c>
      <c r="H44" s="84">
        <v>0</v>
      </c>
    </row>
    <row r="45" spans="1:19">
      <c r="G45" s="6">
        <v>0</v>
      </c>
      <c r="H45" s="6">
        <v>0</v>
      </c>
    </row>
    <row r="46" spans="1:19">
      <c r="G46" s="6">
        <v>0</v>
      </c>
      <c r="H46" s="6">
        <v>0</v>
      </c>
    </row>
    <row r="47" spans="1:19">
      <c r="C47" s="17"/>
      <c r="G47" s="6">
        <v>0</v>
      </c>
      <c r="H47" s="6">
        <v>0</v>
      </c>
    </row>
    <row r="48" spans="1:19">
      <c r="C48" s="17"/>
      <c r="G48" s="6">
        <v>0</v>
      </c>
      <c r="H48" s="6">
        <v>0</v>
      </c>
    </row>
    <row r="49" spans="3:12" s="6" customFormat="1">
      <c r="D49" s="83"/>
      <c r="E49" s="83"/>
      <c r="G49" s="6">
        <v>0</v>
      </c>
      <c r="H49" s="6">
        <v>0</v>
      </c>
    </row>
    <row r="50" spans="3:12" s="6" customFormat="1">
      <c r="D50" s="86"/>
      <c r="E50" s="83"/>
      <c r="G50" s="6">
        <v>0</v>
      </c>
      <c r="H50" s="6">
        <v>0</v>
      </c>
    </row>
    <row r="51" spans="3:12" s="6" customFormat="1">
      <c r="D51" s="86"/>
      <c r="E51" s="83"/>
      <c r="G51" s="6">
        <v>0</v>
      </c>
      <c r="H51" s="6">
        <v>0</v>
      </c>
    </row>
    <row r="52" spans="3:12" s="6" customFormat="1">
      <c r="D52" s="83"/>
      <c r="E52" s="87"/>
      <c r="G52" s="6">
        <v>0</v>
      </c>
      <c r="H52" s="6">
        <v>0</v>
      </c>
    </row>
    <row r="53" spans="3:12" s="6" customFormat="1">
      <c r="D53" s="83"/>
      <c r="E53" s="83"/>
      <c r="G53" s="6">
        <v>0</v>
      </c>
      <c r="H53" s="6">
        <v>0</v>
      </c>
    </row>
    <row r="54" spans="3:12" s="6" customFormat="1">
      <c r="D54" s="83"/>
      <c r="E54" s="83"/>
      <c r="G54" s="6">
        <v>0</v>
      </c>
      <c r="H54" s="6">
        <v>0</v>
      </c>
    </row>
    <row r="55" spans="3:12" s="6" customFormat="1">
      <c r="D55" s="83"/>
      <c r="E55" s="83"/>
      <c r="G55" s="6">
        <v>0</v>
      </c>
      <c r="H55" s="6">
        <v>0</v>
      </c>
    </row>
    <row r="56" spans="3:12" s="6" customFormat="1">
      <c r="D56" s="83"/>
      <c r="E56" s="87"/>
      <c r="G56" s="6">
        <v>0</v>
      </c>
      <c r="H56" s="6">
        <v>0</v>
      </c>
    </row>
    <row r="57" spans="3:12" s="6" customFormat="1">
      <c r="C57" s="6" t="s">
        <v>1</v>
      </c>
      <c r="D57" s="83" t="s">
        <v>1</v>
      </c>
      <c r="E57" s="83" t="s">
        <v>1</v>
      </c>
      <c r="F57" s="6">
        <v>0</v>
      </c>
      <c r="G57" s="6">
        <v>0</v>
      </c>
      <c r="H57" s="6">
        <v>0</v>
      </c>
      <c r="I57" s="6">
        <v>0</v>
      </c>
      <c r="J57" s="6" t="s">
        <v>1</v>
      </c>
      <c r="K57" s="6">
        <v>0</v>
      </c>
      <c r="L57" s="6">
        <v>0</v>
      </c>
    </row>
    <row r="58" spans="3:12" s="6" customFormat="1">
      <c r="C58" s="6" t="s">
        <v>1</v>
      </c>
      <c r="D58" s="83" t="s">
        <v>1</v>
      </c>
      <c r="E58" s="83" t="s">
        <v>1</v>
      </c>
      <c r="F58" s="6">
        <v>0</v>
      </c>
      <c r="G58" s="6">
        <v>0</v>
      </c>
      <c r="H58" s="6">
        <v>0</v>
      </c>
      <c r="I58" s="6">
        <v>0</v>
      </c>
      <c r="J58" s="6" t="s">
        <v>1</v>
      </c>
      <c r="K58" s="6">
        <v>0</v>
      </c>
      <c r="L58" s="6">
        <v>0</v>
      </c>
    </row>
    <row r="59" spans="3:12" s="6" customFormat="1">
      <c r="C59" s="6" t="s">
        <v>1</v>
      </c>
      <c r="D59" s="83" t="s">
        <v>1</v>
      </c>
      <c r="E59" s="83" t="s">
        <v>1</v>
      </c>
      <c r="F59" s="6">
        <v>0</v>
      </c>
      <c r="G59" s="6">
        <v>0</v>
      </c>
      <c r="H59" s="6">
        <v>0</v>
      </c>
      <c r="I59" s="6">
        <v>0</v>
      </c>
      <c r="J59" s="6" t="s">
        <v>1</v>
      </c>
      <c r="K59" s="6">
        <v>0</v>
      </c>
      <c r="L59" s="6">
        <v>0</v>
      </c>
    </row>
    <row r="60" spans="3:12" s="6" customFormat="1">
      <c r="C60" s="6" t="s">
        <v>1</v>
      </c>
      <c r="D60" s="83" t="s">
        <v>1</v>
      </c>
      <c r="E60" s="83" t="s">
        <v>1</v>
      </c>
      <c r="F60" s="6">
        <v>0</v>
      </c>
      <c r="G60" s="6">
        <v>0</v>
      </c>
      <c r="H60" s="6">
        <v>0</v>
      </c>
      <c r="I60" s="6">
        <v>0</v>
      </c>
      <c r="J60" s="6" t="s">
        <v>1</v>
      </c>
      <c r="K60" s="6">
        <v>0</v>
      </c>
      <c r="L60" s="6">
        <v>0</v>
      </c>
    </row>
    <row r="61" spans="3:12" s="6" customFormat="1">
      <c r="C61" s="6" t="s">
        <v>1</v>
      </c>
      <c r="D61" s="83" t="s">
        <v>1</v>
      </c>
      <c r="E61" s="83" t="s">
        <v>1</v>
      </c>
      <c r="F61" s="6">
        <v>0</v>
      </c>
      <c r="G61" s="6">
        <v>0</v>
      </c>
      <c r="H61" s="6">
        <v>0</v>
      </c>
      <c r="I61" s="6">
        <v>0</v>
      </c>
      <c r="J61" s="6" t="s">
        <v>1</v>
      </c>
      <c r="K61" s="6">
        <v>0</v>
      </c>
      <c r="L61" s="6">
        <v>0</v>
      </c>
    </row>
    <row r="62" spans="3:12" s="6" customFormat="1">
      <c r="C62" s="6" t="s">
        <v>1</v>
      </c>
      <c r="D62" s="83" t="s">
        <v>1</v>
      </c>
      <c r="E62" s="83" t="s">
        <v>1</v>
      </c>
      <c r="F62" s="6">
        <v>0</v>
      </c>
      <c r="G62" s="6">
        <v>0</v>
      </c>
      <c r="H62" s="6">
        <v>0</v>
      </c>
      <c r="I62" s="6">
        <v>0</v>
      </c>
      <c r="J62" s="6" t="s">
        <v>1</v>
      </c>
      <c r="K62" s="6">
        <v>0</v>
      </c>
      <c r="L62" s="6">
        <v>0</v>
      </c>
    </row>
    <row r="63" spans="3:12" s="6" customFormat="1">
      <c r="C63" s="6" t="s">
        <v>1</v>
      </c>
      <c r="D63" s="83" t="s">
        <v>1</v>
      </c>
      <c r="E63" s="83" t="s">
        <v>1</v>
      </c>
      <c r="F63" s="6">
        <v>0</v>
      </c>
      <c r="G63" s="6">
        <v>0</v>
      </c>
      <c r="H63" s="6">
        <v>0</v>
      </c>
      <c r="I63" s="6">
        <v>0</v>
      </c>
      <c r="J63" s="6" t="s">
        <v>1</v>
      </c>
      <c r="K63" s="6">
        <v>0</v>
      </c>
      <c r="L63" s="6">
        <v>0</v>
      </c>
    </row>
    <row r="64" spans="3:12" s="6" customFormat="1">
      <c r="C64" s="6" t="s">
        <v>1</v>
      </c>
      <c r="D64" s="83" t="s">
        <v>1</v>
      </c>
      <c r="E64" s="83" t="s">
        <v>1</v>
      </c>
      <c r="F64" s="6">
        <v>0</v>
      </c>
      <c r="G64" s="6">
        <v>0</v>
      </c>
      <c r="H64" s="6">
        <v>0</v>
      </c>
      <c r="I64" s="6">
        <v>0</v>
      </c>
      <c r="J64" s="6" t="s">
        <v>1</v>
      </c>
      <c r="K64" s="6">
        <v>0</v>
      </c>
      <c r="L64" s="6">
        <v>0</v>
      </c>
    </row>
    <row r="65" spans="3:12" s="6" customFormat="1">
      <c r="C65" s="6" t="s">
        <v>1</v>
      </c>
      <c r="D65" s="83" t="s">
        <v>1</v>
      </c>
      <c r="E65" s="83" t="s">
        <v>1</v>
      </c>
      <c r="F65" s="6">
        <v>0</v>
      </c>
      <c r="G65" s="6">
        <v>0</v>
      </c>
      <c r="H65" s="6">
        <v>0</v>
      </c>
      <c r="I65" s="6">
        <v>0</v>
      </c>
      <c r="J65" s="6" t="s">
        <v>1</v>
      </c>
      <c r="K65" s="6">
        <v>0</v>
      </c>
      <c r="L65" s="6">
        <v>0</v>
      </c>
    </row>
    <row r="66" spans="3:12" s="6" customFormat="1">
      <c r="C66" s="6" t="s">
        <v>1</v>
      </c>
      <c r="D66" s="83" t="s">
        <v>1</v>
      </c>
      <c r="E66" s="83" t="s">
        <v>1</v>
      </c>
      <c r="F66" s="6">
        <v>0</v>
      </c>
      <c r="G66" s="6">
        <v>0</v>
      </c>
      <c r="H66" s="6">
        <v>0</v>
      </c>
      <c r="I66" s="6">
        <v>0</v>
      </c>
      <c r="J66" s="6" t="s">
        <v>1</v>
      </c>
      <c r="K66" s="6">
        <v>0</v>
      </c>
      <c r="L66" s="6">
        <v>0</v>
      </c>
    </row>
    <row r="67" spans="3:12" s="6" customFormat="1">
      <c r="C67" s="6" t="s">
        <v>1</v>
      </c>
      <c r="D67" s="83" t="s">
        <v>1</v>
      </c>
      <c r="E67" s="83" t="s">
        <v>1</v>
      </c>
      <c r="F67" s="6">
        <v>0</v>
      </c>
      <c r="G67" s="6">
        <v>0</v>
      </c>
      <c r="H67" s="6">
        <v>0</v>
      </c>
      <c r="I67" s="6">
        <v>0</v>
      </c>
      <c r="J67" s="6" t="s">
        <v>1</v>
      </c>
      <c r="K67" s="6">
        <v>0</v>
      </c>
      <c r="L67" s="6">
        <v>0</v>
      </c>
    </row>
    <row r="68" spans="3:12" s="6" customFormat="1">
      <c r="C68" s="6" t="s">
        <v>1</v>
      </c>
      <c r="D68" s="83" t="s">
        <v>1</v>
      </c>
      <c r="E68" s="83" t="s">
        <v>1</v>
      </c>
      <c r="F68" s="6">
        <v>0</v>
      </c>
      <c r="G68" s="6">
        <v>0</v>
      </c>
      <c r="H68" s="6">
        <v>0</v>
      </c>
      <c r="I68" s="6">
        <v>0</v>
      </c>
      <c r="J68" s="6" t="s">
        <v>1</v>
      </c>
      <c r="K68" s="6">
        <v>0</v>
      </c>
      <c r="L68" s="6">
        <v>0</v>
      </c>
    </row>
    <row r="69" spans="3:12" s="6" customFormat="1">
      <c r="C69" s="6" t="s">
        <v>1</v>
      </c>
      <c r="D69" s="83" t="s">
        <v>1</v>
      </c>
      <c r="E69" s="83" t="s">
        <v>1</v>
      </c>
      <c r="F69" s="6">
        <v>0</v>
      </c>
      <c r="G69" s="6">
        <v>0</v>
      </c>
      <c r="H69" s="6">
        <v>0</v>
      </c>
      <c r="I69" s="6">
        <v>0</v>
      </c>
      <c r="J69" s="6" t="s">
        <v>1</v>
      </c>
      <c r="K69" s="6">
        <v>0</v>
      </c>
      <c r="L69" s="6">
        <v>0</v>
      </c>
    </row>
    <row r="70" spans="3:12" s="6" customFormat="1">
      <c r="C70" s="6" t="s">
        <v>1</v>
      </c>
      <c r="D70" s="83" t="s">
        <v>1</v>
      </c>
      <c r="E70" s="83" t="s">
        <v>1</v>
      </c>
      <c r="F70" s="6">
        <v>0</v>
      </c>
      <c r="G70" s="6">
        <v>0</v>
      </c>
      <c r="H70" s="6">
        <v>0</v>
      </c>
      <c r="I70" s="6">
        <v>0</v>
      </c>
      <c r="J70" s="6" t="s">
        <v>1</v>
      </c>
      <c r="K70" s="6">
        <v>0</v>
      </c>
      <c r="L70" s="6">
        <v>0</v>
      </c>
    </row>
    <row r="71" spans="3:12" s="6" customFormat="1">
      <c r="C71" s="6" t="s">
        <v>1</v>
      </c>
      <c r="D71" s="83" t="s">
        <v>1</v>
      </c>
      <c r="E71" s="83" t="s">
        <v>1</v>
      </c>
      <c r="F71" s="6">
        <v>0</v>
      </c>
      <c r="G71" s="6">
        <v>0</v>
      </c>
      <c r="H71" s="6">
        <v>0</v>
      </c>
      <c r="I71" s="6">
        <v>0</v>
      </c>
      <c r="J71" s="6" t="s">
        <v>1</v>
      </c>
      <c r="K71" s="6">
        <v>0</v>
      </c>
      <c r="L71" s="6">
        <v>0</v>
      </c>
    </row>
    <row r="72" spans="3:12" s="6" customFormat="1">
      <c r="C72" s="6" t="s">
        <v>1</v>
      </c>
      <c r="D72" s="83" t="s">
        <v>1</v>
      </c>
      <c r="E72" s="83" t="s">
        <v>1</v>
      </c>
      <c r="F72" s="6">
        <v>0</v>
      </c>
      <c r="G72" s="6">
        <v>0</v>
      </c>
      <c r="H72" s="6">
        <v>0</v>
      </c>
      <c r="I72" s="6">
        <v>0</v>
      </c>
      <c r="J72" s="6" t="s">
        <v>1</v>
      </c>
      <c r="K72" s="6">
        <v>0</v>
      </c>
      <c r="L72" s="6">
        <v>0</v>
      </c>
    </row>
    <row r="73" spans="3:12" s="6" customFormat="1">
      <c r="C73" s="6" t="s">
        <v>1</v>
      </c>
      <c r="D73" s="83" t="s">
        <v>1</v>
      </c>
      <c r="E73" s="83" t="s">
        <v>1</v>
      </c>
      <c r="F73" s="6">
        <v>0</v>
      </c>
      <c r="G73" s="6">
        <v>0</v>
      </c>
      <c r="H73" s="6">
        <v>0</v>
      </c>
      <c r="I73" s="6">
        <v>0</v>
      </c>
      <c r="J73" s="6" t="s">
        <v>1</v>
      </c>
      <c r="K73" s="6">
        <v>0</v>
      </c>
      <c r="L73" s="6">
        <v>0</v>
      </c>
    </row>
    <row r="74" spans="3:12" s="6" customFormat="1">
      <c r="C74" s="6" t="s">
        <v>1</v>
      </c>
      <c r="D74" s="83" t="s">
        <v>1</v>
      </c>
      <c r="E74" s="83" t="s">
        <v>1</v>
      </c>
      <c r="F74" s="6">
        <v>0</v>
      </c>
      <c r="G74" s="6">
        <v>0</v>
      </c>
      <c r="H74" s="6">
        <v>0</v>
      </c>
      <c r="I74" s="6">
        <v>0</v>
      </c>
      <c r="J74" s="6" t="s">
        <v>1</v>
      </c>
      <c r="K74" s="6">
        <v>0</v>
      </c>
      <c r="L74" s="6">
        <v>0</v>
      </c>
    </row>
    <row r="75" spans="3:12" s="6" customFormat="1">
      <c r="C75" s="6" t="s">
        <v>1</v>
      </c>
      <c r="D75" s="83" t="s">
        <v>1</v>
      </c>
      <c r="E75" s="83" t="s">
        <v>1</v>
      </c>
      <c r="F75" s="6">
        <v>0</v>
      </c>
      <c r="G75" s="6">
        <v>0</v>
      </c>
      <c r="H75" s="6">
        <v>0</v>
      </c>
      <c r="I75" s="6">
        <v>0</v>
      </c>
      <c r="J75" s="6" t="s">
        <v>1</v>
      </c>
      <c r="K75" s="6">
        <v>0</v>
      </c>
      <c r="L75" s="6">
        <v>0</v>
      </c>
    </row>
    <row r="76" spans="3:12" s="6" customFormat="1">
      <c r="C76" s="6" t="s">
        <v>1</v>
      </c>
      <c r="D76" s="83" t="s">
        <v>1</v>
      </c>
      <c r="E76" s="83" t="s">
        <v>1</v>
      </c>
      <c r="F76" s="6">
        <v>0</v>
      </c>
      <c r="G76" s="6">
        <v>0</v>
      </c>
      <c r="H76" s="6">
        <v>0</v>
      </c>
      <c r="I76" s="6">
        <v>0</v>
      </c>
      <c r="J76" s="6" t="s">
        <v>1</v>
      </c>
      <c r="K76" s="6">
        <v>0</v>
      </c>
      <c r="L76" s="6">
        <v>0</v>
      </c>
    </row>
    <row r="77" spans="3:12" s="6" customFormat="1">
      <c r="C77" s="6" t="s">
        <v>1</v>
      </c>
      <c r="D77" s="83" t="s">
        <v>1</v>
      </c>
      <c r="E77" s="83" t="s">
        <v>1</v>
      </c>
      <c r="F77" s="6">
        <v>0</v>
      </c>
      <c r="G77" s="6">
        <v>0</v>
      </c>
      <c r="H77" s="6">
        <v>0</v>
      </c>
      <c r="I77" s="6">
        <v>0</v>
      </c>
      <c r="J77" s="6" t="s">
        <v>1</v>
      </c>
      <c r="K77" s="6">
        <v>0</v>
      </c>
      <c r="L77" s="6">
        <v>0</v>
      </c>
    </row>
    <row r="78" spans="3:12" s="6" customFormat="1">
      <c r="C78" s="6" t="s">
        <v>1</v>
      </c>
      <c r="D78" s="83" t="s">
        <v>1</v>
      </c>
      <c r="E78" s="83" t="s">
        <v>1</v>
      </c>
      <c r="F78" s="6">
        <v>0</v>
      </c>
      <c r="G78" s="6">
        <v>0</v>
      </c>
      <c r="H78" s="6">
        <v>0</v>
      </c>
      <c r="I78" s="6">
        <v>0</v>
      </c>
      <c r="J78" s="6" t="s">
        <v>1</v>
      </c>
      <c r="K78" s="6">
        <v>0</v>
      </c>
      <c r="L78" s="6">
        <v>0</v>
      </c>
    </row>
    <row r="79" spans="3:12" s="6" customFormat="1">
      <c r="C79" s="6" t="s">
        <v>1</v>
      </c>
      <c r="D79" s="83" t="s">
        <v>1</v>
      </c>
      <c r="E79" s="83" t="s">
        <v>1</v>
      </c>
      <c r="F79" s="6">
        <v>0</v>
      </c>
      <c r="G79" s="6">
        <v>0</v>
      </c>
      <c r="H79" s="6">
        <v>0</v>
      </c>
      <c r="I79" s="6">
        <v>0</v>
      </c>
      <c r="J79" s="6" t="s">
        <v>1</v>
      </c>
      <c r="K79" s="6">
        <v>0</v>
      </c>
      <c r="L79" s="6">
        <v>0</v>
      </c>
    </row>
    <row r="80" spans="3:12" s="6" customFormat="1">
      <c r="C80" s="6" t="s">
        <v>1</v>
      </c>
      <c r="D80" s="83" t="s">
        <v>1</v>
      </c>
      <c r="E80" s="83" t="s">
        <v>1</v>
      </c>
      <c r="F80" s="6">
        <v>0</v>
      </c>
      <c r="G80" s="6">
        <v>0</v>
      </c>
      <c r="H80" s="6">
        <v>0</v>
      </c>
      <c r="I80" s="6">
        <v>0</v>
      </c>
      <c r="J80" s="6" t="s">
        <v>1</v>
      </c>
      <c r="K80" s="6">
        <v>0</v>
      </c>
      <c r="L80" s="6">
        <v>0</v>
      </c>
    </row>
    <row r="81" spans="3:12" s="6" customFormat="1">
      <c r="C81" s="6" t="s">
        <v>1</v>
      </c>
      <c r="D81" s="83" t="s">
        <v>1</v>
      </c>
      <c r="E81" s="83" t="s">
        <v>1</v>
      </c>
      <c r="F81" s="6">
        <v>0</v>
      </c>
      <c r="G81" s="6">
        <v>0</v>
      </c>
      <c r="H81" s="6">
        <v>0</v>
      </c>
      <c r="I81" s="6">
        <v>0</v>
      </c>
      <c r="J81" s="6" t="s">
        <v>1</v>
      </c>
      <c r="K81" s="6">
        <v>0</v>
      </c>
      <c r="L81" s="6">
        <v>0</v>
      </c>
    </row>
    <row r="82" spans="3:12" s="6" customFormat="1">
      <c r="C82" s="6" t="s">
        <v>1</v>
      </c>
      <c r="D82" s="83" t="s">
        <v>1</v>
      </c>
      <c r="E82" s="83" t="s">
        <v>1</v>
      </c>
      <c r="F82" s="6">
        <v>0</v>
      </c>
      <c r="G82" s="6">
        <v>0</v>
      </c>
      <c r="H82" s="6">
        <v>0</v>
      </c>
      <c r="I82" s="6">
        <v>0</v>
      </c>
      <c r="J82" s="6" t="s">
        <v>1</v>
      </c>
      <c r="K82" s="6">
        <v>0</v>
      </c>
      <c r="L82" s="6">
        <v>0</v>
      </c>
    </row>
    <row r="83" spans="3:12" s="6" customFormat="1">
      <c r="C83" s="6" t="s">
        <v>1</v>
      </c>
      <c r="D83" s="83" t="s">
        <v>1</v>
      </c>
      <c r="E83" s="83" t="s">
        <v>1</v>
      </c>
      <c r="F83" s="6">
        <v>0</v>
      </c>
      <c r="G83" s="6">
        <v>0</v>
      </c>
      <c r="H83" s="6">
        <v>0</v>
      </c>
      <c r="I83" s="6">
        <v>0</v>
      </c>
      <c r="J83" s="6" t="s">
        <v>1</v>
      </c>
      <c r="K83" s="6">
        <v>0</v>
      </c>
      <c r="L83" s="6">
        <v>0</v>
      </c>
    </row>
    <row r="84" spans="3:12" s="6" customFormat="1">
      <c r="C84" s="6" t="s">
        <v>1</v>
      </c>
      <c r="D84" s="83" t="s">
        <v>1</v>
      </c>
      <c r="E84" s="83" t="s">
        <v>1</v>
      </c>
      <c r="F84" s="6">
        <v>0</v>
      </c>
      <c r="G84" s="6">
        <v>0</v>
      </c>
      <c r="H84" s="6">
        <v>0</v>
      </c>
      <c r="I84" s="6">
        <v>0</v>
      </c>
      <c r="J84" s="6" t="s">
        <v>1</v>
      </c>
      <c r="K84" s="6">
        <v>0</v>
      </c>
      <c r="L84" s="6">
        <v>0</v>
      </c>
    </row>
    <row r="85" spans="3:12" s="6" customFormat="1">
      <c r="C85" s="6" t="s">
        <v>1</v>
      </c>
      <c r="D85" s="83" t="s">
        <v>1</v>
      </c>
      <c r="E85" s="83" t="s">
        <v>1</v>
      </c>
      <c r="F85" s="6">
        <v>0</v>
      </c>
      <c r="G85" s="6">
        <v>0</v>
      </c>
      <c r="H85" s="6">
        <v>0</v>
      </c>
      <c r="I85" s="6">
        <v>0</v>
      </c>
      <c r="J85" s="6" t="s">
        <v>1</v>
      </c>
      <c r="K85" s="6">
        <v>0</v>
      </c>
      <c r="L85" s="6">
        <v>0</v>
      </c>
    </row>
    <row r="86" spans="3:12" s="6" customFormat="1">
      <c r="C86" s="6" t="s">
        <v>1</v>
      </c>
      <c r="D86" s="83" t="s">
        <v>1</v>
      </c>
      <c r="E86" s="83" t="s">
        <v>1</v>
      </c>
      <c r="F86" s="6">
        <v>0</v>
      </c>
      <c r="G86" s="6">
        <v>0</v>
      </c>
      <c r="H86" s="6">
        <v>0</v>
      </c>
      <c r="I86" s="6">
        <v>0</v>
      </c>
      <c r="J86" s="6" t="s">
        <v>1</v>
      </c>
      <c r="K86" s="6">
        <v>0</v>
      </c>
      <c r="L86" s="6">
        <v>0</v>
      </c>
    </row>
    <row r="87" spans="3:12" s="6" customFormat="1">
      <c r="C87" s="6" t="s">
        <v>1</v>
      </c>
      <c r="D87" s="83" t="s">
        <v>1</v>
      </c>
      <c r="E87" s="83" t="s">
        <v>1</v>
      </c>
      <c r="F87" s="6">
        <v>0</v>
      </c>
      <c r="G87" s="6">
        <v>0</v>
      </c>
      <c r="H87" s="6">
        <v>0</v>
      </c>
      <c r="I87" s="6">
        <v>0</v>
      </c>
      <c r="J87" s="6" t="s">
        <v>1</v>
      </c>
      <c r="K87" s="6">
        <v>0</v>
      </c>
      <c r="L87" s="6">
        <v>0</v>
      </c>
    </row>
    <row r="88" spans="3:12" s="6" customFormat="1">
      <c r="C88" s="6" t="s">
        <v>1</v>
      </c>
      <c r="D88" s="83" t="s">
        <v>1</v>
      </c>
      <c r="E88" s="83" t="s">
        <v>1</v>
      </c>
      <c r="F88" s="6">
        <v>0</v>
      </c>
      <c r="G88" s="6">
        <v>0</v>
      </c>
      <c r="H88" s="6">
        <v>0</v>
      </c>
      <c r="I88" s="6">
        <v>0</v>
      </c>
      <c r="J88" s="6" t="s">
        <v>1</v>
      </c>
      <c r="K88" s="6">
        <v>0</v>
      </c>
      <c r="L88" s="6">
        <v>0</v>
      </c>
    </row>
    <row r="89" spans="3:12" s="6" customFormat="1">
      <c r="C89" s="6" t="s">
        <v>1</v>
      </c>
      <c r="D89" s="83" t="s">
        <v>1</v>
      </c>
      <c r="E89" s="83" t="s">
        <v>1</v>
      </c>
      <c r="F89" s="6">
        <v>0</v>
      </c>
      <c r="G89" s="6">
        <v>0</v>
      </c>
      <c r="H89" s="6">
        <v>0</v>
      </c>
      <c r="I89" s="6">
        <v>0</v>
      </c>
      <c r="J89" s="6" t="s">
        <v>1</v>
      </c>
      <c r="K89" s="6">
        <v>0</v>
      </c>
      <c r="L89" s="6">
        <v>0</v>
      </c>
    </row>
    <row r="90" spans="3:12" s="6" customFormat="1">
      <c r="C90" s="6" t="s">
        <v>1</v>
      </c>
      <c r="D90" s="83" t="s">
        <v>1</v>
      </c>
      <c r="E90" s="83" t="s">
        <v>1</v>
      </c>
      <c r="F90" s="6">
        <v>0</v>
      </c>
      <c r="G90" s="6">
        <v>0</v>
      </c>
      <c r="H90" s="6">
        <v>0</v>
      </c>
      <c r="I90" s="6">
        <v>0</v>
      </c>
      <c r="J90" s="6" t="s">
        <v>1</v>
      </c>
      <c r="K90" s="6">
        <v>0</v>
      </c>
      <c r="L90" s="6">
        <v>0</v>
      </c>
    </row>
    <row r="91" spans="3:12" s="6" customFormat="1">
      <c r="C91" s="6" t="s">
        <v>1</v>
      </c>
      <c r="D91" s="83" t="s">
        <v>1</v>
      </c>
      <c r="E91" s="83" t="s">
        <v>1</v>
      </c>
      <c r="F91" s="6">
        <v>0</v>
      </c>
      <c r="G91" s="6">
        <v>0</v>
      </c>
      <c r="H91" s="6">
        <v>0</v>
      </c>
      <c r="I91" s="6">
        <v>0</v>
      </c>
      <c r="J91" s="6" t="s">
        <v>1</v>
      </c>
      <c r="K91" s="6">
        <v>0</v>
      </c>
      <c r="L91" s="6">
        <v>0</v>
      </c>
    </row>
    <row r="92" spans="3:12" s="6" customFormat="1">
      <c r="C92" s="6" t="s">
        <v>1</v>
      </c>
      <c r="D92" s="83" t="s">
        <v>1</v>
      </c>
      <c r="E92" s="83" t="s">
        <v>1</v>
      </c>
      <c r="F92" s="6">
        <v>0</v>
      </c>
      <c r="G92" s="6">
        <v>0</v>
      </c>
      <c r="H92" s="6">
        <v>0</v>
      </c>
      <c r="I92" s="6">
        <v>0</v>
      </c>
      <c r="J92" s="6" t="s">
        <v>1</v>
      </c>
      <c r="K92" s="6">
        <v>0</v>
      </c>
      <c r="L92" s="6">
        <v>0</v>
      </c>
    </row>
    <row r="93" spans="3:12" s="6" customFormat="1">
      <c r="C93" s="6" t="s">
        <v>1</v>
      </c>
      <c r="D93" s="83" t="s">
        <v>1</v>
      </c>
      <c r="E93" s="83" t="s">
        <v>1</v>
      </c>
      <c r="F93" s="6">
        <v>0</v>
      </c>
      <c r="G93" s="6">
        <v>0</v>
      </c>
      <c r="H93" s="6">
        <v>0</v>
      </c>
      <c r="I93" s="6">
        <v>0</v>
      </c>
      <c r="J93" s="6" t="s">
        <v>1</v>
      </c>
      <c r="K93" s="6">
        <v>0</v>
      </c>
      <c r="L93" s="6">
        <v>0</v>
      </c>
    </row>
    <row r="94" spans="3:12" s="6" customFormat="1">
      <c r="C94" s="6" t="s">
        <v>1</v>
      </c>
      <c r="D94" s="83" t="s">
        <v>1</v>
      </c>
      <c r="E94" s="83" t="s">
        <v>1</v>
      </c>
      <c r="F94" s="6">
        <v>0</v>
      </c>
      <c r="G94" s="6">
        <v>0</v>
      </c>
      <c r="H94" s="6">
        <v>0</v>
      </c>
      <c r="I94" s="6">
        <v>0</v>
      </c>
      <c r="J94" s="6" t="s">
        <v>1</v>
      </c>
      <c r="K94" s="6">
        <v>0</v>
      </c>
      <c r="L94" s="6">
        <v>0</v>
      </c>
    </row>
    <row r="95" spans="3:12" s="6" customFormat="1">
      <c r="C95" s="6" t="s">
        <v>1</v>
      </c>
      <c r="D95" s="83" t="s">
        <v>1</v>
      </c>
      <c r="E95" s="83" t="s">
        <v>1</v>
      </c>
      <c r="F95" s="6">
        <v>0</v>
      </c>
      <c r="G95" s="6">
        <v>0</v>
      </c>
      <c r="H95" s="6">
        <v>0</v>
      </c>
      <c r="I95" s="6">
        <v>0</v>
      </c>
      <c r="J95" s="6" t="s">
        <v>1</v>
      </c>
      <c r="K95" s="6">
        <v>0</v>
      </c>
      <c r="L95" s="6">
        <v>0</v>
      </c>
    </row>
    <row r="96" spans="3:12" s="6" customFormat="1">
      <c r="C96" s="6" t="s">
        <v>1</v>
      </c>
      <c r="D96" s="83" t="s">
        <v>1</v>
      </c>
      <c r="E96" s="83" t="s">
        <v>1</v>
      </c>
      <c r="F96" s="6">
        <v>0</v>
      </c>
      <c r="G96" s="6">
        <v>0</v>
      </c>
      <c r="H96" s="6">
        <v>0</v>
      </c>
      <c r="I96" s="6">
        <v>0</v>
      </c>
      <c r="J96" s="6" t="s">
        <v>1</v>
      </c>
      <c r="K96" s="6">
        <v>0</v>
      </c>
      <c r="L96" s="6">
        <v>0</v>
      </c>
    </row>
    <row r="97" spans="3:12" s="6" customFormat="1">
      <c r="C97" s="6" t="s">
        <v>1</v>
      </c>
      <c r="D97" s="83" t="s">
        <v>1</v>
      </c>
      <c r="E97" s="83" t="s">
        <v>1</v>
      </c>
      <c r="F97" s="6">
        <v>0</v>
      </c>
      <c r="G97" s="6">
        <v>0</v>
      </c>
      <c r="H97" s="6">
        <v>0</v>
      </c>
      <c r="I97" s="6">
        <v>0</v>
      </c>
      <c r="J97" s="6" t="s">
        <v>1</v>
      </c>
      <c r="K97" s="6">
        <v>0</v>
      </c>
      <c r="L97" s="6">
        <v>0</v>
      </c>
    </row>
    <row r="98" spans="3:12" s="6" customFormat="1">
      <c r="C98" s="6" t="s">
        <v>1</v>
      </c>
      <c r="D98" s="83" t="s">
        <v>1</v>
      </c>
      <c r="E98" s="83" t="s">
        <v>1</v>
      </c>
      <c r="F98" s="6">
        <v>0</v>
      </c>
      <c r="G98" s="6">
        <v>0</v>
      </c>
      <c r="H98" s="6">
        <v>0</v>
      </c>
      <c r="I98" s="6">
        <v>0</v>
      </c>
      <c r="J98" s="6" t="s">
        <v>1</v>
      </c>
      <c r="K98" s="6">
        <v>0</v>
      </c>
      <c r="L98" s="6">
        <v>0</v>
      </c>
    </row>
    <row r="99" spans="3:12" s="6" customFormat="1">
      <c r="C99" s="6" t="s">
        <v>1</v>
      </c>
      <c r="D99" s="83" t="s">
        <v>1</v>
      </c>
      <c r="E99" s="83" t="s">
        <v>1</v>
      </c>
      <c r="F99" s="6">
        <v>0</v>
      </c>
      <c r="G99" s="6">
        <v>0</v>
      </c>
      <c r="H99" s="6">
        <v>0</v>
      </c>
      <c r="I99" s="6">
        <v>0</v>
      </c>
      <c r="J99" s="6" t="s">
        <v>1</v>
      </c>
      <c r="K99" s="6">
        <v>0</v>
      </c>
      <c r="L99" s="6">
        <v>0</v>
      </c>
    </row>
    <row r="100" spans="3:12" s="6" customFormat="1">
      <c r="C100" s="6" t="s">
        <v>1</v>
      </c>
      <c r="D100" s="83" t="s">
        <v>1</v>
      </c>
      <c r="E100" s="83" t="s">
        <v>1</v>
      </c>
      <c r="F100" s="6">
        <v>0</v>
      </c>
      <c r="G100" s="6">
        <v>0</v>
      </c>
      <c r="H100" s="6">
        <v>0</v>
      </c>
      <c r="I100" s="6">
        <v>0</v>
      </c>
      <c r="J100" s="6" t="s">
        <v>1</v>
      </c>
      <c r="K100" s="6">
        <v>0</v>
      </c>
      <c r="L100" s="6">
        <v>0</v>
      </c>
    </row>
    <row r="101" spans="3:12" s="6" customFormat="1">
      <c r="C101" s="6" t="s">
        <v>1</v>
      </c>
      <c r="D101" s="83" t="s">
        <v>1</v>
      </c>
      <c r="E101" s="83" t="s">
        <v>1</v>
      </c>
      <c r="F101" s="6">
        <v>0</v>
      </c>
      <c r="G101" s="6">
        <v>0</v>
      </c>
      <c r="H101" s="6">
        <v>0</v>
      </c>
      <c r="I101" s="6">
        <v>0</v>
      </c>
      <c r="J101" s="6" t="s">
        <v>1</v>
      </c>
      <c r="K101" s="6">
        <v>0</v>
      </c>
      <c r="L101" s="6">
        <v>0</v>
      </c>
    </row>
    <row r="102" spans="3:12" s="6" customFormat="1">
      <c r="C102" s="6" t="s">
        <v>1</v>
      </c>
      <c r="D102" s="83" t="s">
        <v>1</v>
      </c>
      <c r="E102" s="83" t="s">
        <v>1</v>
      </c>
      <c r="F102" s="6">
        <v>0</v>
      </c>
      <c r="G102" s="6">
        <v>0</v>
      </c>
      <c r="H102" s="6">
        <v>0</v>
      </c>
      <c r="I102" s="6">
        <v>0</v>
      </c>
      <c r="J102" s="6" t="s">
        <v>1</v>
      </c>
      <c r="K102" s="6">
        <v>0</v>
      </c>
      <c r="L102" s="6">
        <v>0</v>
      </c>
    </row>
    <row r="103" spans="3:12" s="6" customFormat="1">
      <c r="C103" s="6" t="s">
        <v>1</v>
      </c>
      <c r="D103" s="83" t="s">
        <v>1</v>
      </c>
      <c r="E103" s="83" t="s">
        <v>1</v>
      </c>
      <c r="F103" s="6">
        <v>0</v>
      </c>
      <c r="G103" s="6">
        <v>0</v>
      </c>
      <c r="H103" s="6">
        <v>0</v>
      </c>
      <c r="I103" s="6">
        <v>0</v>
      </c>
      <c r="J103" s="6" t="s">
        <v>1</v>
      </c>
      <c r="K103" s="6">
        <v>0</v>
      </c>
      <c r="L103" s="6">
        <v>0</v>
      </c>
    </row>
    <row r="104" spans="3:12" s="6" customFormat="1">
      <c r="C104" s="6" t="s">
        <v>1</v>
      </c>
      <c r="D104" s="83" t="s">
        <v>1</v>
      </c>
      <c r="E104" s="83" t="s">
        <v>1</v>
      </c>
      <c r="F104" s="6">
        <v>0</v>
      </c>
      <c r="G104" s="6">
        <v>0</v>
      </c>
      <c r="H104" s="6">
        <v>0</v>
      </c>
      <c r="I104" s="6">
        <v>0</v>
      </c>
      <c r="J104" s="6" t="s">
        <v>1</v>
      </c>
      <c r="K104" s="6">
        <v>0</v>
      </c>
      <c r="L104" s="6">
        <v>0</v>
      </c>
    </row>
    <row r="105" spans="3:12" s="6" customFormat="1">
      <c r="C105" s="6" t="s">
        <v>1</v>
      </c>
      <c r="D105" s="83" t="s">
        <v>1</v>
      </c>
      <c r="E105" s="83" t="s">
        <v>1</v>
      </c>
      <c r="F105" s="6">
        <v>0</v>
      </c>
      <c r="G105" s="6">
        <v>0</v>
      </c>
      <c r="H105" s="6">
        <v>0</v>
      </c>
      <c r="I105" s="6">
        <v>0</v>
      </c>
      <c r="J105" s="6" t="s">
        <v>1</v>
      </c>
      <c r="K105" s="6">
        <v>0</v>
      </c>
      <c r="L105" s="6">
        <v>0</v>
      </c>
    </row>
    <row r="106" spans="3:12" s="6" customFormat="1">
      <c r="C106" s="6" t="s">
        <v>1</v>
      </c>
      <c r="D106" s="83" t="s">
        <v>1</v>
      </c>
      <c r="E106" s="83" t="s">
        <v>1</v>
      </c>
      <c r="F106" s="6">
        <v>0</v>
      </c>
      <c r="G106" s="6">
        <v>0</v>
      </c>
      <c r="H106" s="6">
        <v>0</v>
      </c>
      <c r="I106" s="6">
        <v>0</v>
      </c>
      <c r="J106" s="6" t="s">
        <v>1</v>
      </c>
      <c r="K106" s="6">
        <v>0</v>
      </c>
      <c r="L106" s="6">
        <v>0</v>
      </c>
    </row>
    <row r="107" spans="3:12" s="6" customFormat="1">
      <c r="C107" s="6" t="s">
        <v>1</v>
      </c>
      <c r="D107" s="83" t="s">
        <v>1</v>
      </c>
      <c r="E107" s="83" t="s">
        <v>1</v>
      </c>
      <c r="F107" s="6">
        <v>0</v>
      </c>
      <c r="G107" s="6">
        <v>0</v>
      </c>
      <c r="H107" s="6">
        <v>0</v>
      </c>
      <c r="I107" s="6">
        <v>0</v>
      </c>
      <c r="J107" s="6" t="s">
        <v>1</v>
      </c>
      <c r="K107" s="6">
        <v>0</v>
      </c>
      <c r="L107" s="6">
        <v>0</v>
      </c>
    </row>
    <row r="108" spans="3:12" s="6" customFormat="1">
      <c r="C108" s="6" t="s">
        <v>1</v>
      </c>
      <c r="D108" s="83" t="s">
        <v>1</v>
      </c>
      <c r="E108" s="83" t="s">
        <v>1</v>
      </c>
      <c r="F108" s="6">
        <v>0</v>
      </c>
      <c r="G108" s="6">
        <v>0</v>
      </c>
      <c r="H108" s="6">
        <v>0</v>
      </c>
      <c r="I108" s="6">
        <v>0</v>
      </c>
      <c r="J108" s="6" t="s">
        <v>1</v>
      </c>
      <c r="K108" s="6">
        <v>0</v>
      </c>
      <c r="L108" s="6">
        <v>0</v>
      </c>
    </row>
    <row r="109" spans="3:12" s="6" customFormat="1">
      <c r="C109" s="6" t="s">
        <v>1</v>
      </c>
      <c r="D109" s="83" t="s">
        <v>1</v>
      </c>
      <c r="E109" s="83" t="s">
        <v>1</v>
      </c>
      <c r="F109" s="6">
        <v>0</v>
      </c>
      <c r="G109" s="6">
        <v>0</v>
      </c>
      <c r="H109" s="6">
        <v>0</v>
      </c>
      <c r="I109" s="6">
        <v>0</v>
      </c>
      <c r="J109" s="6" t="s">
        <v>1</v>
      </c>
      <c r="K109" s="6">
        <v>0</v>
      </c>
      <c r="L109" s="6">
        <v>0</v>
      </c>
    </row>
    <row r="110" spans="3:12" s="6" customFormat="1">
      <c r="C110" s="6" t="s">
        <v>1</v>
      </c>
      <c r="D110" s="83" t="s">
        <v>1</v>
      </c>
      <c r="E110" s="83" t="s">
        <v>1</v>
      </c>
      <c r="F110" s="6">
        <v>0</v>
      </c>
      <c r="G110" s="6">
        <v>0</v>
      </c>
      <c r="H110" s="6">
        <v>0</v>
      </c>
      <c r="I110" s="6">
        <v>0</v>
      </c>
      <c r="J110" s="6" t="s">
        <v>1</v>
      </c>
      <c r="K110" s="6">
        <v>0</v>
      </c>
      <c r="L110" s="6">
        <v>0</v>
      </c>
    </row>
    <row r="111" spans="3:12" s="6" customFormat="1">
      <c r="C111" s="6" t="s">
        <v>1</v>
      </c>
      <c r="D111" s="83" t="s">
        <v>1</v>
      </c>
      <c r="E111" s="83" t="s">
        <v>1</v>
      </c>
      <c r="F111" s="6">
        <v>0</v>
      </c>
      <c r="G111" s="6">
        <v>0</v>
      </c>
      <c r="H111" s="6">
        <v>0</v>
      </c>
      <c r="I111" s="6">
        <v>0</v>
      </c>
      <c r="J111" s="6" t="s">
        <v>1</v>
      </c>
      <c r="K111" s="6">
        <v>0</v>
      </c>
      <c r="L111" s="6">
        <v>0</v>
      </c>
    </row>
    <row r="112" spans="3:12" s="6" customFormat="1">
      <c r="C112" s="6" t="s">
        <v>1</v>
      </c>
      <c r="D112" s="83" t="s">
        <v>1</v>
      </c>
      <c r="E112" s="83" t="s">
        <v>1</v>
      </c>
      <c r="F112" s="6">
        <v>0</v>
      </c>
      <c r="G112" s="6">
        <v>0</v>
      </c>
      <c r="H112" s="6">
        <v>0</v>
      </c>
      <c r="I112" s="6">
        <v>0</v>
      </c>
      <c r="J112" s="6" t="s">
        <v>1</v>
      </c>
      <c r="K112" s="6">
        <v>0</v>
      </c>
      <c r="L112" s="6">
        <v>0</v>
      </c>
    </row>
    <row r="113" spans="3:12" s="6" customFormat="1">
      <c r="C113" s="6" t="s">
        <v>1</v>
      </c>
      <c r="D113" s="83" t="s">
        <v>1</v>
      </c>
      <c r="E113" s="83" t="s">
        <v>1</v>
      </c>
      <c r="F113" s="6">
        <v>0</v>
      </c>
      <c r="G113" s="6">
        <v>0</v>
      </c>
      <c r="H113" s="6">
        <v>0</v>
      </c>
      <c r="I113" s="6">
        <v>0</v>
      </c>
      <c r="J113" s="6" t="s">
        <v>1</v>
      </c>
      <c r="K113" s="6">
        <v>0</v>
      </c>
      <c r="L113" s="6">
        <v>0</v>
      </c>
    </row>
    <row r="114" spans="3:12" s="6" customFormat="1">
      <c r="C114" s="6" t="s">
        <v>1</v>
      </c>
      <c r="D114" s="83" t="s">
        <v>1</v>
      </c>
      <c r="E114" s="83" t="s">
        <v>1</v>
      </c>
      <c r="F114" s="6">
        <v>0</v>
      </c>
      <c r="G114" s="6">
        <v>0</v>
      </c>
      <c r="H114" s="6">
        <v>0</v>
      </c>
      <c r="I114" s="6">
        <v>0</v>
      </c>
      <c r="J114" s="6" t="s">
        <v>1</v>
      </c>
      <c r="K114" s="6">
        <v>0</v>
      </c>
      <c r="L114" s="6">
        <v>0</v>
      </c>
    </row>
    <row r="115" spans="3:12" s="6" customFormat="1">
      <c r="C115" s="6" t="s">
        <v>1</v>
      </c>
      <c r="D115" s="83" t="s">
        <v>1</v>
      </c>
      <c r="E115" s="83" t="s">
        <v>1</v>
      </c>
      <c r="F115" s="6">
        <v>0</v>
      </c>
      <c r="G115" s="6">
        <v>0</v>
      </c>
      <c r="H115" s="6">
        <v>0</v>
      </c>
      <c r="I115" s="6">
        <v>0</v>
      </c>
      <c r="J115" s="6" t="s">
        <v>1</v>
      </c>
      <c r="K115" s="6">
        <v>0</v>
      </c>
      <c r="L115" s="6">
        <v>0</v>
      </c>
    </row>
    <row r="116" spans="3:12" s="6" customFormat="1">
      <c r="C116" s="6" t="s">
        <v>1</v>
      </c>
      <c r="D116" s="83" t="s">
        <v>1</v>
      </c>
      <c r="E116" s="83" t="s">
        <v>1</v>
      </c>
      <c r="F116" s="6">
        <v>0</v>
      </c>
      <c r="G116" s="6">
        <v>0</v>
      </c>
      <c r="H116" s="6">
        <v>0</v>
      </c>
      <c r="I116" s="6">
        <v>0</v>
      </c>
      <c r="J116" s="6" t="s">
        <v>1</v>
      </c>
      <c r="K116" s="6">
        <v>0</v>
      </c>
      <c r="L116" s="6">
        <v>0</v>
      </c>
    </row>
    <row r="117" spans="3:12" s="6" customFormat="1">
      <c r="C117" s="6" t="s">
        <v>1</v>
      </c>
      <c r="D117" s="83" t="s">
        <v>1</v>
      </c>
      <c r="E117" s="83" t="s">
        <v>1</v>
      </c>
      <c r="F117" s="6">
        <v>0</v>
      </c>
      <c r="G117" s="6">
        <v>0</v>
      </c>
      <c r="H117" s="6">
        <v>0</v>
      </c>
      <c r="I117" s="6">
        <v>0</v>
      </c>
      <c r="J117" s="6" t="s">
        <v>1</v>
      </c>
      <c r="K117" s="6">
        <v>0</v>
      </c>
      <c r="L117" s="6">
        <v>0</v>
      </c>
    </row>
    <row r="118" spans="3:12" s="6" customFormat="1">
      <c r="C118" s="6" t="s">
        <v>1</v>
      </c>
      <c r="D118" s="83" t="s">
        <v>1</v>
      </c>
      <c r="E118" s="83" t="s">
        <v>1</v>
      </c>
      <c r="F118" s="6">
        <v>0</v>
      </c>
      <c r="G118" s="6">
        <v>0</v>
      </c>
      <c r="H118" s="6">
        <v>0</v>
      </c>
      <c r="I118" s="6">
        <v>0</v>
      </c>
      <c r="J118" s="6" t="s">
        <v>1</v>
      </c>
      <c r="K118" s="6">
        <v>0</v>
      </c>
      <c r="L118" s="6">
        <v>0</v>
      </c>
    </row>
    <row r="119" spans="3:12" s="6" customFormat="1">
      <c r="C119" s="6" t="s">
        <v>1</v>
      </c>
      <c r="D119" s="83" t="s">
        <v>1</v>
      </c>
      <c r="E119" s="83" t="s">
        <v>1</v>
      </c>
      <c r="F119" s="6">
        <v>0</v>
      </c>
      <c r="G119" s="6">
        <v>0</v>
      </c>
      <c r="H119" s="6">
        <v>0</v>
      </c>
      <c r="I119" s="6">
        <v>0</v>
      </c>
      <c r="J119" s="6" t="s">
        <v>1</v>
      </c>
      <c r="K119" s="6">
        <v>0</v>
      </c>
      <c r="L119" s="6">
        <v>0</v>
      </c>
    </row>
    <row r="120" spans="3:12" s="6" customFormat="1">
      <c r="C120" s="6" t="s">
        <v>1</v>
      </c>
      <c r="D120" s="83" t="s">
        <v>1</v>
      </c>
      <c r="E120" s="83" t="s">
        <v>1</v>
      </c>
      <c r="F120" s="6">
        <v>0</v>
      </c>
      <c r="G120" s="6">
        <v>0</v>
      </c>
      <c r="H120" s="6">
        <v>0</v>
      </c>
      <c r="I120" s="6">
        <v>0</v>
      </c>
      <c r="J120" s="6" t="s">
        <v>1</v>
      </c>
      <c r="K120" s="6">
        <v>0</v>
      </c>
      <c r="L120" s="6">
        <v>0</v>
      </c>
    </row>
    <row r="121" spans="3:12" s="6" customFormat="1">
      <c r="C121" s="6" t="s">
        <v>1</v>
      </c>
      <c r="D121" s="83" t="s">
        <v>1</v>
      </c>
      <c r="E121" s="83" t="s">
        <v>1</v>
      </c>
      <c r="F121" s="6">
        <v>0</v>
      </c>
      <c r="G121" s="6">
        <v>0</v>
      </c>
      <c r="H121" s="6">
        <v>0</v>
      </c>
      <c r="I121" s="6">
        <v>0</v>
      </c>
      <c r="J121" s="6" t="s">
        <v>1</v>
      </c>
      <c r="K121" s="6">
        <v>0</v>
      </c>
      <c r="L121" s="6">
        <v>0</v>
      </c>
    </row>
    <row r="122" spans="3:12" s="6" customFormat="1">
      <c r="C122" s="6" t="s">
        <v>1</v>
      </c>
      <c r="D122" s="83" t="s">
        <v>1</v>
      </c>
      <c r="E122" s="83" t="s">
        <v>1</v>
      </c>
      <c r="F122" s="6">
        <v>0</v>
      </c>
      <c r="G122" s="6">
        <v>0</v>
      </c>
      <c r="H122" s="6">
        <v>0</v>
      </c>
      <c r="I122" s="6">
        <v>0</v>
      </c>
      <c r="J122" s="6" t="s">
        <v>1</v>
      </c>
      <c r="K122" s="6">
        <v>0</v>
      </c>
      <c r="L122" s="6">
        <v>0</v>
      </c>
    </row>
    <row r="123" spans="3:12" s="6" customFormat="1">
      <c r="C123" s="6" t="s">
        <v>1</v>
      </c>
      <c r="D123" s="83" t="s">
        <v>1</v>
      </c>
      <c r="E123" s="83" t="s">
        <v>1</v>
      </c>
      <c r="F123" s="6">
        <v>0</v>
      </c>
      <c r="G123" s="6">
        <v>0</v>
      </c>
      <c r="H123" s="6">
        <v>0</v>
      </c>
      <c r="I123" s="6">
        <v>0</v>
      </c>
      <c r="J123" s="6" t="s">
        <v>1</v>
      </c>
      <c r="K123" s="6">
        <v>0</v>
      </c>
      <c r="L123" s="6">
        <v>0</v>
      </c>
    </row>
    <row r="124" spans="3:12" s="6" customFormat="1">
      <c r="C124" s="6" t="s">
        <v>1</v>
      </c>
      <c r="D124" s="83" t="s">
        <v>1</v>
      </c>
      <c r="E124" s="83" t="s">
        <v>1</v>
      </c>
      <c r="F124" s="6">
        <v>0</v>
      </c>
      <c r="G124" s="6">
        <v>0</v>
      </c>
      <c r="H124" s="6">
        <v>0</v>
      </c>
      <c r="I124" s="6">
        <v>0</v>
      </c>
      <c r="J124" s="6" t="s">
        <v>1</v>
      </c>
      <c r="K124" s="6">
        <v>0</v>
      </c>
      <c r="L124" s="6">
        <v>0</v>
      </c>
    </row>
    <row r="125" spans="3:12" s="6" customFormat="1">
      <c r="C125" s="6" t="s">
        <v>1</v>
      </c>
      <c r="D125" s="83" t="s">
        <v>1</v>
      </c>
      <c r="E125" s="83" t="s">
        <v>1</v>
      </c>
      <c r="F125" s="6">
        <v>0</v>
      </c>
      <c r="G125" s="6">
        <v>0</v>
      </c>
      <c r="H125" s="6">
        <v>0</v>
      </c>
      <c r="I125" s="6">
        <v>0</v>
      </c>
      <c r="J125" s="6" t="s">
        <v>1</v>
      </c>
      <c r="K125" s="6">
        <v>0</v>
      </c>
      <c r="L125" s="6">
        <v>0</v>
      </c>
    </row>
    <row r="126" spans="3:12" s="6" customFormat="1">
      <c r="C126" s="6" t="s">
        <v>1</v>
      </c>
      <c r="D126" s="83" t="s">
        <v>1</v>
      </c>
      <c r="E126" s="83" t="s">
        <v>1</v>
      </c>
      <c r="F126" s="6">
        <v>0</v>
      </c>
      <c r="G126" s="6">
        <v>0</v>
      </c>
      <c r="H126" s="6">
        <v>0</v>
      </c>
      <c r="I126" s="6">
        <v>0</v>
      </c>
      <c r="J126" s="6" t="s">
        <v>1</v>
      </c>
      <c r="K126" s="6">
        <v>0</v>
      </c>
      <c r="L126" s="6">
        <v>0</v>
      </c>
    </row>
    <row r="127" spans="3:12" s="6" customFormat="1">
      <c r="C127" s="6" t="s">
        <v>1</v>
      </c>
      <c r="D127" s="83" t="s">
        <v>1</v>
      </c>
      <c r="E127" s="83" t="s">
        <v>1</v>
      </c>
      <c r="F127" s="6">
        <v>0</v>
      </c>
      <c r="G127" s="6">
        <v>0</v>
      </c>
      <c r="H127" s="6">
        <v>0</v>
      </c>
      <c r="I127" s="6">
        <v>0</v>
      </c>
      <c r="J127" s="6" t="s">
        <v>1</v>
      </c>
      <c r="K127" s="6">
        <v>0</v>
      </c>
      <c r="L127" s="6">
        <v>0</v>
      </c>
    </row>
    <row r="128" spans="3:12" s="6" customFormat="1">
      <c r="C128" s="6" t="s">
        <v>1</v>
      </c>
      <c r="D128" s="83" t="s">
        <v>1</v>
      </c>
      <c r="E128" s="83" t="s">
        <v>1</v>
      </c>
      <c r="F128" s="6">
        <v>0</v>
      </c>
      <c r="G128" s="6">
        <v>0</v>
      </c>
      <c r="H128" s="6">
        <v>0</v>
      </c>
      <c r="I128" s="6">
        <v>0</v>
      </c>
      <c r="J128" s="6" t="s">
        <v>1</v>
      </c>
      <c r="K128" s="6">
        <v>0</v>
      </c>
      <c r="L128" s="6">
        <v>0</v>
      </c>
    </row>
    <row r="129" spans="3:12" s="6" customFormat="1">
      <c r="C129" s="6" t="s">
        <v>1</v>
      </c>
      <c r="D129" s="83" t="s">
        <v>1</v>
      </c>
      <c r="E129" s="83" t="s">
        <v>1</v>
      </c>
      <c r="F129" s="6">
        <v>0</v>
      </c>
      <c r="G129" s="6">
        <v>0</v>
      </c>
      <c r="H129" s="6">
        <v>0</v>
      </c>
      <c r="I129" s="6">
        <v>0</v>
      </c>
      <c r="J129" s="6" t="s">
        <v>1</v>
      </c>
      <c r="K129" s="6">
        <v>0</v>
      </c>
      <c r="L129" s="6">
        <v>0</v>
      </c>
    </row>
    <row r="130" spans="3:12" s="6" customFormat="1">
      <c r="C130" s="6" t="s">
        <v>1</v>
      </c>
      <c r="D130" s="83" t="s">
        <v>1</v>
      </c>
      <c r="E130" s="83" t="s">
        <v>1</v>
      </c>
      <c r="F130" s="6">
        <v>0</v>
      </c>
      <c r="G130" s="6">
        <v>0</v>
      </c>
      <c r="H130" s="6">
        <v>0</v>
      </c>
      <c r="I130" s="6">
        <v>0</v>
      </c>
      <c r="J130" s="6" t="s">
        <v>1</v>
      </c>
      <c r="K130" s="6">
        <v>0</v>
      </c>
      <c r="L130" s="6">
        <v>0</v>
      </c>
    </row>
    <row r="131" spans="3:12" s="6" customFormat="1">
      <c r="C131" s="6" t="s">
        <v>1</v>
      </c>
      <c r="D131" s="83" t="s">
        <v>1</v>
      </c>
      <c r="E131" s="83" t="s">
        <v>1</v>
      </c>
      <c r="F131" s="6">
        <v>0</v>
      </c>
      <c r="G131" s="6">
        <v>0</v>
      </c>
      <c r="H131" s="6">
        <v>0</v>
      </c>
      <c r="I131" s="6">
        <v>0</v>
      </c>
      <c r="J131" s="6" t="s">
        <v>1</v>
      </c>
      <c r="K131" s="6">
        <v>0</v>
      </c>
      <c r="L131" s="6">
        <v>0</v>
      </c>
    </row>
    <row r="132" spans="3:12" s="6" customFormat="1">
      <c r="C132" s="6" t="s">
        <v>1</v>
      </c>
      <c r="D132" s="83" t="s">
        <v>1</v>
      </c>
      <c r="E132" s="83" t="s">
        <v>1</v>
      </c>
      <c r="F132" s="6">
        <v>0</v>
      </c>
      <c r="G132" s="6">
        <v>0</v>
      </c>
      <c r="H132" s="6">
        <v>0</v>
      </c>
      <c r="I132" s="6">
        <v>0</v>
      </c>
      <c r="J132" s="6" t="s">
        <v>1</v>
      </c>
      <c r="K132" s="6">
        <v>0</v>
      </c>
      <c r="L132" s="6">
        <v>0</v>
      </c>
    </row>
    <row r="133" spans="3:12" s="6" customFormat="1">
      <c r="C133" s="6" t="s">
        <v>1</v>
      </c>
      <c r="D133" s="83" t="s">
        <v>1</v>
      </c>
      <c r="E133" s="83" t="s">
        <v>1</v>
      </c>
      <c r="F133" s="6">
        <v>0</v>
      </c>
      <c r="G133" s="6">
        <v>0</v>
      </c>
      <c r="H133" s="6">
        <v>0</v>
      </c>
      <c r="I133" s="6">
        <v>0</v>
      </c>
      <c r="J133" s="6" t="s">
        <v>1</v>
      </c>
      <c r="K133" s="6">
        <v>0</v>
      </c>
      <c r="L133" s="6">
        <v>0</v>
      </c>
    </row>
    <row r="134" spans="3:12" s="6" customFormat="1">
      <c r="C134" s="6" t="s">
        <v>1</v>
      </c>
      <c r="D134" s="83" t="s">
        <v>1</v>
      </c>
      <c r="E134" s="83" t="s">
        <v>1</v>
      </c>
      <c r="F134" s="6">
        <v>0</v>
      </c>
      <c r="G134" s="6">
        <v>0</v>
      </c>
      <c r="H134" s="6">
        <v>0</v>
      </c>
      <c r="I134" s="6">
        <v>0</v>
      </c>
      <c r="J134" s="6" t="s">
        <v>1</v>
      </c>
      <c r="K134" s="6">
        <v>0</v>
      </c>
      <c r="L134" s="6">
        <v>0</v>
      </c>
    </row>
    <row r="135" spans="3:12" s="6" customFormat="1">
      <c r="C135" s="6" t="s">
        <v>1</v>
      </c>
      <c r="D135" s="83" t="s">
        <v>1</v>
      </c>
      <c r="E135" s="83" t="s">
        <v>1</v>
      </c>
      <c r="F135" s="6">
        <v>0</v>
      </c>
      <c r="G135" s="6">
        <v>0</v>
      </c>
      <c r="H135" s="6">
        <v>0</v>
      </c>
      <c r="I135" s="6">
        <v>0</v>
      </c>
      <c r="J135" s="6" t="s">
        <v>1</v>
      </c>
      <c r="K135" s="6">
        <v>0</v>
      </c>
      <c r="L135" s="6">
        <v>0</v>
      </c>
    </row>
    <row r="136" spans="3:12" s="6" customFormat="1">
      <c r="C136" s="6" t="s">
        <v>1</v>
      </c>
      <c r="D136" s="83" t="s">
        <v>1</v>
      </c>
      <c r="E136" s="83" t="s">
        <v>1</v>
      </c>
      <c r="F136" s="6">
        <v>0</v>
      </c>
      <c r="G136" s="6">
        <v>0</v>
      </c>
      <c r="H136" s="6">
        <v>0</v>
      </c>
      <c r="I136" s="6">
        <v>0</v>
      </c>
      <c r="J136" s="6" t="s">
        <v>1</v>
      </c>
      <c r="K136" s="6">
        <v>0</v>
      </c>
      <c r="L136" s="6">
        <v>0</v>
      </c>
    </row>
    <row r="137" spans="3:12" s="6" customFormat="1">
      <c r="C137" s="6" t="s">
        <v>1</v>
      </c>
      <c r="D137" s="83" t="s">
        <v>1</v>
      </c>
      <c r="E137" s="83" t="s">
        <v>1</v>
      </c>
      <c r="F137" s="6">
        <v>0</v>
      </c>
      <c r="G137" s="6">
        <v>0</v>
      </c>
      <c r="H137" s="6">
        <v>0</v>
      </c>
      <c r="I137" s="6">
        <v>0</v>
      </c>
      <c r="J137" s="6" t="s">
        <v>1</v>
      </c>
      <c r="K137" s="6">
        <v>0</v>
      </c>
      <c r="L137" s="6">
        <v>0</v>
      </c>
    </row>
    <row r="138" spans="3:12" s="6" customFormat="1">
      <c r="C138" s="6" t="s">
        <v>1</v>
      </c>
      <c r="D138" s="83" t="s">
        <v>1</v>
      </c>
      <c r="E138" s="83" t="s">
        <v>1</v>
      </c>
      <c r="F138" s="6">
        <v>0</v>
      </c>
      <c r="G138" s="6">
        <v>0</v>
      </c>
      <c r="H138" s="6">
        <v>0</v>
      </c>
      <c r="I138" s="6">
        <v>0</v>
      </c>
      <c r="J138" s="6" t="s">
        <v>1</v>
      </c>
      <c r="K138" s="6">
        <v>0</v>
      </c>
      <c r="L138" s="6">
        <v>0</v>
      </c>
    </row>
    <row r="139" spans="3:12" s="6" customFormat="1">
      <c r="C139" s="6" t="s">
        <v>1</v>
      </c>
      <c r="D139" s="83" t="s">
        <v>1</v>
      </c>
      <c r="E139" s="83" t="s">
        <v>1</v>
      </c>
      <c r="F139" s="6">
        <v>0</v>
      </c>
      <c r="G139" s="6">
        <v>0</v>
      </c>
      <c r="H139" s="6">
        <v>0</v>
      </c>
      <c r="I139" s="6">
        <v>0</v>
      </c>
      <c r="J139" s="6" t="s">
        <v>1</v>
      </c>
      <c r="K139" s="6">
        <v>0</v>
      </c>
      <c r="L139" s="6">
        <v>0</v>
      </c>
    </row>
    <row r="140" spans="3:12" s="6" customFormat="1">
      <c r="C140" s="6" t="s">
        <v>1</v>
      </c>
      <c r="D140" s="83" t="s">
        <v>1</v>
      </c>
      <c r="E140" s="83" t="s">
        <v>1</v>
      </c>
      <c r="F140" s="6">
        <v>0</v>
      </c>
      <c r="G140" s="6">
        <v>0</v>
      </c>
      <c r="H140" s="6">
        <v>0</v>
      </c>
      <c r="I140" s="6">
        <v>0</v>
      </c>
      <c r="J140" s="6" t="s">
        <v>1</v>
      </c>
      <c r="K140" s="6">
        <v>0</v>
      </c>
      <c r="L140" s="6">
        <v>0</v>
      </c>
    </row>
    <row r="141" spans="3:12" s="6" customFormat="1">
      <c r="C141" s="6" t="s">
        <v>1</v>
      </c>
      <c r="D141" s="83" t="s">
        <v>1</v>
      </c>
      <c r="E141" s="83" t="s">
        <v>1</v>
      </c>
      <c r="F141" s="6">
        <v>0</v>
      </c>
      <c r="G141" s="6">
        <v>0</v>
      </c>
      <c r="H141" s="6">
        <v>0</v>
      </c>
      <c r="I141" s="6">
        <v>0</v>
      </c>
      <c r="J141" s="6" t="s">
        <v>1</v>
      </c>
      <c r="K141" s="6">
        <v>0</v>
      </c>
      <c r="L141" s="6">
        <v>0</v>
      </c>
    </row>
  </sheetData>
  <protectedRanges>
    <protectedRange password="D8B3" sqref="K34:K41 F34:I41 F22:G22 F33:G33 F23:F32" name="区域4"/>
    <protectedRange password="D8B3" sqref="C4" name="区域3"/>
    <protectedRange password="D8B3" sqref="F10" name="区域1"/>
    <protectedRange password="D8B3" sqref="E4:E16" name="区域1_1"/>
    <protectedRange password="D8B3" sqref="H22:I33 J22:J41 K22:K33" name="区域4_1"/>
    <protectedRange password="D8B3" sqref="E17:E18" name="区域1_2_1"/>
  </protectedRanges>
  <dataConsolidate/>
  <mergeCells count="9">
    <mergeCell ref="E19:H19"/>
    <mergeCell ref="I19:K19"/>
    <mergeCell ref="H5:K5"/>
    <mergeCell ref="G13:H13"/>
    <mergeCell ref="C15:C16"/>
    <mergeCell ref="E17:F17"/>
    <mergeCell ref="J17:K17"/>
    <mergeCell ref="E18:H18"/>
    <mergeCell ref="I18:K18"/>
  </mergeCells>
  <phoneticPr fontId="4" type="noConversion"/>
  <conditionalFormatting sqref="H22:I22">
    <cfRule type="cellIs" dxfId="20" priority="7" stopIfTrue="1" operator="lessThan">
      <formula>0</formula>
    </cfRule>
  </conditionalFormatting>
  <conditionalFormatting sqref="G22:G41">
    <cfRule type="cellIs" dxfId="19" priority="8" stopIfTrue="1" operator="lessThan">
      <formula>H22</formula>
    </cfRule>
  </conditionalFormatting>
  <conditionalFormatting sqref="C18">
    <cfRule type="cellIs" dxfId="18" priority="9" stopIfTrue="1" operator="greaterThan">
      <formula>20</formula>
    </cfRule>
  </conditionalFormatting>
  <conditionalFormatting sqref="C22:C41">
    <cfRule type="expression" dxfId="17" priority="10" stopIfTrue="1">
      <formula>LEN(C22) &lt;&gt; 10</formula>
    </cfRule>
  </conditionalFormatting>
  <conditionalFormatting sqref="G10">
    <cfRule type="expression" dxfId="16" priority="11" stopIfTrue="1">
      <formula>G10="箱号错误"</formula>
    </cfRule>
  </conditionalFormatting>
  <conditionalFormatting sqref="K15">
    <cfRule type="cellIs" dxfId="15" priority="6" stopIfTrue="1" operator="greaterThanOrEqual">
      <formula>50000</formula>
    </cfRule>
  </conditionalFormatting>
  <conditionalFormatting sqref="M22:M42">
    <cfRule type="cellIs" dxfId="14" priority="12" stopIfTrue="1" operator="equal">
      <formula>0</formula>
    </cfRule>
  </conditionalFormatting>
  <conditionalFormatting sqref="I13">
    <cfRule type="expression" dxfId="13" priority="5" stopIfTrue="1">
      <formula>LEN($I$13)&lt;&gt;1</formula>
    </cfRule>
  </conditionalFormatting>
  <conditionalFormatting sqref="J22:J41">
    <cfRule type="cellIs" dxfId="12" priority="4" stopIfTrue="1" operator="equal">
      <formula>"千克"</formula>
    </cfRule>
  </conditionalFormatting>
  <conditionalFormatting sqref="I21:I41">
    <cfRule type="expression" dxfId="11" priority="3">
      <formula>$I$43&gt;$H$43</formula>
    </cfRule>
  </conditionalFormatting>
  <conditionalFormatting sqref="H43">
    <cfRule type="cellIs" dxfId="10" priority="1" stopIfTrue="1" operator="greaterThan">
      <formula>$G$43</formula>
    </cfRule>
  </conditionalFormatting>
  <conditionalFormatting sqref="M43">
    <cfRule type="cellIs" dxfId="9" priority="2" stopIfTrue="1" operator="greaterThan">
      <formula>50000</formula>
    </cfRule>
  </conditionalFormatting>
  <dataValidations count="4">
    <dataValidation type="list" allowBlank="1" showInputMessage="1" showErrorMessage="1" sqref="C36:C39">
      <formula1>"85098090,96039090"</formula1>
    </dataValidation>
    <dataValidation type="list" allowBlank="1" showInputMessage="1" showErrorMessage="1" sqref="E15">
      <formula1>"L,S"</formula1>
    </dataValidation>
    <dataValidation showInputMessage="1" sqref="F10"/>
    <dataValidation type="list" allowBlank="1" showInputMessage="1" sqref="E4">
      <formula1>",北仑海关,梅山港区,洋山港区,外港海关,舟关金塘"</formula1>
    </dataValidation>
  </dataValidations>
  <pageMargins left="0.35416666666666669" right="0.35416666666666669" top="0.39305555555555555" bottom="0.19652777777777777" header="0.51111111111111107" footer="0.51111111111111107"/>
  <pageSetup paperSize="9" orientation="portrait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37" r:id="rId4" name="_ActiveXWrapper4">
          <controlPr defaultSize="0" autoLine="0" r:id="rId5">
            <anchor moveWithCells="1">
              <from>
                <xdr:col>10</xdr:col>
                <xdr:colOff>200025</xdr:colOff>
                <xdr:row>4</xdr:row>
                <xdr:rowOff>47625</xdr:rowOff>
              </from>
              <to>
                <xdr:col>12</xdr:col>
                <xdr:colOff>428625</xdr:colOff>
                <xdr:row>5</xdr:row>
                <xdr:rowOff>114300</xdr:rowOff>
              </to>
            </anchor>
          </controlPr>
        </control>
      </mc:Choice>
      <mc:Fallback>
        <control shapeId="1037" r:id="rId4" name="_ActiveXWrapper4"/>
      </mc:Fallback>
    </mc:AlternateContent>
    <mc:AlternateContent xmlns:mc="http://schemas.openxmlformats.org/markup-compatibility/2006">
      <mc:Choice Requires="x14">
        <control shapeId="1036" r:id="rId6" name="_ActiveXWrapper3">
          <controlPr defaultSize="0" autoLine="0" r:id="rId7">
            <anchor moveWithCells="1">
              <from>
                <xdr:col>7</xdr:col>
                <xdr:colOff>228600</xdr:colOff>
                <xdr:row>6</xdr:row>
                <xdr:rowOff>114300</xdr:rowOff>
              </from>
              <to>
                <xdr:col>9</xdr:col>
                <xdr:colOff>304800</xdr:colOff>
                <xdr:row>8</xdr:row>
                <xdr:rowOff>28575</xdr:rowOff>
              </to>
            </anchor>
          </controlPr>
        </control>
      </mc:Choice>
      <mc:Fallback>
        <control shapeId="1036" r:id="rId6" name="_ActiveXWrapper3"/>
      </mc:Fallback>
    </mc:AlternateContent>
    <mc:AlternateContent xmlns:mc="http://schemas.openxmlformats.org/markup-compatibility/2006">
      <mc:Choice Requires="x14">
        <control shapeId="1035" r:id="rId8" name="_ActiveXWrapper2">
          <controlPr defaultSize="0" autoLine="0" r:id="rId9">
            <anchor moveWithCells="1">
              <from>
                <xdr:col>7</xdr:col>
                <xdr:colOff>219075</xdr:colOff>
                <xdr:row>4</xdr:row>
                <xdr:rowOff>57150</xdr:rowOff>
              </from>
              <to>
                <xdr:col>9</xdr:col>
                <xdr:colOff>295275</xdr:colOff>
                <xdr:row>5</xdr:row>
                <xdr:rowOff>123825</xdr:rowOff>
              </to>
            </anchor>
          </controlPr>
        </control>
      </mc:Choice>
      <mc:Fallback>
        <control shapeId="1035" r:id="rId8" name="_ActiveXWrapper2"/>
      </mc:Fallback>
    </mc:AlternateContent>
    <mc:AlternateContent xmlns:mc="http://schemas.openxmlformats.org/markup-compatibility/2006">
      <mc:Choice Requires="x14">
        <control shapeId="1033" r:id="rId10" name="_ActiveXWrapper1">
          <controlPr defaultSize="0" autoLine="0" r:id="rId11">
            <anchor moveWithCells="1">
              <from>
                <xdr:col>10</xdr:col>
                <xdr:colOff>209550</xdr:colOff>
                <xdr:row>6</xdr:row>
                <xdr:rowOff>114300</xdr:rowOff>
              </from>
              <to>
                <xdr:col>12</xdr:col>
                <xdr:colOff>438150</xdr:colOff>
                <xdr:row>8</xdr:row>
                <xdr:rowOff>28575</xdr:rowOff>
              </to>
            </anchor>
          </controlPr>
        </control>
      </mc:Choice>
      <mc:Fallback>
        <control shapeId="1033" r:id="rId10" name="_ActiveXWrapp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ListA"/>
  <dimension ref="A1:I125"/>
  <sheetViews>
    <sheetView showZeros="0" workbookViewId="0">
      <selection activeCell="B19" sqref="B19"/>
    </sheetView>
  </sheetViews>
  <sheetFormatPr defaultRowHeight="14.25"/>
  <cols>
    <col min="1" max="1" width="17.125" style="326" customWidth="1"/>
    <col min="2" max="2" width="16.25" style="326" customWidth="1"/>
    <col min="3" max="5" width="9" style="326"/>
    <col min="6" max="6" width="8" style="326" customWidth="1"/>
    <col min="7" max="7" width="12" style="326" customWidth="1"/>
    <col min="8" max="16384" width="9" style="324"/>
  </cols>
  <sheetData>
    <row r="1" spans="1:9" ht="15" thickBot="1">
      <c r="A1" s="492" t="s">
        <v>379</v>
      </c>
      <c r="B1" s="492"/>
      <c r="C1" s="492"/>
      <c r="D1" s="492"/>
      <c r="E1" s="492"/>
      <c r="F1" s="492"/>
      <c r="G1" s="492"/>
    </row>
    <row r="2" spans="1:9">
      <c r="A2" s="309" t="s">
        <v>380</v>
      </c>
      <c r="B2" s="309" t="s">
        <v>381</v>
      </c>
      <c r="C2" s="310"/>
      <c r="D2" s="310"/>
      <c r="E2" s="310"/>
      <c r="F2" s="310"/>
      <c r="G2" s="310"/>
    </row>
    <row r="3" spans="1:9">
      <c r="A3" s="311" t="str">
        <f>录入!E10</f>
        <v/>
      </c>
      <c r="B3" s="493" t="str">
        <f>录入!E7</f>
        <v/>
      </c>
      <c r="C3" s="494"/>
      <c r="D3" s="312"/>
      <c r="E3" s="312"/>
      <c r="F3" s="312"/>
      <c r="G3" s="312"/>
    </row>
    <row r="4" spans="1:9" ht="18">
      <c r="A4" s="313"/>
      <c r="B4" s="313" t="s">
        <v>382</v>
      </c>
      <c r="C4" s="314"/>
      <c r="D4" s="314"/>
      <c r="E4" s="314"/>
      <c r="F4" s="314"/>
      <c r="G4" s="314"/>
    </row>
    <row r="5" spans="1:9">
      <c r="A5" s="315" t="s">
        <v>373</v>
      </c>
      <c r="B5" s="315" t="s">
        <v>374</v>
      </c>
      <c r="C5" s="315" t="s">
        <v>375</v>
      </c>
      <c r="D5" s="315" t="s">
        <v>37</v>
      </c>
      <c r="E5" s="315" t="s">
        <v>38</v>
      </c>
      <c r="F5" s="315" t="s">
        <v>383</v>
      </c>
      <c r="G5" s="315" t="s">
        <v>377</v>
      </c>
    </row>
    <row r="6" spans="1:9" ht="15.75">
      <c r="A6" s="316"/>
      <c r="B6" s="347" t="str">
        <f>录入!D22</f>
        <v>塑料玩具</v>
      </c>
      <c r="C6" s="312"/>
      <c r="D6" s="348">
        <f>录入!F22</f>
        <v>208</v>
      </c>
      <c r="E6" s="349" t="s">
        <v>378</v>
      </c>
      <c r="F6" s="350">
        <f>录入!H22</f>
        <v>3035</v>
      </c>
      <c r="G6" s="350"/>
      <c r="I6" s="325"/>
    </row>
    <row r="7" spans="1:9" ht="15.75">
      <c r="A7" s="316"/>
      <c r="B7" s="347" t="str">
        <f>录入!D23</f>
        <v>小风扇</v>
      </c>
      <c r="C7" s="312"/>
      <c r="D7" s="348">
        <f>录入!F23</f>
        <v>7</v>
      </c>
      <c r="E7" s="349" t="s">
        <v>378</v>
      </c>
      <c r="F7" s="350">
        <f>录入!H23</f>
        <v>103</v>
      </c>
      <c r="G7" s="350"/>
    </row>
    <row r="8" spans="1:9" ht="15.75">
      <c r="A8" s="323"/>
      <c r="B8" s="347" t="str">
        <f>录入!D24</f>
        <v>铁制玩具</v>
      </c>
      <c r="C8" s="312"/>
      <c r="D8" s="348">
        <f>录入!F24</f>
        <v>19</v>
      </c>
      <c r="E8" s="349" t="s">
        <v>378</v>
      </c>
      <c r="F8" s="350">
        <f>录入!H24</f>
        <v>278</v>
      </c>
      <c r="G8" s="350"/>
    </row>
    <row r="9" spans="1:9" ht="15.75">
      <c r="A9" s="323"/>
      <c r="B9" s="347" t="str">
        <f>录入!D25</f>
        <v>毛绒玩具</v>
      </c>
      <c r="C9" s="312"/>
      <c r="D9" s="348">
        <f>录入!F25</f>
        <v>126</v>
      </c>
      <c r="E9" s="349" t="s">
        <v>378</v>
      </c>
      <c r="F9" s="350">
        <f>录入!H25</f>
        <v>1839</v>
      </c>
      <c r="G9" s="350"/>
    </row>
    <row r="10" spans="1:9" ht="15.75">
      <c r="A10" s="323"/>
      <c r="B10" s="347" t="str">
        <f>录入!D26</f>
        <v>木制玩具</v>
      </c>
      <c r="C10" s="312"/>
      <c r="D10" s="348">
        <f>录入!F26</f>
        <v>20</v>
      </c>
      <c r="E10" s="349" t="s">
        <v>378</v>
      </c>
      <c r="F10" s="350">
        <f>录入!H26</f>
        <v>292</v>
      </c>
      <c r="G10" s="350"/>
    </row>
    <row r="11" spans="1:9" ht="15.75">
      <c r="A11" s="323"/>
      <c r="B11" s="347" t="str">
        <f>录入!D27</f>
        <v>铅笔刀</v>
      </c>
      <c r="C11" s="312"/>
      <c r="D11" s="348">
        <f>录入!F27</f>
        <v>2</v>
      </c>
      <c r="E11" s="349" t="s">
        <v>378</v>
      </c>
      <c r="F11" s="350">
        <f>录入!H27</f>
        <v>30</v>
      </c>
      <c r="G11" s="350"/>
    </row>
    <row r="12" spans="1:9" ht="15.75">
      <c r="A12" s="323"/>
      <c r="B12" s="347" t="str">
        <f>录入!D28</f>
        <v>颜料粉饼</v>
      </c>
      <c r="C12" s="312"/>
      <c r="D12" s="348">
        <f>录入!F28</f>
        <v>58</v>
      </c>
      <c r="E12" s="349" t="s">
        <v>378</v>
      </c>
      <c r="F12" s="350">
        <f>录入!H28</f>
        <v>847</v>
      </c>
      <c r="G12" s="350"/>
    </row>
    <row r="13" spans="1:9" ht="15.75">
      <c r="A13" s="323"/>
      <c r="B13" s="347" t="str">
        <f>录入!D29</f>
        <v/>
      </c>
      <c r="C13" s="312"/>
      <c r="D13" s="348">
        <f>录入!F29</f>
        <v>0</v>
      </c>
      <c r="E13" s="349" t="s">
        <v>378</v>
      </c>
      <c r="F13" s="350">
        <f>录入!H29</f>
        <v>0</v>
      </c>
      <c r="G13" s="350"/>
    </row>
    <row r="14" spans="1:9" ht="15.75">
      <c r="A14" s="323"/>
      <c r="B14" s="347" t="str">
        <f>录入!D30</f>
        <v/>
      </c>
      <c r="C14" s="312"/>
      <c r="D14" s="348">
        <f>录入!F30</f>
        <v>0</v>
      </c>
      <c r="E14" s="349" t="s">
        <v>378</v>
      </c>
      <c r="F14" s="350">
        <f>录入!H30</f>
        <v>0</v>
      </c>
      <c r="G14" s="350"/>
    </row>
    <row r="15" spans="1:9" ht="15.75">
      <c r="A15" s="323"/>
      <c r="B15" s="347" t="str">
        <f>录入!D31</f>
        <v/>
      </c>
      <c r="C15" s="312"/>
      <c r="D15" s="348">
        <f>录入!F31</f>
        <v>0</v>
      </c>
      <c r="E15" s="349" t="s">
        <v>378</v>
      </c>
      <c r="F15" s="350">
        <f>录入!H31</f>
        <v>0</v>
      </c>
      <c r="G15" s="350"/>
    </row>
    <row r="16" spans="1:9" ht="15.75">
      <c r="A16" s="323"/>
      <c r="B16" s="347" t="str">
        <f>录入!D32</f>
        <v/>
      </c>
      <c r="C16" s="312"/>
      <c r="D16" s="348">
        <f>录入!F32</f>
        <v>0</v>
      </c>
      <c r="E16" s="349" t="s">
        <v>378</v>
      </c>
      <c r="F16" s="350">
        <f>录入!H32</f>
        <v>0</v>
      </c>
      <c r="G16" s="350"/>
    </row>
    <row r="17" spans="1:7" ht="15.75">
      <c r="A17" s="323"/>
      <c r="B17" s="347" t="str">
        <f>录入!D33</f>
        <v/>
      </c>
      <c r="C17" s="312"/>
      <c r="D17" s="348">
        <f>录入!F33</f>
        <v>0</v>
      </c>
      <c r="E17" s="349" t="s">
        <v>378</v>
      </c>
      <c r="F17" s="350">
        <f>录入!H33</f>
        <v>0</v>
      </c>
      <c r="G17" s="350"/>
    </row>
    <row r="18" spans="1:7" ht="15.75">
      <c r="A18" s="323"/>
      <c r="B18" s="347" t="str">
        <f>录入!D34</f>
        <v/>
      </c>
      <c r="C18" s="312"/>
      <c r="D18" s="348">
        <f>录入!F34</f>
        <v>0</v>
      </c>
      <c r="E18" s="349" t="s">
        <v>378</v>
      </c>
      <c r="F18" s="350">
        <f>录入!H34</f>
        <v>0</v>
      </c>
      <c r="G18" s="350"/>
    </row>
    <row r="19" spans="1:7" ht="15.75">
      <c r="A19" s="323"/>
      <c r="B19" s="347" t="str">
        <f>录入!D35</f>
        <v/>
      </c>
      <c r="C19" s="312"/>
      <c r="D19" s="348">
        <f>录入!F35</f>
        <v>0</v>
      </c>
      <c r="E19" s="349" t="s">
        <v>378</v>
      </c>
      <c r="F19" s="350">
        <f>录入!H35</f>
        <v>0</v>
      </c>
      <c r="G19" s="350"/>
    </row>
    <row r="20" spans="1:7" ht="15.75">
      <c r="A20" s="323"/>
      <c r="B20" s="347" t="str">
        <f>录入!D36</f>
        <v/>
      </c>
      <c r="C20" s="312"/>
      <c r="D20" s="348">
        <f>录入!F36</f>
        <v>0</v>
      </c>
      <c r="E20" s="349" t="s">
        <v>378</v>
      </c>
      <c r="F20" s="350">
        <f>录入!H36</f>
        <v>0</v>
      </c>
      <c r="G20" s="350"/>
    </row>
    <row r="21" spans="1:7" ht="15.75">
      <c r="A21" s="323"/>
      <c r="B21" s="347" t="str">
        <f>录入!D37</f>
        <v/>
      </c>
      <c r="C21" s="312"/>
      <c r="D21" s="348">
        <f>录入!F37</f>
        <v>0</v>
      </c>
      <c r="E21" s="349" t="s">
        <v>378</v>
      </c>
      <c r="F21" s="350">
        <f>录入!H37</f>
        <v>0</v>
      </c>
      <c r="G21" s="350"/>
    </row>
    <row r="22" spans="1:7" ht="15.75">
      <c r="A22" s="323"/>
      <c r="B22" s="347" t="str">
        <f>录入!D38</f>
        <v/>
      </c>
      <c r="C22" s="312"/>
      <c r="D22" s="348">
        <f>录入!F38</f>
        <v>0</v>
      </c>
      <c r="E22" s="349" t="s">
        <v>378</v>
      </c>
      <c r="F22" s="350">
        <f>录入!H38</f>
        <v>0</v>
      </c>
      <c r="G22" s="350"/>
    </row>
    <row r="23" spans="1:7" ht="15.75">
      <c r="A23" s="323"/>
      <c r="B23" s="347" t="str">
        <f>录入!D39</f>
        <v/>
      </c>
      <c r="C23" s="312"/>
      <c r="D23" s="348">
        <f>录入!F39</f>
        <v>0</v>
      </c>
      <c r="E23" s="349" t="s">
        <v>378</v>
      </c>
      <c r="F23" s="350">
        <f>录入!H39</f>
        <v>0</v>
      </c>
      <c r="G23" s="350"/>
    </row>
    <row r="24" spans="1:7" ht="15.75">
      <c r="A24" s="323"/>
      <c r="B24" s="347" t="str">
        <f>录入!D40</f>
        <v/>
      </c>
      <c r="C24" s="312"/>
      <c r="D24" s="348">
        <f>录入!F40</f>
        <v>0</v>
      </c>
      <c r="E24" s="349" t="s">
        <v>378</v>
      </c>
      <c r="F24" s="350">
        <f>录入!H40</f>
        <v>0</v>
      </c>
      <c r="G24" s="350"/>
    </row>
    <row r="25" spans="1:7" ht="15.75">
      <c r="A25" s="323"/>
      <c r="B25" s="347" t="str">
        <f>录入!D41</f>
        <v/>
      </c>
      <c r="C25" s="312"/>
      <c r="D25" s="348">
        <f>录入!F41</f>
        <v>0</v>
      </c>
      <c r="E25" s="349" t="s">
        <v>378</v>
      </c>
      <c r="F25" s="350">
        <f>录入!H41</f>
        <v>0</v>
      </c>
      <c r="G25" s="350"/>
    </row>
    <row r="26" spans="1:7" ht="15.75">
      <c r="A26" s="323"/>
      <c r="B26" s="347" t="str">
        <f>录入!D42</f>
        <v/>
      </c>
      <c r="C26" s="312"/>
      <c r="D26" s="348">
        <f>录入!F42</f>
        <v>0</v>
      </c>
      <c r="E26" s="349" t="s">
        <v>378</v>
      </c>
      <c r="F26" s="350">
        <f>录入!H42</f>
        <v>0</v>
      </c>
      <c r="G26" s="350"/>
    </row>
    <row r="27" spans="1:7" ht="15.75">
      <c r="A27" s="323"/>
      <c r="B27" s="347" t="str">
        <f>录入!D43</f>
        <v/>
      </c>
      <c r="C27" s="312"/>
      <c r="D27" s="348">
        <f>录入!F43</f>
        <v>0</v>
      </c>
      <c r="E27" s="349" t="s">
        <v>378</v>
      </c>
      <c r="F27" s="350">
        <f>录入!H43</f>
        <v>0</v>
      </c>
      <c r="G27" s="350"/>
    </row>
    <row r="28" spans="1:7" ht="15.75">
      <c r="A28" s="323"/>
      <c r="B28" s="347" t="str">
        <f>录入!D44</f>
        <v/>
      </c>
      <c r="C28" s="312"/>
      <c r="D28" s="348">
        <f>录入!F44</f>
        <v>0</v>
      </c>
      <c r="E28" s="349" t="s">
        <v>378</v>
      </c>
      <c r="F28" s="350">
        <f>录入!H44</f>
        <v>0</v>
      </c>
      <c r="G28" s="350"/>
    </row>
    <row r="29" spans="1:7" ht="15.75">
      <c r="A29" s="323"/>
      <c r="B29" s="347" t="str">
        <f>录入!D45</f>
        <v/>
      </c>
      <c r="C29" s="312"/>
      <c r="D29" s="348">
        <f>录入!F45</f>
        <v>0</v>
      </c>
      <c r="E29" s="349" t="s">
        <v>378</v>
      </c>
      <c r="F29" s="350">
        <f>录入!H45</f>
        <v>0</v>
      </c>
      <c r="G29" s="350"/>
    </row>
    <row r="30" spans="1:7" ht="15.75">
      <c r="A30" s="323"/>
      <c r="B30" s="347" t="str">
        <f>录入!D46</f>
        <v/>
      </c>
      <c r="C30" s="312"/>
      <c r="D30" s="348">
        <f>录入!F46</f>
        <v>0</v>
      </c>
      <c r="E30" s="349" t="s">
        <v>378</v>
      </c>
      <c r="F30" s="350">
        <f>录入!H46</f>
        <v>0</v>
      </c>
      <c r="G30" s="350"/>
    </row>
    <row r="31" spans="1:7" ht="15.75">
      <c r="A31" s="323"/>
      <c r="B31" s="347" t="str">
        <f>录入!D47</f>
        <v/>
      </c>
      <c r="C31" s="312"/>
      <c r="D31" s="348">
        <f>录入!F47</f>
        <v>0</v>
      </c>
      <c r="E31" s="349" t="s">
        <v>378</v>
      </c>
      <c r="F31" s="350">
        <f>录入!H47</f>
        <v>0</v>
      </c>
      <c r="G31" s="350"/>
    </row>
    <row r="32" spans="1:7" ht="15.75">
      <c r="A32" s="323"/>
      <c r="B32" s="347" t="str">
        <f>录入!D48</f>
        <v/>
      </c>
      <c r="C32" s="312"/>
      <c r="D32" s="348">
        <f>录入!F48</f>
        <v>0</v>
      </c>
      <c r="E32" s="349" t="s">
        <v>378</v>
      </c>
      <c r="F32" s="350">
        <f>录入!H48</f>
        <v>0</v>
      </c>
      <c r="G32" s="350"/>
    </row>
    <row r="33" spans="1:7" ht="15.75">
      <c r="A33" s="323"/>
      <c r="B33" s="347" t="str">
        <f>录入!D49</f>
        <v/>
      </c>
      <c r="C33" s="312"/>
      <c r="D33" s="348">
        <f>录入!F49</f>
        <v>0</v>
      </c>
      <c r="E33" s="349" t="s">
        <v>378</v>
      </c>
      <c r="F33" s="350">
        <f>录入!H49</f>
        <v>0</v>
      </c>
      <c r="G33" s="350"/>
    </row>
    <row r="34" spans="1:7" ht="15.75">
      <c r="A34" s="323"/>
      <c r="B34" s="347" t="str">
        <f>录入!D50</f>
        <v/>
      </c>
      <c r="C34" s="312"/>
      <c r="D34" s="348">
        <f>录入!F50</f>
        <v>0</v>
      </c>
      <c r="E34" s="349" t="s">
        <v>378</v>
      </c>
      <c r="F34" s="350">
        <f>录入!H50</f>
        <v>0</v>
      </c>
      <c r="G34" s="350"/>
    </row>
    <row r="35" spans="1:7" ht="15.75">
      <c r="A35" s="323"/>
      <c r="B35" s="347" t="str">
        <f>录入!D51</f>
        <v/>
      </c>
      <c r="C35" s="312"/>
      <c r="D35" s="348">
        <f>录入!F51</f>
        <v>0</v>
      </c>
      <c r="E35" s="349" t="s">
        <v>378</v>
      </c>
      <c r="F35" s="350">
        <f>录入!H51</f>
        <v>0</v>
      </c>
      <c r="G35" s="350"/>
    </row>
    <row r="36" spans="1:7" ht="15.75">
      <c r="A36" s="323"/>
      <c r="B36" s="347" t="str">
        <f>录入!D52</f>
        <v/>
      </c>
      <c r="C36" s="312"/>
      <c r="D36" s="348">
        <f>录入!F52</f>
        <v>0</v>
      </c>
      <c r="E36" s="349" t="s">
        <v>378</v>
      </c>
      <c r="F36" s="350">
        <f>录入!H52</f>
        <v>0</v>
      </c>
      <c r="G36" s="350"/>
    </row>
    <row r="37" spans="1:7" ht="15.75">
      <c r="A37" s="323"/>
      <c r="B37" s="347" t="str">
        <f>录入!D53</f>
        <v/>
      </c>
      <c r="C37" s="312"/>
      <c r="D37" s="348">
        <f>录入!F53</f>
        <v>0</v>
      </c>
      <c r="E37" s="349" t="s">
        <v>378</v>
      </c>
      <c r="F37" s="350">
        <f>录入!H53</f>
        <v>0</v>
      </c>
      <c r="G37" s="350"/>
    </row>
    <row r="38" spans="1:7" ht="15.75">
      <c r="A38" s="323"/>
      <c r="B38" s="347" t="str">
        <f>录入!D54</f>
        <v/>
      </c>
      <c r="C38" s="312"/>
      <c r="D38" s="348">
        <f>录入!F54</f>
        <v>0</v>
      </c>
      <c r="E38" s="349" t="s">
        <v>378</v>
      </c>
      <c r="F38" s="350">
        <f>录入!H54</f>
        <v>0</v>
      </c>
      <c r="G38" s="350"/>
    </row>
    <row r="39" spans="1:7" ht="15.75">
      <c r="A39" s="323"/>
      <c r="B39" s="347" t="str">
        <f>录入!D55</f>
        <v/>
      </c>
      <c r="C39" s="312"/>
      <c r="D39" s="348">
        <f>录入!F55</f>
        <v>0</v>
      </c>
      <c r="E39" s="349" t="s">
        <v>378</v>
      </c>
      <c r="F39" s="350">
        <f>录入!H55</f>
        <v>0</v>
      </c>
      <c r="G39" s="350"/>
    </row>
    <row r="40" spans="1:7" ht="15.75">
      <c r="A40" s="323"/>
      <c r="B40" s="347" t="str">
        <f>录入!D56</f>
        <v/>
      </c>
      <c r="C40" s="312"/>
      <c r="D40" s="348">
        <f>录入!F56</f>
        <v>0</v>
      </c>
      <c r="E40" s="349" t="s">
        <v>378</v>
      </c>
      <c r="F40" s="350">
        <f>录入!H56</f>
        <v>0</v>
      </c>
      <c r="G40" s="350"/>
    </row>
    <row r="41" spans="1:7" ht="15.75">
      <c r="A41" s="323"/>
      <c r="B41" s="347" t="str">
        <f>录入!D57</f>
        <v/>
      </c>
      <c r="C41" s="312"/>
      <c r="D41" s="348">
        <f>录入!F57</f>
        <v>0</v>
      </c>
      <c r="E41" s="349" t="s">
        <v>378</v>
      </c>
      <c r="F41" s="350">
        <f>录入!H57</f>
        <v>0</v>
      </c>
      <c r="G41" s="350"/>
    </row>
    <row r="42" spans="1:7" ht="15.75">
      <c r="A42" s="323"/>
      <c r="B42" s="347" t="str">
        <f>录入!D58</f>
        <v/>
      </c>
      <c r="C42" s="312"/>
      <c r="D42" s="348">
        <f>录入!F58</f>
        <v>0</v>
      </c>
      <c r="E42" s="349" t="s">
        <v>378</v>
      </c>
      <c r="F42" s="350">
        <f>录入!H58</f>
        <v>0</v>
      </c>
      <c r="G42" s="350"/>
    </row>
    <row r="43" spans="1:7" ht="15.75">
      <c r="A43" s="323"/>
      <c r="B43" s="347" t="str">
        <f>录入!D59</f>
        <v/>
      </c>
      <c r="C43" s="312"/>
      <c r="D43" s="348">
        <f>录入!F59</f>
        <v>0</v>
      </c>
      <c r="E43" s="349" t="s">
        <v>378</v>
      </c>
      <c r="F43" s="350">
        <f>录入!H59</f>
        <v>0</v>
      </c>
      <c r="G43" s="350"/>
    </row>
    <row r="44" spans="1:7" ht="15.75">
      <c r="A44" s="323"/>
      <c r="B44" s="347" t="str">
        <f>录入!D60</f>
        <v/>
      </c>
      <c r="C44" s="312"/>
      <c r="D44" s="348">
        <f>录入!F60</f>
        <v>0</v>
      </c>
      <c r="E44" s="349" t="s">
        <v>378</v>
      </c>
      <c r="F44" s="350">
        <f>录入!H60</f>
        <v>0</v>
      </c>
      <c r="G44" s="350"/>
    </row>
    <row r="45" spans="1:7" ht="15.75">
      <c r="A45" s="323"/>
      <c r="B45" s="347" t="str">
        <f>录入!D61</f>
        <v/>
      </c>
      <c r="C45" s="312"/>
      <c r="D45" s="348">
        <f>录入!F61</f>
        <v>0</v>
      </c>
      <c r="E45" s="349" t="s">
        <v>378</v>
      </c>
      <c r="F45" s="350">
        <f>录入!H61</f>
        <v>0</v>
      </c>
      <c r="G45" s="350"/>
    </row>
    <row r="46" spans="1:7" ht="15.75">
      <c r="A46" s="323"/>
      <c r="B46" s="347" t="str">
        <f>录入!D62</f>
        <v/>
      </c>
      <c r="C46" s="312"/>
      <c r="D46" s="348">
        <f>录入!F62</f>
        <v>0</v>
      </c>
      <c r="E46" s="349" t="s">
        <v>378</v>
      </c>
      <c r="F46" s="350">
        <f>录入!H62</f>
        <v>0</v>
      </c>
      <c r="G46" s="350"/>
    </row>
    <row r="47" spans="1:7" ht="15.75">
      <c r="A47" s="323"/>
      <c r="B47" s="347" t="str">
        <f>录入!D63</f>
        <v/>
      </c>
      <c r="C47" s="312"/>
      <c r="D47" s="348">
        <f>录入!F63</f>
        <v>0</v>
      </c>
      <c r="E47" s="349" t="s">
        <v>378</v>
      </c>
      <c r="F47" s="350">
        <f>录入!H63</f>
        <v>0</v>
      </c>
      <c r="G47" s="350"/>
    </row>
    <row r="48" spans="1:7" ht="15.75">
      <c r="A48" s="323"/>
      <c r="B48" s="347" t="str">
        <f>录入!D64</f>
        <v/>
      </c>
      <c r="C48" s="312"/>
      <c r="D48" s="348">
        <f>录入!F64</f>
        <v>0</v>
      </c>
      <c r="E48" s="349" t="s">
        <v>378</v>
      </c>
      <c r="F48" s="350">
        <f>录入!H64</f>
        <v>0</v>
      </c>
      <c r="G48" s="350"/>
    </row>
    <row r="49" spans="1:7" ht="15.75">
      <c r="A49" s="323"/>
      <c r="B49" s="347" t="str">
        <f>录入!D65</f>
        <v/>
      </c>
      <c r="C49" s="312"/>
      <c r="D49" s="348">
        <f>录入!F65</f>
        <v>0</v>
      </c>
      <c r="E49" s="349" t="s">
        <v>378</v>
      </c>
      <c r="F49" s="350">
        <f>录入!H65</f>
        <v>0</v>
      </c>
      <c r="G49" s="350"/>
    </row>
    <row r="50" spans="1:7" ht="15.75">
      <c r="A50" s="323"/>
      <c r="B50" s="347" t="str">
        <f>录入!D66</f>
        <v/>
      </c>
      <c r="C50" s="312"/>
      <c r="D50" s="348">
        <f>录入!F66</f>
        <v>0</v>
      </c>
      <c r="E50" s="349" t="s">
        <v>378</v>
      </c>
      <c r="F50" s="350">
        <f>录入!H66</f>
        <v>0</v>
      </c>
      <c r="G50" s="350"/>
    </row>
    <row r="51" spans="1:7" ht="15.75">
      <c r="A51" s="323"/>
      <c r="B51" s="347" t="str">
        <f>录入!D67</f>
        <v/>
      </c>
      <c r="C51" s="312"/>
      <c r="D51" s="348">
        <f>录入!F67</f>
        <v>0</v>
      </c>
      <c r="E51" s="349" t="s">
        <v>378</v>
      </c>
      <c r="F51" s="350">
        <f>录入!H67</f>
        <v>0</v>
      </c>
      <c r="G51" s="350"/>
    </row>
    <row r="52" spans="1:7" ht="15.75">
      <c r="A52" s="323"/>
      <c r="B52" s="347" t="str">
        <f>录入!D68</f>
        <v/>
      </c>
      <c r="C52" s="312"/>
      <c r="D52" s="348">
        <f>录入!F68</f>
        <v>0</v>
      </c>
      <c r="E52" s="349" t="s">
        <v>378</v>
      </c>
      <c r="F52" s="350">
        <f>录入!H68</f>
        <v>0</v>
      </c>
      <c r="G52" s="350"/>
    </row>
    <row r="53" spans="1:7" ht="15.75">
      <c r="A53" s="323"/>
      <c r="B53" s="347" t="str">
        <f>录入!D69</f>
        <v/>
      </c>
      <c r="C53" s="312"/>
      <c r="D53" s="348">
        <f>录入!F69</f>
        <v>0</v>
      </c>
      <c r="E53" s="349" t="s">
        <v>378</v>
      </c>
      <c r="F53" s="350">
        <f>录入!H69</f>
        <v>0</v>
      </c>
      <c r="G53" s="350"/>
    </row>
    <row r="54" spans="1:7" ht="15.75">
      <c r="A54" s="323"/>
      <c r="B54" s="347" t="str">
        <f>录入!D70</f>
        <v/>
      </c>
      <c r="C54" s="312"/>
      <c r="D54" s="348">
        <f>录入!F70</f>
        <v>0</v>
      </c>
      <c r="E54" s="349" t="s">
        <v>378</v>
      </c>
      <c r="F54" s="350">
        <f>录入!H70</f>
        <v>0</v>
      </c>
      <c r="G54" s="350"/>
    </row>
    <row r="55" spans="1:7" ht="15.75">
      <c r="A55" s="323"/>
      <c r="B55" s="347" t="str">
        <f>录入!D71</f>
        <v/>
      </c>
      <c r="C55" s="312"/>
      <c r="D55" s="348">
        <f>录入!F71</f>
        <v>0</v>
      </c>
      <c r="E55" s="349" t="s">
        <v>378</v>
      </c>
      <c r="F55" s="350">
        <f>录入!H71</f>
        <v>0</v>
      </c>
      <c r="G55" s="350"/>
    </row>
    <row r="56" spans="1:7" ht="15.75">
      <c r="A56" s="323"/>
      <c r="B56" s="347" t="str">
        <f>录入!D72</f>
        <v/>
      </c>
      <c r="C56" s="312"/>
      <c r="D56" s="348">
        <f>录入!F72</f>
        <v>0</v>
      </c>
      <c r="E56" s="349" t="s">
        <v>378</v>
      </c>
      <c r="F56" s="350">
        <f>录入!H72</f>
        <v>0</v>
      </c>
      <c r="G56" s="350"/>
    </row>
    <row r="57" spans="1:7" ht="15.75">
      <c r="A57" s="323"/>
      <c r="B57" s="347" t="str">
        <f>录入!D73</f>
        <v/>
      </c>
      <c r="C57" s="312"/>
      <c r="D57" s="348">
        <f>录入!F73</f>
        <v>0</v>
      </c>
      <c r="E57" s="349" t="s">
        <v>378</v>
      </c>
      <c r="F57" s="350">
        <f>录入!H73</f>
        <v>0</v>
      </c>
      <c r="G57" s="350"/>
    </row>
    <row r="58" spans="1:7" ht="15.75">
      <c r="A58" s="323"/>
      <c r="B58" s="347" t="str">
        <f>录入!D74</f>
        <v/>
      </c>
      <c r="C58" s="312"/>
      <c r="D58" s="348">
        <f>录入!F74</f>
        <v>0</v>
      </c>
      <c r="E58" s="349" t="s">
        <v>378</v>
      </c>
      <c r="F58" s="350">
        <f>录入!H74</f>
        <v>0</v>
      </c>
      <c r="G58" s="350"/>
    </row>
    <row r="59" spans="1:7" ht="15.75">
      <c r="A59" s="323"/>
      <c r="B59" s="347" t="str">
        <f>录入!D75</f>
        <v/>
      </c>
      <c r="C59" s="312"/>
      <c r="D59" s="348">
        <f>录入!F75</f>
        <v>0</v>
      </c>
      <c r="E59" s="349" t="s">
        <v>378</v>
      </c>
      <c r="F59" s="350">
        <f>录入!H75</f>
        <v>0</v>
      </c>
      <c r="G59" s="350"/>
    </row>
    <row r="60" spans="1:7" ht="15.75">
      <c r="A60" s="323"/>
      <c r="B60" s="347" t="str">
        <f>录入!D76</f>
        <v/>
      </c>
      <c r="C60" s="312"/>
      <c r="D60" s="348">
        <f>录入!F76</f>
        <v>0</v>
      </c>
      <c r="E60" s="349" t="s">
        <v>378</v>
      </c>
      <c r="F60" s="350">
        <f>录入!H76</f>
        <v>0</v>
      </c>
      <c r="G60" s="350"/>
    </row>
    <row r="61" spans="1:7" ht="15.75">
      <c r="A61" s="323"/>
      <c r="B61" s="347" t="str">
        <f>录入!D77</f>
        <v/>
      </c>
      <c r="C61" s="312"/>
      <c r="D61" s="348">
        <f>录入!F77</f>
        <v>0</v>
      </c>
      <c r="E61" s="349" t="s">
        <v>378</v>
      </c>
      <c r="F61" s="350">
        <f>录入!H77</f>
        <v>0</v>
      </c>
      <c r="G61" s="350"/>
    </row>
    <row r="62" spans="1:7" ht="15.75">
      <c r="A62" s="323"/>
      <c r="B62" s="347" t="str">
        <f>录入!D78</f>
        <v/>
      </c>
      <c r="C62" s="312"/>
      <c r="D62" s="348">
        <f>录入!F78</f>
        <v>0</v>
      </c>
      <c r="E62" s="349" t="s">
        <v>378</v>
      </c>
      <c r="F62" s="350">
        <f>录入!H78</f>
        <v>0</v>
      </c>
      <c r="G62" s="350"/>
    </row>
    <row r="63" spans="1:7" ht="15.75">
      <c r="A63" s="323"/>
      <c r="B63" s="347" t="str">
        <f>录入!D79</f>
        <v/>
      </c>
      <c r="C63" s="312"/>
      <c r="D63" s="348">
        <f>录入!F79</f>
        <v>0</v>
      </c>
      <c r="E63" s="349" t="s">
        <v>378</v>
      </c>
      <c r="F63" s="350">
        <f>录入!H79</f>
        <v>0</v>
      </c>
      <c r="G63" s="350"/>
    </row>
    <row r="64" spans="1:7" ht="15.75">
      <c r="A64" s="323"/>
      <c r="B64" s="347" t="str">
        <f>录入!D80</f>
        <v/>
      </c>
      <c r="C64" s="312"/>
      <c r="D64" s="348">
        <f>录入!F80</f>
        <v>0</v>
      </c>
      <c r="E64" s="349" t="s">
        <v>378</v>
      </c>
      <c r="F64" s="350">
        <f>录入!H80</f>
        <v>0</v>
      </c>
      <c r="G64" s="350"/>
    </row>
    <row r="65" spans="1:7" ht="15.75">
      <c r="A65" s="323"/>
      <c r="B65" s="347" t="str">
        <f>录入!D81</f>
        <v/>
      </c>
      <c r="C65" s="312"/>
      <c r="D65" s="348">
        <f>录入!F81</f>
        <v>0</v>
      </c>
      <c r="E65" s="349" t="s">
        <v>378</v>
      </c>
      <c r="F65" s="350">
        <f>录入!H81</f>
        <v>0</v>
      </c>
      <c r="G65" s="350"/>
    </row>
    <row r="66" spans="1:7" ht="15.75">
      <c r="A66" s="323"/>
      <c r="B66" s="347" t="str">
        <f>录入!D82</f>
        <v/>
      </c>
      <c r="C66" s="312"/>
      <c r="D66" s="348">
        <f>录入!F82</f>
        <v>0</v>
      </c>
      <c r="E66" s="349" t="s">
        <v>378</v>
      </c>
      <c r="F66" s="350">
        <f>录入!H82</f>
        <v>0</v>
      </c>
      <c r="G66" s="350"/>
    </row>
    <row r="67" spans="1:7" ht="15.75">
      <c r="A67" s="323"/>
      <c r="B67" s="347" t="str">
        <f>录入!D83</f>
        <v/>
      </c>
      <c r="C67" s="312"/>
      <c r="D67" s="348">
        <f>录入!F83</f>
        <v>0</v>
      </c>
      <c r="E67" s="349" t="s">
        <v>378</v>
      </c>
      <c r="F67" s="350">
        <f>录入!H83</f>
        <v>0</v>
      </c>
      <c r="G67" s="350"/>
    </row>
    <row r="68" spans="1:7" ht="15.75">
      <c r="A68" s="323"/>
      <c r="B68" s="347" t="str">
        <f>录入!D84</f>
        <v/>
      </c>
      <c r="C68" s="312"/>
      <c r="D68" s="348">
        <f>录入!F84</f>
        <v>0</v>
      </c>
      <c r="E68" s="349" t="s">
        <v>378</v>
      </c>
      <c r="F68" s="350">
        <f>录入!H84</f>
        <v>0</v>
      </c>
      <c r="G68" s="350"/>
    </row>
    <row r="69" spans="1:7" ht="15.75">
      <c r="A69" s="323"/>
      <c r="B69" s="347" t="str">
        <f>录入!D85</f>
        <v/>
      </c>
      <c r="C69" s="312"/>
      <c r="D69" s="348">
        <f>录入!F85</f>
        <v>0</v>
      </c>
      <c r="E69" s="349" t="s">
        <v>378</v>
      </c>
      <c r="F69" s="350">
        <f>录入!H85</f>
        <v>0</v>
      </c>
      <c r="G69" s="350"/>
    </row>
    <row r="70" spans="1:7" ht="15.75">
      <c r="A70" s="323"/>
      <c r="B70" s="347" t="str">
        <f>录入!D86</f>
        <v/>
      </c>
      <c r="C70" s="312"/>
      <c r="D70" s="348">
        <f>录入!F86</f>
        <v>0</v>
      </c>
      <c r="E70" s="349" t="s">
        <v>378</v>
      </c>
      <c r="F70" s="350">
        <f>录入!H86</f>
        <v>0</v>
      </c>
      <c r="G70" s="350"/>
    </row>
    <row r="71" spans="1:7" ht="15.75">
      <c r="A71" s="323"/>
      <c r="B71" s="347" t="str">
        <f>录入!D87</f>
        <v/>
      </c>
      <c r="C71" s="312"/>
      <c r="D71" s="348">
        <f>录入!F87</f>
        <v>0</v>
      </c>
      <c r="E71" s="349" t="s">
        <v>378</v>
      </c>
      <c r="F71" s="350">
        <f>录入!H87</f>
        <v>0</v>
      </c>
      <c r="G71" s="350"/>
    </row>
    <row r="72" spans="1:7" ht="15.75">
      <c r="A72" s="323"/>
      <c r="B72" s="347" t="str">
        <f>录入!D88</f>
        <v/>
      </c>
      <c r="C72" s="312"/>
      <c r="D72" s="348">
        <f>录入!F88</f>
        <v>0</v>
      </c>
      <c r="E72" s="349" t="s">
        <v>378</v>
      </c>
      <c r="F72" s="350">
        <f>录入!H88</f>
        <v>0</v>
      </c>
      <c r="G72" s="350"/>
    </row>
    <row r="73" spans="1:7" ht="15.75">
      <c r="A73" s="323"/>
      <c r="B73" s="347" t="str">
        <f>录入!D89</f>
        <v/>
      </c>
      <c r="C73" s="312"/>
      <c r="D73" s="348">
        <f>录入!F89</f>
        <v>0</v>
      </c>
      <c r="E73" s="349" t="s">
        <v>378</v>
      </c>
      <c r="F73" s="350">
        <f>录入!H89</f>
        <v>0</v>
      </c>
      <c r="G73" s="350"/>
    </row>
    <row r="74" spans="1:7" ht="15.75">
      <c r="A74" s="323"/>
      <c r="B74" s="347" t="str">
        <f>录入!D90</f>
        <v/>
      </c>
      <c r="C74" s="312"/>
      <c r="D74" s="348">
        <f>录入!F90</f>
        <v>0</v>
      </c>
      <c r="E74" s="349" t="s">
        <v>378</v>
      </c>
      <c r="F74" s="350">
        <f>录入!H90</f>
        <v>0</v>
      </c>
      <c r="G74" s="350"/>
    </row>
    <row r="75" spans="1:7" ht="15.75">
      <c r="A75" s="323"/>
      <c r="B75" s="347" t="str">
        <f>录入!D91</f>
        <v/>
      </c>
      <c r="C75" s="312"/>
      <c r="D75" s="348">
        <f>录入!F91</f>
        <v>0</v>
      </c>
      <c r="E75" s="349" t="s">
        <v>378</v>
      </c>
      <c r="F75" s="350">
        <f>录入!H91</f>
        <v>0</v>
      </c>
      <c r="G75" s="350"/>
    </row>
    <row r="76" spans="1:7" ht="15.75">
      <c r="A76" s="323"/>
      <c r="B76" s="347" t="str">
        <f>录入!D92</f>
        <v/>
      </c>
      <c r="C76" s="312"/>
      <c r="D76" s="348">
        <f>录入!F92</f>
        <v>0</v>
      </c>
      <c r="E76" s="349" t="s">
        <v>378</v>
      </c>
      <c r="F76" s="350">
        <f>录入!H92</f>
        <v>0</v>
      </c>
      <c r="G76" s="350"/>
    </row>
    <row r="77" spans="1:7" ht="15.75">
      <c r="A77" s="323"/>
      <c r="B77" s="347" t="str">
        <f>录入!D93</f>
        <v/>
      </c>
      <c r="C77" s="312"/>
      <c r="D77" s="348">
        <f>录入!F93</f>
        <v>0</v>
      </c>
      <c r="E77" s="349" t="s">
        <v>378</v>
      </c>
      <c r="F77" s="350">
        <f>录入!H93</f>
        <v>0</v>
      </c>
      <c r="G77" s="350"/>
    </row>
    <row r="78" spans="1:7" ht="15.75">
      <c r="A78" s="323"/>
      <c r="B78" s="347" t="str">
        <f>录入!D94</f>
        <v/>
      </c>
      <c r="C78" s="312"/>
      <c r="D78" s="348">
        <f>录入!F94</f>
        <v>0</v>
      </c>
      <c r="E78" s="349" t="s">
        <v>378</v>
      </c>
      <c r="F78" s="350">
        <f>录入!H94</f>
        <v>0</v>
      </c>
      <c r="G78" s="350"/>
    </row>
    <row r="79" spans="1:7" ht="15.75">
      <c r="A79" s="323"/>
      <c r="B79" s="347" t="str">
        <f>录入!D95</f>
        <v/>
      </c>
      <c r="C79" s="312"/>
      <c r="D79" s="348">
        <f>录入!F95</f>
        <v>0</v>
      </c>
      <c r="E79" s="349" t="s">
        <v>378</v>
      </c>
      <c r="F79" s="350">
        <f>录入!H95</f>
        <v>0</v>
      </c>
      <c r="G79" s="350"/>
    </row>
    <row r="80" spans="1:7" ht="15.75">
      <c r="A80" s="323"/>
      <c r="B80" s="347" t="str">
        <f>录入!D96</f>
        <v/>
      </c>
      <c r="C80" s="312"/>
      <c r="D80" s="348">
        <f>录入!F96</f>
        <v>0</v>
      </c>
      <c r="E80" s="349" t="s">
        <v>378</v>
      </c>
      <c r="F80" s="350">
        <f>录入!H96</f>
        <v>0</v>
      </c>
      <c r="G80" s="350"/>
    </row>
    <row r="81" spans="1:7" ht="15.75">
      <c r="A81" s="323"/>
      <c r="B81" s="347" t="str">
        <f>录入!D97</f>
        <v/>
      </c>
      <c r="C81" s="312"/>
      <c r="D81" s="348">
        <f>录入!F97</f>
        <v>0</v>
      </c>
      <c r="E81" s="349" t="s">
        <v>378</v>
      </c>
      <c r="F81" s="350">
        <f>录入!H97</f>
        <v>0</v>
      </c>
      <c r="G81" s="350"/>
    </row>
    <row r="82" spans="1:7" ht="15.75">
      <c r="A82" s="323"/>
      <c r="B82" s="347" t="str">
        <f>录入!D98</f>
        <v/>
      </c>
      <c r="C82" s="312"/>
      <c r="D82" s="348">
        <f>录入!F98</f>
        <v>0</v>
      </c>
      <c r="E82" s="349" t="s">
        <v>378</v>
      </c>
      <c r="F82" s="350">
        <f>录入!H98</f>
        <v>0</v>
      </c>
      <c r="G82" s="350"/>
    </row>
    <row r="83" spans="1:7" ht="15.75">
      <c r="A83" s="323"/>
      <c r="B83" s="347" t="str">
        <f>录入!D99</f>
        <v/>
      </c>
      <c r="C83" s="312"/>
      <c r="D83" s="348">
        <f>录入!F99</f>
        <v>0</v>
      </c>
      <c r="E83" s="349" t="s">
        <v>378</v>
      </c>
      <c r="F83" s="350">
        <f>录入!H99</f>
        <v>0</v>
      </c>
      <c r="G83" s="350"/>
    </row>
    <row r="84" spans="1:7" ht="15.75">
      <c r="A84" s="323"/>
      <c r="B84" s="347" t="str">
        <f>录入!D100</f>
        <v/>
      </c>
      <c r="C84" s="312"/>
      <c r="D84" s="348">
        <f>录入!F100</f>
        <v>0</v>
      </c>
      <c r="E84" s="349" t="s">
        <v>378</v>
      </c>
      <c r="F84" s="350">
        <f>录入!H100</f>
        <v>0</v>
      </c>
      <c r="G84" s="350"/>
    </row>
    <row r="85" spans="1:7" ht="15.75">
      <c r="A85" s="323"/>
      <c r="B85" s="347" t="str">
        <f>录入!D101</f>
        <v/>
      </c>
      <c r="C85" s="312"/>
      <c r="D85" s="348">
        <f>录入!F101</f>
        <v>0</v>
      </c>
      <c r="E85" s="349" t="s">
        <v>378</v>
      </c>
      <c r="F85" s="350">
        <f>录入!H101</f>
        <v>0</v>
      </c>
      <c r="G85" s="350"/>
    </row>
    <row r="86" spans="1:7" ht="15.75">
      <c r="A86" s="323"/>
      <c r="B86" s="347" t="str">
        <f>录入!D102</f>
        <v/>
      </c>
      <c r="C86" s="312"/>
      <c r="D86" s="348">
        <f>录入!F102</f>
        <v>0</v>
      </c>
      <c r="E86" s="349" t="s">
        <v>378</v>
      </c>
      <c r="F86" s="350">
        <f>录入!H102</f>
        <v>0</v>
      </c>
      <c r="G86" s="350"/>
    </row>
    <row r="87" spans="1:7" ht="15.75">
      <c r="A87" s="323"/>
      <c r="B87" s="347" t="str">
        <f>录入!D103</f>
        <v/>
      </c>
      <c r="C87" s="312"/>
      <c r="D87" s="348">
        <f>录入!F103</f>
        <v>0</v>
      </c>
      <c r="E87" s="349" t="s">
        <v>378</v>
      </c>
      <c r="F87" s="350">
        <f>录入!H103</f>
        <v>0</v>
      </c>
      <c r="G87" s="350"/>
    </row>
    <row r="88" spans="1:7" ht="15.75">
      <c r="A88" s="323"/>
      <c r="B88" s="347" t="str">
        <f>录入!D104</f>
        <v/>
      </c>
      <c r="C88" s="312"/>
      <c r="D88" s="348">
        <f>录入!F104</f>
        <v>0</v>
      </c>
      <c r="E88" s="349" t="s">
        <v>378</v>
      </c>
      <c r="F88" s="350">
        <f>录入!H104</f>
        <v>0</v>
      </c>
      <c r="G88" s="350"/>
    </row>
    <row r="89" spans="1:7" ht="15.75">
      <c r="A89" s="323"/>
      <c r="B89" s="347" t="str">
        <f>录入!D105</f>
        <v/>
      </c>
      <c r="C89" s="312"/>
      <c r="D89" s="348">
        <f>录入!F105</f>
        <v>0</v>
      </c>
      <c r="E89" s="349" t="s">
        <v>378</v>
      </c>
      <c r="F89" s="350">
        <f>录入!H105</f>
        <v>0</v>
      </c>
      <c r="G89" s="350"/>
    </row>
    <row r="90" spans="1:7" ht="15.75">
      <c r="A90" s="323"/>
      <c r="B90" s="347" t="str">
        <f>录入!D106</f>
        <v/>
      </c>
      <c r="C90" s="312"/>
      <c r="D90" s="348">
        <f>录入!F106</f>
        <v>0</v>
      </c>
      <c r="E90" s="349" t="s">
        <v>378</v>
      </c>
      <c r="F90" s="350">
        <f>录入!H106</f>
        <v>0</v>
      </c>
      <c r="G90" s="350"/>
    </row>
    <row r="91" spans="1:7" ht="15.75">
      <c r="A91" s="323"/>
      <c r="B91" s="347" t="str">
        <f>录入!D107</f>
        <v/>
      </c>
      <c r="C91" s="312"/>
      <c r="D91" s="348">
        <f>录入!F107</f>
        <v>0</v>
      </c>
      <c r="E91" s="349" t="s">
        <v>378</v>
      </c>
      <c r="F91" s="350">
        <f>录入!H107</f>
        <v>0</v>
      </c>
      <c r="G91" s="350"/>
    </row>
    <row r="92" spans="1:7" ht="15.75">
      <c r="A92" s="323"/>
      <c r="B92" s="347" t="str">
        <f>录入!D108</f>
        <v/>
      </c>
      <c r="C92" s="312"/>
      <c r="D92" s="348">
        <f>录入!F108</f>
        <v>0</v>
      </c>
      <c r="E92" s="349" t="s">
        <v>378</v>
      </c>
      <c r="F92" s="350">
        <f>录入!H108</f>
        <v>0</v>
      </c>
      <c r="G92" s="350"/>
    </row>
    <row r="93" spans="1:7" ht="15.75">
      <c r="A93" s="323"/>
      <c r="B93" s="347" t="str">
        <f>录入!D109</f>
        <v/>
      </c>
      <c r="C93" s="312"/>
      <c r="D93" s="348">
        <f>录入!F109</f>
        <v>0</v>
      </c>
      <c r="E93" s="349" t="s">
        <v>378</v>
      </c>
      <c r="F93" s="350">
        <f>录入!H109</f>
        <v>0</v>
      </c>
      <c r="G93" s="350"/>
    </row>
    <row r="94" spans="1:7" ht="15.75">
      <c r="A94" s="323"/>
      <c r="B94" s="347" t="str">
        <f>录入!D110</f>
        <v/>
      </c>
      <c r="C94" s="312"/>
      <c r="D94" s="348">
        <f>录入!F110</f>
        <v>0</v>
      </c>
      <c r="E94" s="349" t="s">
        <v>378</v>
      </c>
      <c r="F94" s="350">
        <f>录入!H110</f>
        <v>0</v>
      </c>
      <c r="G94" s="350"/>
    </row>
    <row r="95" spans="1:7" ht="15.75">
      <c r="A95" s="323"/>
      <c r="B95" s="347" t="str">
        <f>录入!D111</f>
        <v/>
      </c>
      <c r="C95" s="312"/>
      <c r="D95" s="348">
        <f>录入!F111</f>
        <v>0</v>
      </c>
      <c r="E95" s="349" t="s">
        <v>378</v>
      </c>
      <c r="F95" s="350">
        <f>录入!H111</f>
        <v>0</v>
      </c>
      <c r="G95" s="350"/>
    </row>
    <row r="96" spans="1:7" ht="15.75">
      <c r="A96" s="323"/>
      <c r="B96" s="347" t="str">
        <f>录入!D112</f>
        <v/>
      </c>
      <c r="C96" s="312"/>
      <c r="D96" s="348">
        <f>录入!F112</f>
        <v>0</v>
      </c>
      <c r="E96" s="349" t="s">
        <v>378</v>
      </c>
      <c r="F96" s="350">
        <f>录入!H112</f>
        <v>0</v>
      </c>
      <c r="G96" s="350"/>
    </row>
    <row r="97" spans="1:7" ht="15.75">
      <c r="A97" s="323"/>
      <c r="B97" s="347" t="str">
        <f>录入!D113</f>
        <v/>
      </c>
      <c r="C97" s="312"/>
      <c r="D97" s="348">
        <f>录入!F113</f>
        <v>0</v>
      </c>
      <c r="E97" s="349" t="s">
        <v>378</v>
      </c>
      <c r="F97" s="350">
        <f>录入!H113</f>
        <v>0</v>
      </c>
      <c r="G97" s="350"/>
    </row>
    <row r="98" spans="1:7" ht="15.75">
      <c r="A98" s="323"/>
      <c r="B98" s="347" t="str">
        <f>录入!D114</f>
        <v/>
      </c>
      <c r="C98" s="312"/>
      <c r="D98" s="348">
        <f>录入!F114</f>
        <v>0</v>
      </c>
      <c r="E98" s="349" t="s">
        <v>378</v>
      </c>
      <c r="F98" s="350">
        <f>录入!H114</f>
        <v>0</v>
      </c>
      <c r="G98" s="350"/>
    </row>
    <row r="99" spans="1:7" ht="15.75">
      <c r="A99" s="323"/>
      <c r="B99" s="347" t="str">
        <f>录入!D115</f>
        <v/>
      </c>
      <c r="C99" s="312"/>
      <c r="D99" s="348">
        <f>录入!F115</f>
        <v>0</v>
      </c>
      <c r="E99" s="349" t="s">
        <v>378</v>
      </c>
      <c r="F99" s="350">
        <f>录入!H115</f>
        <v>0</v>
      </c>
      <c r="G99" s="350"/>
    </row>
    <row r="100" spans="1:7" ht="15.75">
      <c r="A100" s="323"/>
      <c r="B100" s="347" t="str">
        <f>录入!D116</f>
        <v/>
      </c>
      <c r="C100" s="312"/>
      <c r="D100" s="348">
        <f>录入!F116</f>
        <v>0</v>
      </c>
      <c r="E100" s="349" t="s">
        <v>378</v>
      </c>
      <c r="F100" s="350">
        <f>录入!H116</f>
        <v>0</v>
      </c>
      <c r="G100" s="350"/>
    </row>
    <row r="101" spans="1:7" ht="15.75">
      <c r="A101" s="323"/>
      <c r="B101" s="347" t="str">
        <f>录入!D117</f>
        <v/>
      </c>
      <c r="C101" s="312"/>
      <c r="D101" s="348">
        <f>录入!F117</f>
        <v>0</v>
      </c>
      <c r="E101" s="349" t="s">
        <v>378</v>
      </c>
      <c r="F101" s="350">
        <f>录入!H117</f>
        <v>0</v>
      </c>
      <c r="G101" s="350"/>
    </row>
    <row r="102" spans="1:7" ht="15.75">
      <c r="A102" s="323"/>
      <c r="B102" s="347" t="str">
        <f>录入!D118</f>
        <v/>
      </c>
      <c r="C102" s="312"/>
      <c r="D102" s="348">
        <f>录入!F118</f>
        <v>0</v>
      </c>
      <c r="E102" s="349" t="s">
        <v>378</v>
      </c>
      <c r="F102" s="350">
        <f>录入!H118</f>
        <v>0</v>
      </c>
      <c r="G102" s="350"/>
    </row>
    <row r="103" spans="1:7" ht="15.75">
      <c r="A103" s="323"/>
      <c r="B103" s="347" t="str">
        <f>录入!D119</f>
        <v/>
      </c>
      <c r="C103" s="312"/>
      <c r="D103" s="348">
        <f>录入!F119</f>
        <v>0</v>
      </c>
      <c r="E103" s="349" t="s">
        <v>378</v>
      </c>
      <c r="F103" s="350">
        <f>录入!H119</f>
        <v>0</v>
      </c>
      <c r="G103" s="350"/>
    </row>
    <row r="104" spans="1:7" ht="15.75">
      <c r="A104" s="323"/>
      <c r="B104" s="347" t="str">
        <f>录入!D120</f>
        <v/>
      </c>
      <c r="C104" s="312"/>
      <c r="D104" s="348">
        <f>录入!F120</f>
        <v>0</v>
      </c>
      <c r="E104" s="349" t="s">
        <v>378</v>
      </c>
      <c r="F104" s="350">
        <f>录入!H120</f>
        <v>0</v>
      </c>
      <c r="G104" s="350"/>
    </row>
    <row r="105" spans="1:7" ht="15.75">
      <c r="A105" s="323"/>
      <c r="B105" s="347" t="str">
        <f>录入!D121</f>
        <v/>
      </c>
      <c r="C105" s="312"/>
      <c r="D105" s="348">
        <f>录入!F121</f>
        <v>0</v>
      </c>
      <c r="E105" s="349" t="s">
        <v>378</v>
      </c>
      <c r="F105" s="350">
        <f>录入!H121</f>
        <v>0</v>
      </c>
      <c r="G105" s="350"/>
    </row>
    <row r="106" spans="1:7" ht="15.75">
      <c r="A106" s="323"/>
      <c r="B106" s="347" t="str">
        <f>录入!D122</f>
        <v/>
      </c>
      <c r="C106" s="312"/>
      <c r="D106" s="348">
        <f>录入!F122</f>
        <v>0</v>
      </c>
      <c r="E106" s="349" t="s">
        <v>378</v>
      </c>
      <c r="F106" s="350">
        <f>录入!H122</f>
        <v>0</v>
      </c>
      <c r="G106" s="350"/>
    </row>
    <row r="107" spans="1:7" ht="15.75">
      <c r="A107" s="323"/>
      <c r="B107" s="347" t="str">
        <f>录入!D123</f>
        <v/>
      </c>
      <c r="C107" s="312"/>
      <c r="D107" s="348">
        <f>录入!F123</f>
        <v>0</v>
      </c>
      <c r="E107" s="349" t="s">
        <v>378</v>
      </c>
      <c r="F107" s="350">
        <f>录入!H123</f>
        <v>0</v>
      </c>
      <c r="G107" s="350"/>
    </row>
    <row r="108" spans="1:7" ht="15.75">
      <c r="A108" s="323"/>
      <c r="B108" s="347" t="str">
        <f>录入!D124</f>
        <v/>
      </c>
      <c r="C108" s="312"/>
      <c r="D108" s="348">
        <f>录入!F124</f>
        <v>0</v>
      </c>
      <c r="E108" s="349" t="s">
        <v>378</v>
      </c>
      <c r="F108" s="350">
        <f>录入!H124</f>
        <v>0</v>
      </c>
      <c r="G108" s="350"/>
    </row>
    <row r="109" spans="1:7" ht="15.75">
      <c r="A109" s="323"/>
      <c r="B109" s="347" t="str">
        <f>录入!D125</f>
        <v/>
      </c>
      <c r="C109" s="312"/>
      <c r="D109" s="348">
        <f>录入!F125</f>
        <v>0</v>
      </c>
      <c r="E109" s="349" t="s">
        <v>378</v>
      </c>
      <c r="F109" s="350">
        <f>录入!H125</f>
        <v>0</v>
      </c>
      <c r="G109" s="350"/>
    </row>
    <row r="110" spans="1:7" ht="15.75">
      <c r="A110" s="323"/>
      <c r="B110" s="347" t="str">
        <f>录入!D126</f>
        <v/>
      </c>
      <c r="C110" s="312"/>
      <c r="D110" s="348">
        <f>录入!F126</f>
        <v>0</v>
      </c>
      <c r="E110" s="349" t="s">
        <v>378</v>
      </c>
      <c r="F110" s="350">
        <f>录入!H126</f>
        <v>0</v>
      </c>
      <c r="G110" s="350"/>
    </row>
    <row r="111" spans="1:7" ht="15.75">
      <c r="A111" s="323"/>
      <c r="B111" s="347" t="str">
        <f>录入!D127</f>
        <v/>
      </c>
      <c r="C111" s="312"/>
      <c r="D111" s="348">
        <f>录入!F127</f>
        <v>0</v>
      </c>
      <c r="E111" s="349" t="s">
        <v>378</v>
      </c>
      <c r="F111" s="350">
        <f>录入!H127</f>
        <v>0</v>
      </c>
      <c r="G111" s="350"/>
    </row>
    <row r="112" spans="1:7" ht="15.75">
      <c r="A112" s="323"/>
      <c r="B112" s="347" t="str">
        <f>录入!D128</f>
        <v/>
      </c>
      <c r="C112" s="312"/>
      <c r="D112" s="348">
        <f>录入!F128</f>
        <v>0</v>
      </c>
      <c r="E112" s="349" t="s">
        <v>378</v>
      </c>
      <c r="F112" s="350">
        <f>录入!H128</f>
        <v>0</v>
      </c>
      <c r="G112" s="350"/>
    </row>
    <row r="113" spans="1:7" ht="15.75">
      <c r="A113" s="323"/>
      <c r="B113" s="347" t="str">
        <f>录入!D129</f>
        <v/>
      </c>
      <c r="C113" s="312"/>
      <c r="D113" s="348">
        <f>录入!F129</f>
        <v>0</v>
      </c>
      <c r="E113" s="349" t="s">
        <v>378</v>
      </c>
      <c r="F113" s="350">
        <f>录入!H129</f>
        <v>0</v>
      </c>
      <c r="G113" s="350"/>
    </row>
    <row r="114" spans="1:7" ht="15.75">
      <c r="A114" s="323"/>
      <c r="B114" s="347" t="str">
        <f>录入!D130</f>
        <v/>
      </c>
      <c r="C114" s="312"/>
      <c r="D114" s="348">
        <f>录入!F130</f>
        <v>0</v>
      </c>
      <c r="E114" s="349" t="s">
        <v>378</v>
      </c>
      <c r="F114" s="350">
        <f>录入!H130</f>
        <v>0</v>
      </c>
      <c r="G114" s="350"/>
    </row>
    <row r="115" spans="1:7" ht="15.75">
      <c r="A115" s="323"/>
      <c r="B115" s="347" t="str">
        <f>录入!D131</f>
        <v/>
      </c>
      <c r="C115" s="312"/>
      <c r="D115" s="348">
        <f>录入!F131</f>
        <v>0</v>
      </c>
      <c r="E115" s="349" t="s">
        <v>378</v>
      </c>
      <c r="F115" s="350">
        <f>录入!H131</f>
        <v>0</v>
      </c>
      <c r="G115" s="350"/>
    </row>
    <row r="116" spans="1:7" ht="15.75">
      <c r="A116" s="323"/>
      <c r="B116" s="347" t="str">
        <f>录入!D132</f>
        <v/>
      </c>
      <c r="C116" s="312"/>
      <c r="D116" s="348">
        <f>录入!F132</f>
        <v>0</v>
      </c>
      <c r="E116" s="349" t="s">
        <v>378</v>
      </c>
      <c r="F116" s="350">
        <f>录入!H132</f>
        <v>0</v>
      </c>
      <c r="G116" s="350"/>
    </row>
    <row r="117" spans="1:7" ht="15.75">
      <c r="A117" s="323"/>
      <c r="B117" s="347" t="str">
        <f>录入!D133</f>
        <v/>
      </c>
      <c r="C117" s="312"/>
      <c r="D117" s="348">
        <f>录入!F133</f>
        <v>0</v>
      </c>
      <c r="E117" s="349" t="s">
        <v>378</v>
      </c>
      <c r="F117" s="350">
        <f>录入!H133</f>
        <v>0</v>
      </c>
      <c r="G117" s="350"/>
    </row>
    <row r="118" spans="1:7" ht="15.75">
      <c r="A118" s="323"/>
      <c r="B118" s="347" t="str">
        <f>录入!D134</f>
        <v/>
      </c>
      <c r="C118" s="312"/>
      <c r="D118" s="348">
        <f>录入!F134</f>
        <v>0</v>
      </c>
      <c r="E118" s="349" t="s">
        <v>378</v>
      </c>
      <c r="F118" s="350">
        <f>录入!H134</f>
        <v>0</v>
      </c>
      <c r="G118" s="350"/>
    </row>
    <row r="119" spans="1:7" ht="15.75">
      <c r="A119" s="323"/>
      <c r="B119" s="347" t="str">
        <f>录入!D135</f>
        <v/>
      </c>
      <c r="C119" s="312"/>
      <c r="D119" s="348">
        <f>录入!F135</f>
        <v>0</v>
      </c>
      <c r="E119" s="349" t="s">
        <v>378</v>
      </c>
      <c r="F119" s="350">
        <f>录入!H135</f>
        <v>0</v>
      </c>
      <c r="G119" s="350"/>
    </row>
    <row r="120" spans="1:7" ht="15.75">
      <c r="A120" s="323"/>
      <c r="B120" s="347" t="str">
        <f>录入!D136</f>
        <v/>
      </c>
      <c r="C120" s="312"/>
      <c r="D120" s="348">
        <f>录入!F136</f>
        <v>0</v>
      </c>
      <c r="E120" s="349" t="s">
        <v>378</v>
      </c>
      <c r="F120" s="350">
        <f>录入!H136</f>
        <v>0</v>
      </c>
      <c r="G120" s="350"/>
    </row>
    <row r="121" spans="1:7" ht="15.75">
      <c r="A121" s="323"/>
      <c r="B121" s="347" t="str">
        <f>录入!D137</f>
        <v/>
      </c>
      <c r="C121" s="312"/>
      <c r="D121" s="348">
        <f>录入!F137</f>
        <v>0</v>
      </c>
      <c r="E121" s="349" t="s">
        <v>378</v>
      </c>
      <c r="F121" s="350">
        <f>录入!H137</f>
        <v>0</v>
      </c>
      <c r="G121" s="350"/>
    </row>
    <row r="122" spans="1:7" ht="15.75">
      <c r="A122" s="323"/>
      <c r="B122" s="347" t="str">
        <f>录入!D138</f>
        <v/>
      </c>
      <c r="C122" s="312"/>
      <c r="D122" s="348">
        <f>录入!F138</f>
        <v>0</v>
      </c>
      <c r="E122" s="349" t="s">
        <v>378</v>
      </c>
      <c r="F122" s="350">
        <f>录入!H138</f>
        <v>0</v>
      </c>
      <c r="G122" s="350"/>
    </row>
    <row r="123" spans="1:7" ht="15.75">
      <c r="A123" s="323"/>
      <c r="B123" s="347" t="str">
        <f>录入!D139</f>
        <v/>
      </c>
      <c r="C123" s="312"/>
      <c r="D123" s="348">
        <f>录入!F139</f>
        <v>0</v>
      </c>
      <c r="E123" s="349" t="s">
        <v>378</v>
      </c>
      <c r="F123" s="350">
        <f>录入!H139</f>
        <v>0</v>
      </c>
      <c r="G123" s="350"/>
    </row>
    <row r="124" spans="1:7" ht="15.75">
      <c r="A124" s="323"/>
      <c r="B124" s="347" t="str">
        <f>录入!D140</f>
        <v/>
      </c>
      <c r="C124" s="312"/>
      <c r="D124" s="348">
        <f>录入!F140</f>
        <v>0</v>
      </c>
      <c r="E124" s="349" t="s">
        <v>378</v>
      </c>
      <c r="F124" s="350">
        <f>录入!H140</f>
        <v>0</v>
      </c>
      <c r="G124" s="350"/>
    </row>
    <row r="125" spans="1:7" ht="15.75">
      <c r="A125" s="323"/>
      <c r="B125" s="347" t="str">
        <f>录入!D141</f>
        <v/>
      </c>
      <c r="C125" s="312"/>
      <c r="D125" s="348">
        <f>录入!F141</f>
        <v>0</v>
      </c>
      <c r="E125" s="349" t="s">
        <v>378</v>
      </c>
      <c r="F125" s="350">
        <f>录入!H141</f>
        <v>0</v>
      </c>
      <c r="G125" s="350"/>
    </row>
  </sheetData>
  <protectedRanges>
    <protectedRange password="D8B3" sqref="A3" name="区域1_1_1"/>
    <protectedRange password="D8B3" sqref="B3:C3" name="区域1_1_2_1_1"/>
    <protectedRange password="D8B3" sqref="D6:D125" name="区域4_3"/>
    <protectedRange password="D8B3" sqref="B6:B125" name="区域4_3_1"/>
  </protectedRanges>
  <dataConsolidate/>
  <mergeCells count="2">
    <mergeCell ref="A1:G1"/>
    <mergeCell ref="B3:C3"/>
  </mergeCells>
  <phoneticPr fontId="6" type="noConversion"/>
  <conditionalFormatting sqref="B6:B125">
    <cfRule type="cellIs" dxfId="2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82"/>
  <sheetViews>
    <sheetView showZeros="0" workbookViewId="0">
      <selection sqref="A1:H1"/>
    </sheetView>
  </sheetViews>
  <sheetFormatPr defaultRowHeight="14.25"/>
  <cols>
    <col min="1" max="1" width="4.5" style="327" customWidth="1"/>
    <col min="2" max="2" width="4.5" style="328" customWidth="1"/>
    <col min="3" max="3" width="11.5" style="327" customWidth="1"/>
    <col min="4" max="4" width="22.5" style="328" customWidth="1"/>
    <col min="5" max="5" width="9.375" style="328" customWidth="1"/>
    <col min="6" max="6" width="10.125" style="328" customWidth="1"/>
    <col min="7" max="7" width="9.75" style="328" customWidth="1"/>
    <col min="8" max="8" width="9.5" style="328" customWidth="1"/>
    <col min="9" max="16384" width="9" style="327"/>
  </cols>
  <sheetData>
    <row r="1" spans="1:8" ht="28.5" customHeight="1">
      <c r="A1" s="499" t="s">
        <v>401</v>
      </c>
      <c r="B1" s="499"/>
      <c r="C1" s="499"/>
      <c r="D1" s="499"/>
      <c r="E1" s="499"/>
      <c r="F1" s="499"/>
      <c r="G1" s="499"/>
      <c r="H1" s="499"/>
    </row>
    <row r="2" spans="1:8" ht="9" customHeight="1">
      <c r="A2" s="337"/>
      <c r="B2" s="336"/>
      <c r="C2" s="337"/>
      <c r="D2" s="336"/>
      <c r="E2" s="336"/>
      <c r="F2" s="336"/>
      <c r="G2" s="336"/>
      <c r="H2" s="334"/>
    </row>
    <row r="3" spans="1:8" ht="19.5" customHeight="1">
      <c r="A3" s="335" t="s">
        <v>400</v>
      </c>
      <c r="B3" s="498" t="s">
        <v>385</v>
      </c>
      <c r="C3" s="498"/>
      <c r="D3" s="334"/>
      <c r="E3" s="498" t="s">
        <v>384</v>
      </c>
      <c r="F3" s="498"/>
      <c r="G3" s="497" t="str">
        <f>LEFT(数据输入!E$19,7)</f>
        <v>义乌华洛商品采</v>
      </c>
      <c r="H3" s="497"/>
    </row>
    <row r="4" spans="1:8">
      <c r="A4" s="497" t="str">
        <f>MID(数据输入!E$19,8,20)</f>
        <v>购有限公司</v>
      </c>
      <c r="B4" s="497"/>
      <c r="C4" s="497"/>
      <c r="D4" s="497"/>
      <c r="E4" s="334"/>
      <c r="F4" s="334"/>
      <c r="G4" s="334"/>
      <c r="H4" s="334"/>
    </row>
    <row r="5" spans="1:8">
      <c r="A5" s="335"/>
      <c r="B5" s="498" t="s">
        <v>399</v>
      </c>
      <c r="C5" s="498"/>
      <c r="D5" s="340" t="str">
        <f>数据输入!E$10</f>
        <v/>
      </c>
      <c r="E5" s="341"/>
      <c r="F5" s="334"/>
      <c r="G5" s="334"/>
      <c r="H5" s="334"/>
    </row>
    <row r="6" spans="1:8" ht="27.75" customHeight="1">
      <c r="A6" s="333"/>
      <c r="B6" s="332"/>
      <c r="C6" s="333"/>
      <c r="D6" s="332"/>
      <c r="E6" s="332"/>
      <c r="F6" s="332"/>
      <c r="G6" s="332"/>
      <c r="H6" s="332"/>
    </row>
    <row r="7" spans="1:8" ht="28.5" customHeight="1">
      <c r="A7" s="496" t="s">
        <v>398</v>
      </c>
      <c r="B7" s="496" t="s">
        <v>397</v>
      </c>
      <c r="C7" s="495" t="s">
        <v>396</v>
      </c>
      <c r="D7" s="495" t="s">
        <v>395</v>
      </c>
      <c r="E7" s="495" t="s">
        <v>405</v>
      </c>
      <c r="F7" s="495" t="s">
        <v>404</v>
      </c>
      <c r="G7" s="496" t="s">
        <v>403</v>
      </c>
      <c r="H7" s="496" t="s">
        <v>402</v>
      </c>
    </row>
    <row r="8" spans="1:8" ht="27.75" customHeight="1">
      <c r="A8" s="496"/>
      <c r="B8" s="496"/>
      <c r="C8" s="495"/>
      <c r="D8" s="495"/>
      <c r="E8" s="495"/>
      <c r="F8" s="495"/>
      <c r="G8" s="496"/>
      <c r="H8" s="496"/>
    </row>
    <row r="9" spans="1:8" ht="28.5" customHeight="1">
      <c r="A9" s="339" t="str">
        <f>LEFT(录入!C22,2)</f>
        <v>95</v>
      </c>
      <c r="B9" s="339">
        <v>1</v>
      </c>
      <c r="C9" s="331"/>
      <c r="D9" s="330" t="str">
        <f>IF(录入!D22="","",录入!D22)</f>
        <v>塑料玩具</v>
      </c>
      <c r="E9" s="330"/>
      <c r="F9" s="329" t="str">
        <f>IF(D9="","",录入!F22&amp;"箱")</f>
        <v>208箱</v>
      </c>
      <c r="G9" s="339">
        <f>IF(D9="","",简化清单!G6)</f>
        <v>0</v>
      </c>
      <c r="H9" s="339">
        <f>IF(D9="","",录入!H22)</f>
        <v>3035</v>
      </c>
    </row>
    <row r="10" spans="1:8" ht="28.5" customHeight="1">
      <c r="A10" s="339" t="str">
        <f>LEFT(录入!C23,2)</f>
        <v>84</v>
      </c>
      <c r="B10" s="339">
        <v>2</v>
      </c>
      <c r="C10" s="331"/>
      <c r="D10" s="330" t="str">
        <f>IF(录入!D23="","",录入!D23)</f>
        <v>小风扇</v>
      </c>
      <c r="E10" s="330"/>
      <c r="F10" s="329" t="str">
        <f>IF(D10="","",录入!F23&amp;"箱")</f>
        <v>7箱</v>
      </c>
      <c r="G10" s="339">
        <f>IF(D10="","",简化清单!G7)</f>
        <v>0</v>
      </c>
      <c r="H10" s="339">
        <f>IF(D10="","",录入!H23)</f>
        <v>103</v>
      </c>
    </row>
    <row r="11" spans="1:8" ht="28.5" customHeight="1">
      <c r="A11" s="339" t="str">
        <f>LEFT(录入!C24,2)</f>
        <v>95</v>
      </c>
      <c r="B11" s="339">
        <v>3</v>
      </c>
      <c r="C11" s="331"/>
      <c r="D11" s="330" t="str">
        <f>IF(录入!D24="","",录入!D24)</f>
        <v>铁制玩具</v>
      </c>
      <c r="E11" s="330"/>
      <c r="F11" s="329" t="str">
        <f>IF(D11="","",录入!F24&amp;"箱")</f>
        <v>19箱</v>
      </c>
      <c r="G11" s="339">
        <f>IF(D11="","",简化清单!G8)</f>
        <v>0</v>
      </c>
      <c r="H11" s="339">
        <f>IF(D11="","",录入!H24)</f>
        <v>278</v>
      </c>
    </row>
    <row r="12" spans="1:8" ht="28.5" customHeight="1">
      <c r="A12" s="339" t="str">
        <f>LEFT(录入!C25,2)</f>
        <v>95</v>
      </c>
      <c r="B12" s="339">
        <v>4</v>
      </c>
      <c r="C12" s="331"/>
      <c r="D12" s="330" t="str">
        <f>IF(录入!D25="","",录入!D25)</f>
        <v>毛绒玩具</v>
      </c>
      <c r="E12" s="330"/>
      <c r="F12" s="329" t="str">
        <f>IF(D12="","",录入!F25&amp;"箱")</f>
        <v>126箱</v>
      </c>
      <c r="G12" s="339">
        <f>IF(D12="","",简化清单!G9)</f>
        <v>0</v>
      </c>
      <c r="H12" s="339">
        <f>IF(D12="","",录入!H25)</f>
        <v>1839</v>
      </c>
    </row>
    <row r="13" spans="1:8" ht="28.5" customHeight="1">
      <c r="A13" s="339" t="str">
        <f>LEFT(录入!C26,2)</f>
        <v>95</v>
      </c>
      <c r="B13" s="339">
        <v>5</v>
      </c>
      <c r="C13" s="331"/>
      <c r="D13" s="330" t="str">
        <f>IF(录入!D26="","",录入!D26)</f>
        <v>木制玩具</v>
      </c>
      <c r="E13" s="330"/>
      <c r="F13" s="329" t="str">
        <f>IF(D13="","",录入!F26&amp;"箱")</f>
        <v>20箱</v>
      </c>
      <c r="G13" s="339">
        <f>IF(D13="","",简化清单!G10)</f>
        <v>0</v>
      </c>
      <c r="H13" s="339">
        <f>IF(D13="","",录入!H26)</f>
        <v>292</v>
      </c>
    </row>
    <row r="14" spans="1:8" ht="28.5" customHeight="1">
      <c r="A14" s="339" t="str">
        <f>LEFT(录入!C27,2)</f>
        <v>82</v>
      </c>
      <c r="B14" s="339">
        <v>6</v>
      </c>
      <c r="C14" s="331"/>
      <c r="D14" s="330" t="str">
        <f>IF(录入!D27="","",录入!D27)</f>
        <v>铅笔刀</v>
      </c>
      <c r="E14" s="330"/>
      <c r="F14" s="329" t="str">
        <f>IF(D14="","",录入!F27&amp;"箱")</f>
        <v>2箱</v>
      </c>
      <c r="G14" s="339">
        <f>IF(D14="","",简化清单!G11)</f>
        <v>0</v>
      </c>
      <c r="H14" s="339">
        <f>IF(D14="","",录入!H27)</f>
        <v>30</v>
      </c>
    </row>
    <row r="15" spans="1:8" ht="28.5" customHeight="1">
      <c r="A15" s="339" t="str">
        <f>LEFT(录入!C28,2)</f>
        <v>32</v>
      </c>
      <c r="B15" s="339">
        <v>7</v>
      </c>
      <c r="C15" s="331"/>
      <c r="D15" s="330" t="str">
        <f>IF(录入!D28="","",录入!D28)</f>
        <v>颜料粉饼</v>
      </c>
      <c r="E15" s="330"/>
      <c r="F15" s="329" t="str">
        <f>IF(D15="","",录入!F28&amp;"箱")</f>
        <v>58箱</v>
      </c>
      <c r="G15" s="339">
        <f>IF(D15="","",简化清单!G12)</f>
        <v>0</v>
      </c>
      <c r="H15" s="339">
        <f>IF(D15="","",录入!H28)</f>
        <v>847</v>
      </c>
    </row>
    <row r="16" spans="1:8" ht="28.5" customHeight="1">
      <c r="A16" s="339" t="str">
        <f>LEFT(录入!C29,2)</f>
        <v/>
      </c>
      <c r="B16" s="339">
        <v>8</v>
      </c>
      <c r="C16" s="331"/>
      <c r="D16" s="330" t="str">
        <f>IF(录入!D29="","",录入!D29)</f>
        <v/>
      </c>
      <c r="E16" s="330"/>
      <c r="F16" s="329" t="str">
        <f>IF(D16="","",录入!F29&amp;"箱")</f>
        <v/>
      </c>
      <c r="G16" s="339" t="str">
        <f>IF(D16="","",简化清单!G13)</f>
        <v/>
      </c>
      <c r="H16" s="339" t="str">
        <f>IF(D16="","",录入!H29)</f>
        <v/>
      </c>
    </row>
    <row r="17" spans="1:8" ht="28.5" customHeight="1">
      <c r="A17" s="339" t="str">
        <f>LEFT(录入!C30,2)</f>
        <v/>
      </c>
      <c r="B17" s="339">
        <v>9</v>
      </c>
      <c r="C17" s="331"/>
      <c r="D17" s="330" t="str">
        <f>IF(录入!D30="","",录入!D30)</f>
        <v/>
      </c>
      <c r="E17" s="330"/>
      <c r="F17" s="329" t="str">
        <f>IF(D17="","",录入!F30&amp;"箱")</f>
        <v/>
      </c>
      <c r="G17" s="339" t="str">
        <f>IF(D17="","",简化清单!G14)</f>
        <v/>
      </c>
      <c r="H17" s="339" t="str">
        <f>IF(D17="","",录入!H30)</f>
        <v/>
      </c>
    </row>
    <row r="18" spans="1:8" ht="28.5" customHeight="1">
      <c r="A18" s="339" t="str">
        <f>LEFT(录入!C31,2)</f>
        <v/>
      </c>
      <c r="B18" s="339">
        <v>10</v>
      </c>
      <c r="C18" s="331"/>
      <c r="D18" s="330" t="str">
        <f>IF(录入!D31="","",录入!D31)</f>
        <v/>
      </c>
      <c r="E18" s="330"/>
      <c r="F18" s="329" t="str">
        <f>IF(D18="","",录入!F31&amp;"箱")</f>
        <v/>
      </c>
      <c r="G18" s="339" t="str">
        <f>IF(D18="","",简化清单!G15)</f>
        <v/>
      </c>
      <c r="H18" s="339" t="str">
        <f>IF(D18="","",录入!H31)</f>
        <v/>
      </c>
    </row>
    <row r="19" spans="1:8" ht="28.5" customHeight="1">
      <c r="A19" s="339" t="str">
        <f>LEFT(录入!C32,2)</f>
        <v/>
      </c>
      <c r="B19" s="339">
        <v>11</v>
      </c>
      <c r="C19" s="331"/>
      <c r="D19" s="330" t="str">
        <f>IF(录入!D32="","",录入!D32)</f>
        <v/>
      </c>
      <c r="E19" s="330"/>
      <c r="F19" s="329" t="str">
        <f>IF(D19="","",录入!F32&amp;"箱")</f>
        <v/>
      </c>
      <c r="G19" s="339" t="str">
        <f>IF(D19="","",简化清单!G16)</f>
        <v/>
      </c>
      <c r="H19" s="339" t="str">
        <f>IF(D19="","",录入!H32)</f>
        <v/>
      </c>
    </row>
    <row r="20" spans="1:8" ht="28.5" customHeight="1">
      <c r="A20" s="339" t="str">
        <f>LEFT(录入!C33,2)</f>
        <v/>
      </c>
      <c r="B20" s="339">
        <v>12</v>
      </c>
      <c r="C20" s="331"/>
      <c r="D20" s="330" t="str">
        <f>IF(录入!D33="","",录入!D33)</f>
        <v/>
      </c>
      <c r="E20" s="330"/>
      <c r="F20" s="329" t="str">
        <f>IF(D20="","",录入!F33&amp;"箱")</f>
        <v/>
      </c>
      <c r="G20" s="339" t="str">
        <f>IF(D20="","",简化清单!G17)</f>
        <v/>
      </c>
      <c r="H20" s="339" t="str">
        <f>IF(D20="","",录入!H33)</f>
        <v/>
      </c>
    </row>
    <row r="21" spans="1:8" ht="28.5" customHeight="1">
      <c r="A21" s="339" t="str">
        <f>LEFT(录入!C34,2)</f>
        <v/>
      </c>
      <c r="B21" s="339">
        <v>13</v>
      </c>
      <c r="C21" s="331"/>
      <c r="D21" s="330" t="str">
        <f>IF(录入!D34="","",录入!D34)</f>
        <v/>
      </c>
      <c r="E21" s="330"/>
      <c r="F21" s="329" t="str">
        <f>IF(D21="","",录入!F34&amp;"箱")</f>
        <v/>
      </c>
      <c r="G21" s="339" t="str">
        <f>IF(D21="","",简化清单!G18)</f>
        <v/>
      </c>
      <c r="H21" s="339" t="str">
        <f>IF(D21="","",录入!H34)</f>
        <v/>
      </c>
    </row>
    <row r="22" spans="1:8" ht="28.5" customHeight="1">
      <c r="A22" s="339" t="str">
        <f>LEFT(录入!C35,2)</f>
        <v/>
      </c>
      <c r="B22" s="339">
        <v>14</v>
      </c>
      <c r="C22" s="331"/>
      <c r="D22" s="330" t="str">
        <f>IF(录入!D35="","",录入!D35)</f>
        <v/>
      </c>
      <c r="E22" s="330"/>
      <c r="F22" s="329" t="str">
        <f>IF(D22="","",录入!F35&amp;"箱")</f>
        <v/>
      </c>
      <c r="G22" s="339" t="str">
        <f>IF(D22="","",简化清单!G19)</f>
        <v/>
      </c>
      <c r="H22" s="339" t="str">
        <f>IF(D22="","",录入!H35)</f>
        <v/>
      </c>
    </row>
    <row r="23" spans="1:8" ht="29.25" customHeight="1">
      <c r="A23" s="339" t="str">
        <f>LEFT(录入!C36,2)</f>
        <v/>
      </c>
      <c r="B23" s="339">
        <v>15</v>
      </c>
      <c r="C23" s="331"/>
      <c r="D23" s="330" t="str">
        <f>IF(录入!D36="","",录入!D36)</f>
        <v/>
      </c>
      <c r="E23" s="330"/>
      <c r="F23" s="329" t="str">
        <f>IF(D23="","",录入!F36&amp;"箱")</f>
        <v/>
      </c>
      <c r="G23" s="339" t="str">
        <f>IF(D23="","",简化清单!G20)</f>
        <v/>
      </c>
      <c r="H23" s="339" t="str">
        <f>IF(D23="","",录入!H36)</f>
        <v/>
      </c>
    </row>
    <row r="24" spans="1:8" ht="29.25" customHeight="1">
      <c r="A24" s="339" t="str">
        <f>LEFT(录入!C37,2)</f>
        <v/>
      </c>
      <c r="B24" s="339">
        <v>16</v>
      </c>
      <c r="C24" s="331"/>
      <c r="D24" s="330" t="str">
        <f>IF(录入!D37="","",录入!D37)</f>
        <v/>
      </c>
      <c r="E24" s="330"/>
      <c r="F24" s="329" t="str">
        <f>IF(D24="","",录入!F37&amp;"箱")</f>
        <v/>
      </c>
      <c r="G24" s="339" t="str">
        <f>IF(D24="","",简化清单!G21)</f>
        <v/>
      </c>
      <c r="H24" s="339" t="str">
        <f>IF(D24="","",录入!H37)</f>
        <v/>
      </c>
    </row>
    <row r="25" spans="1:8" ht="29.25" customHeight="1">
      <c r="A25" s="339" t="str">
        <f>LEFT(录入!C38,2)</f>
        <v/>
      </c>
      <c r="B25" s="339">
        <v>17</v>
      </c>
      <c r="C25" s="331"/>
      <c r="D25" s="330" t="str">
        <f>IF(录入!D38="","",录入!D38)</f>
        <v/>
      </c>
      <c r="E25" s="330"/>
      <c r="F25" s="329" t="str">
        <f>IF(D25="","",录入!F38&amp;"箱")</f>
        <v/>
      </c>
      <c r="G25" s="339" t="str">
        <f>IF(D25="","",简化清单!G22)</f>
        <v/>
      </c>
      <c r="H25" s="339" t="str">
        <f>IF(D25="","",录入!H38)</f>
        <v/>
      </c>
    </row>
    <row r="26" spans="1:8" ht="29.25" customHeight="1">
      <c r="A26" s="339" t="str">
        <f>LEFT(录入!C39,2)</f>
        <v/>
      </c>
      <c r="B26" s="339">
        <v>18</v>
      </c>
      <c r="C26" s="331"/>
      <c r="D26" s="330" t="str">
        <f>IF(录入!D39="","",录入!D39)</f>
        <v/>
      </c>
      <c r="E26" s="330"/>
      <c r="F26" s="329" t="str">
        <f>IF(D26="","",录入!F39&amp;"箱")</f>
        <v/>
      </c>
      <c r="G26" s="339" t="str">
        <f>IF(D26="","",简化清单!G23)</f>
        <v/>
      </c>
      <c r="H26" s="339" t="str">
        <f>IF(D26="","",录入!H39)</f>
        <v/>
      </c>
    </row>
    <row r="27" spans="1:8" ht="28.5" customHeight="1">
      <c r="A27" s="499" t="s">
        <v>401</v>
      </c>
      <c r="B27" s="499"/>
      <c r="C27" s="499"/>
      <c r="D27" s="499"/>
      <c r="E27" s="499"/>
      <c r="F27" s="499"/>
      <c r="G27" s="499"/>
      <c r="H27" s="499"/>
    </row>
    <row r="28" spans="1:8" ht="9" customHeight="1">
      <c r="A28" s="337"/>
      <c r="B28" s="336"/>
      <c r="C28" s="337"/>
      <c r="D28" s="336"/>
      <c r="E28" s="336"/>
      <c r="F28" s="336"/>
      <c r="G28" s="336"/>
      <c r="H28" s="334"/>
    </row>
    <row r="29" spans="1:8" ht="19.5" customHeight="1">
      <c r="A29" s="335" t="s">
        <v>400</v>
      </c>
      <c r="B29" s="498" t="s">
        <v>385</v>
      </c>
      <c r="C29" s="498"/>
      <c r="D29" s="334">
        <f>D$3</f>
        <v>0</v>
      </c>
      <c r="E29" s="498" t="s">
        <v>384</v>
      </c>
      <c r="F29" s="498"/>
      <c r="G29" s="497" t="str">
        <f>LEFT(数据输入!E$19,7)</f>
        <v>义乌华洛商品采</v>
      </c>
      <c r="H29" s="497"/>
    </row>
    <row r="30" spans="1:8">
      <c r="A30" s="497" t="str">
        <f>MID(数据输入!E$19,8,20)</f>
        <v>购有限公司</v>
      </c>
      <c r="B30" s="497"/>
      <c r="C30" s="497"/>
      <c r="D30" s="497"/>
      <c r="E30" s="334"/>
      <c r="F30" s="334"/>
      <c r="G30" s="334"/>
      <c r="H30" s="334"/>
    </row>
    <row r="31" spans="1:8">
      <c r="A31" s="335"/>
      <c r="B31" s="498" t="s">
        <v>399</v>
      </c>
      <c r="C31" s="498"/>
      <c r="D31" s="340" t="str">
        <f>数据输入!E$10</f>
        <v/>
      </c>
      <c r="E31" s="334"/>
      <c r="F31" s="334"/>
      <c r="G31" s="334"/>
      <c r="H31" s="334"/>
    </row>
    <row r="32" spans="1:8" ht="27.75" customHeight="1">
      <c r="A32" s="333"/>
      <c r="B32" s="332"/>
      <c r="C32" s="333"/>
      <c r="D32" s="332"/>
      <c r="E32" s="332"/>
      <c r="F32" s="332"/>
      <c r="G32" s="332"/>
      <c r="H32" s="332"/>
    </row>
    <row r="33" spans="1:8" ht="28.5" customHeight="1">
      <c r="A33" s="496" t="s">
        <v>398</v>
      </c>
      <c r="B33" s="496" t="s">
        <v>397</v>
      </c>
      <c r="C33" s="495" t="s">
        <v>396</v>
      </c>
      <c r="D33" s="495" t="s">
        <v>395</v>
      </c>
      <c r="E33" s="495" t="s">
        <v>405</v>
      </c>
      <c r="F33" s="495" t="s">
        <v>404</v>
      </c>
      <c r="G33" s="496" t="s">
        <v>403</v>
      </c>
      <c r="H33" s="496" t="s">
        <v>402</v>
      </c>
    </row>
    <row r="34" spans="1:8" ht="27.75" customHeight="1">
      <c r="A34" s="496"/>
      <c r="B34" s="496"/>
      <c r="C34" s="495"/>
      <c r="D34" s="495"/>
      <c r="E34" s="495"/>
      <c r="F34" s="495"/>
      <c r="G34" s="496"/>
      <c r="H34" s="496"/>
    </row>
    <row r="35" spans="1:8" ht="28.5" customHeight="1">
      <c r="A35" s="339" t="str">
        <f>LEFT(录入!C40,2)</f>
        <v/>
      </c>
      <c r="B35" s="339">
        <v>19</v>
      </c>
      <c r="C35" s="331"/>
      <c r="D35" s="331" t="str">
        <f>IF(录入!D40="","",录入!D40)</f>
        <v/>
      </c>
      <c r="E35" s="330"/>
      <c r="F35" s="329" t="str">
        <f>IF(D35="","",录入!F40&amp;"箱")</f>
        <v/>
      </c>
      <c r="G35" s="339" t="str">
        <f>IF(D35="","",简化清单!G24)</f>
        <v/>
      </c>
      <c r="H35" s="339" t="str">
        <f>IF(D35="","",录入!H40)</f>
        <v/>
      </c>
    </row>
    <row r="36" spans="1:8" ht="28.5" customHeight="1">
      <c r="A36" s="339" t="str">
        <f>LEFT(录入!C41,2)</f>
        <v/>
      </c>
      <c r="B36" s="339">
        <v>20</v>
      </c>
      <c r="C36" s="331"/>
      <c r="D36" s="331" t="str">
        <f>IF(录入!D41="","",录入!D41)</f>
        <v/>
      </c>
      <c r="E36" s="330"/>
      <c r="F36" s="329" t="str">
        <f>IF(D36="","",录入!F41&amp;"箱")</f>
        <v/>
      </c>
      <c r="G36" s="339" t="str">
        <f>IF(D36="","",简化清单!G25)</f>
        <v/>
      </c>
      <c r="H36" s="339" t="str">
        <f>IF(D36="","",录入!H41)</f>
        <v/>
      </c>
    </row>
    <row r="37" spans="1:8" ht="28.5" customHeight="1">
      <c r="A37" s="339" t="str">
        <f>LEFT(录入!C42,2)</f>
        <v/>
      </c>
      <c r="B37" s="339">
        <v>21</v>
      </c>
      <c r="C37" s="331"/>
      <c r="D37" s="331" t="str">
        <f>IF(录入!D42="","",录入!D42)</f>
        <v/>
      </c>
      <c r="E37" s="330"/>
      <c r="F37" s="329" t="str">
        <f>IF(D37="","",录入!F42&amp;"箱")</f>
        <v/>
      </c>
      <c r="G37" s="339" t="str">
        <f>IF(D37="","",简化清单!G26)</f>
        <v/>
      </c>
      <c r="H37" s="339" t="str">
        <f>IF(D37="","",录入!H42)</f>
        <v/>
      </c>
    </row>
    <row r="38" spans="1:8" ht="28.5" customHeight="1">
      <c r="A38" s="339" t="str">
        <f>LEFT(录入!C43,2)</f>
        <v/>
      </c>
      <c r="B38" s="339">
        <v>22</v>
      </c>
      <c r="C38" s="331"/>
      <c r="D38" s="331" t="str">
        <f>IF(录入!D43="","",录入!D43)</f>
        <v/>
      </c>
      <c r="E38" s="330"/>
      <c r="F38" s="329" t="str">
        <f>IF(D38="","",录入!F43&amp;"箱")</f>
        <v/>
      </c>
      <c r="G38" s="339" t="str">
        <f>IF(D38="","",简化清单!G27)</f>
        <v/>
      </c>
      <c r="H38" s="339" t="str">
        <f>IF(D38="","",录入!H43)</f>
        <v/>
      </c>
    </row>
    <row r="39" spans="1:8" ht="28.5" customHeight="1">
      <c r="A39" s="339" t="str">
        <f>LEFT(录入!C44,2)</f>
        <v/>
      </c>
      <c r="B39" s="339">
        <v>23</v>
      </c>
      <c r="C39" s="331"/>
      <c r="D39" s="331" t="str">
        <f>IF(录入!D44="","",录入!D44)</f>
        <v/>
      </c>
      <c r="E39" s="330"/>
      <c r="F39" s="329" t="str">
        <f>IF(D39="","",录入!F44&amp;"箱")</f>
        <v/>
      </c>
      <c r="G39" s="339" t="str">
        <f>IF(D39="","",简化清单!G28)</f>
        <v/>
      </c>
      <c r="H39" s="339" t="str">
        <f>IF(D39="","",录入!H44)</f>
        <v/>
      </c>
    </row>
    <row r="40" spans="1:8" ht="28.5" customHeight="1">
      <c r="A40" s="339" t="str">
        <f>LEFT(录入!C45,2)</f>
        <v/>
      </c>
      <c r="B40" s="339">
        <v>24</v>
      </c>
      <c r="C40" s="331"/>
      <c r="D40" s="331" t="str">
        <f>IF(录入!D45="","",录入!D45)</f>
        <v/>
      </c>
      <c r="E40" s="330"/>
      <c r="F40" s="329" t="str">
        <f>IF(D40="","",录入!F45&amp;"箱")</f>
        <v/>
      </c>
      <c r="G40" s="339" t="str">
        <f>IF(D40="","",简化清单!G29)</f>
        <v/>
      </c>
      <c r="H40" s="339" t="str">
        <f>IF(D40="","",录入!H45)</f>
        <v/>
      </c>
    </row>
    <row r="41" spans="1:8" ht="28.5" customHeight="1">
      <c r="A41" s="339" t="str">
        <f>LEFT(录入!C46,2)</f>
        <v/>
      </c>
      <c r="B41" s="339">
        <v>25</v>
      </c>
      <c r="C41" s="331"/>
      <c r="D41" s="331" t="str">
        <f>IF(录入!D46="","",录入!D46)</f>
        <v/>
      </c>
      <c r="E41" s="330"/>
      <c r="F41" s="329" t="str">
        <f>IF(D41="","",录入!F46&amp;"箱")</f>
        <v/>
      </c>
      <c r="G41" s="339" t="str">
        <f>IF(D41="","",简化清单!G30)</f>
        <v/>
      </c>
      <c r="H41" s="339" t="str">
        <f>IF(D41="","",录入!H46)</f>
        <v/>
      </c>
    </row>
    <row r="42" spans="1:8" ht="28.5" customHeight="1">
      <c r="A42" s="339" t="str">
        <f>LEFT(录入!C47,2)</f>
        <v/>
      </c>
      <c r="B42" s="339">
        <v>26</v>
      </c>
      <c r="C42" s="331"/>
      <c r="D42" s="331" t="str">
        <f>IF(录入!D47="","",录入!D47)</f>
        <v/>
      </c>
      <c r="E42" s="330"/>
      <c r="F42" s="329" t="str">
        <f>IF(D42="","",录入!F47&amp;"箱")</f>
        <v/>
      </c>
      <c r="G42" s="339" t="str">
        <f>IF(D42="","",简化清单!G31)</f>
        <v/>
      </c>
      <c r="H42" s="339" t="str">
        <f>IF(D42="","",录入!H47)</f>
        <v/>
      </c>
    </row>
    <row r="43" spans="1:8" ht="28.5" customHeight="1">
      <c r="A43" s="339" t="str">
        <f>LEFT(录入!C48,2)</f>
        <v/>
      </c>
      <c r="B43" s="339">
        <v>27</v>
      </c>
      <c r="C43" s="331"/>
      <c r="D43" s="331" t="str">
        <f>IF(录入!D48="","",录入!D48)</f>
        <v/>
      </c>
      <c r="E43" s="330"/>
      <c r="F43" s="329" t="str">
        <f>IF(D43="","",录入!F48&amp;"箱")</f>
        <v/>
      </c>
      <c r="G43" s="339" t="str">
        <f>IF(D43="","",简化清单!G32)</f>
        <v/>
      </c>
      <c r="H43" s="339" t="str">
        <f>IF(D43="","",录入!H48)</f>
        <v/>
      </c>
    </row>
    <row r="44" spans="1:8" ht="28.5" customHeight="1">
      <c r="A44" s="339" t="str">
        <f>LEFT(录入!C49,2)</f>
        <v/>
      </c>
      <c r="B44" s="339">
        <v>28</v>
      </c>
      <c r="C44" s="331"/>
      <c r="D44" s="331" t="str">
        <f>IF(录入!D49="","",录入!D49)</f>
        <v/>
      </c>
      <c r="E44" s="330"/>
      <c r="F44" s="329" t="str">
        <f>IF(D44="","",录入!F49&amp;"箱")</f>
        <v/>
      </c>
      <c r="G44" s="339" t="str">
        <f>IF(D44="","",简化清单!G33)</f>
        <v/>
      </c>
      <c r="H44" s="339" t="str">
        <f>IF(D44="","",录入!H49)</f>
        <v/>
      </c>
    </row>
    <row r="45" spans="1:8" ht="28.5" customHeight="1">
      <c r="A45" s="339" t="str">
        <f>LEFT(录入!C50,2)</f>
        <v/>
      </c>
      <c r="B45" s="339">
        <v>29</v>
      </c>
      <c r="C45" s="331"/>
      <c r="D45" s="331" t="str">
        <f>IF(录入!D50="","",录入!D50)</f>
        <v/>
      </c>
      <c r="E45" s="330"/>
      <c r="F45" s="329" t="str">
        <f>IF(D45="","",录入!F50&amp;"箱")</f>
        <v/>
      </c>
      <c r="G45" s="339" t="str">
        <f>IF(D45="","",简化清单!G34)</f>
        <v/>
      </c>
      <c r="H45" s="339" t="str">
        <f>IF(D45="","",录入!H50)</f>
        <v/>
      </c>
    </row>
    <row r="46" spans="1:8" ht="28.5" customHeight="1">
      <c r="A46" s="339" t="str">
        <f>LEFT(录入!C51,2)</f>
        <v/>
      </c>
      <c r="B46" s="339">
        <v>30</v>
      </c>
      <c r="C46" s="331"/>
      <c r="D46" s="331" t="str">
        <f>IF(录入!D51="","",录入!D51)</f>
        <v/>
      </c>
      <c r="E46" s="330"/>
      <c r="F46" s="329" t="str">
        <f>IF(D46="","",录入!F51&amp;"箱")</f>
        <v/>
      </c>
      <c r="G46" s="339" t="str">
        <f>IF(D46="","",简化清单!G35)</f>
        <v/>
      </c>
      <c r="H46" s="339" t="str">
        <f>IF(D46="","",录入!H51)</f>
        <v/>
      </c>
    </row>
    <row r="47" spans="1:8" ht="28.5" customHeight="1">
      <c r="A47" s="339" t="str">
        <f>LEFT(录入!C52,2)</f>
        <v/>
      </c>
      <c r="B47" s="339">
        <v>31</v>
      </c>
      <c r="C47" s="331"/>
      <c r="D47" s="331" t="str">
        <f>IF(录入!D52="","",录入!D52)</f>
        <v/>
      </c>
      <c r="E47" s="330"/>
      <c r="F47" s="329" t="str">
        <f>IF(D47="","",录入!F52&amp;"箱")</f>
        <v/>
      </c>
      <c r="G47" s="339" t="str">
        <f>IF(D47="","",简化清单!G36)</f>
        <v/>
      </c>
      <c r="H47" s="339" t="str">
        <f>IF(D47="","",录入!H52)</f>
        <v/>
      </c>
    </row>
    <row r="48" spans="1:8" ht="28.5" customHeight="1">
      <c r="A48" s="339" t="str">
        <f>LEFT(录入!C53,2)</f>
        <v/>
      </c>
      <c r="B48" s="339">
        <v>32</v>
      </c>
      <c r="C48" s="331"/>
      <c r="D48" s="331" t="str">
        <f>IF(录入!D53="","",录入!D53)</f>
        <v/>
      </c>
      <c r="E48" s="330"/>
      <c r="F48" s="329" t="str">
        <f>IF(D48="","",录入!F53&amp;"箱")</f>
        <v/>
      </c>
      <c r="G48" s="339" t="str">
        <f>IF(D48="","",简化清单!G37)</f>
        <v/>
      </c>
      <c r="H48" s="339" t="str">
        <f>IF(D48="","",录入!H53)</f>
        <v/>
      </c>
    </row>
    <row r="49" spans="1:8" ht="29.25" customHeight="1">
      <c r="A49" s="339" t="str">
        <f>LEFT(录入!C54,2)</f>
        <v/>
      </c>
      <c r="B49" s="339">
        <v>33</v>
      </c>
      <c r="C49" s="331"/>
      <c r="D49" s="331" t="str">
        <f>IF(录入!D54="","",录入!D54)</f>
        <v/>
      </c>
      <c r="E49" s="330"/>
      <c r="F49" s="329" t="str">
        <f>IF(D49="","",录入!F54&amp;"箱")</f>
        <v/>
      </c>
      <c r="G49" s="339" t="str">
        <f>IF(D49="","",简化清单!G38)</f>
        <v/>
      </c>
      <c r="H49" s="339" t="str">
        <f>IF(D49="","",录入!H54)</f>
        <v/>
      </c>
    </row>
    <row r="50" spans="1:8" ht="29.25" customHeight="1">
      <c r="A50" s="339" t="str">
        <f>LEFT(录入!C55,2)</f>
        <v/>
      </c>
      <c r="B50" s="339">
        <v>34</v>
      </c>
      <c r="C50" s="331"/>
      <c r="D50" s="331" t="str">
        <f>IF(录入!D55="","",录入!D55)</f>
        <v/>
      </c>
      <c r="E50" s="330"/>
      <c r="F50" s="329" t="str">
        <f>IF(D50="","",录入!F55&amp;"箱")</f>
        <v/>
      </c>
      <c r="G50" s="339" t="str">
        <f>IF(D50="","",简化清单!G39)</f>
        <v/>
      </c>
      <c r="H50" s="339" t="str">
        <f>IF(D50="","",录入!H55)</f>
        <v/>
      </c>
    </row>
    <row r="51" spans="1:8" ht="29.25" customHeight="1">
      <c r="A51" s="339" t="str">
        <f>LEFT(录入!C56,2)</f>
        <v/>
      </c>
      <c r="B51" s="339">
        <v>35</v>
      </c>
      <c r="C51" s="331"/>
      <c r="D51" s="331" t="str">
        <f>IF(录入!D56="","",录入!D56)</f>
        <v/>
      </c>
      <c r="E51" s="330"/>
      <c r="F51" s="329" t="str">
        <f>IF(D51="","",录入!F56&amp;"箱")</f>
        <v/>
      </c>
      <c r="G51" s="339" t="str">
        <f>IF(D51="","",简化清单!G40)</f>
        <v/>
      </c>
      <c r="H51" s="339" t="str">
        <f>IF(D51="","",录入!H56)</f>
        <v/>
      </c>
    </row>
    <row r="52" spans="1:8" ht="29.25" customHeight="1">
      <c r="A52" s="339" t="str">
        <f>LEFT(录入!C57,2)</f>
        <v/>
      </c>
      <c r="B52" s="339">
        <v>36</v>
      </c>
      <c r="C52" s="331"/>
      <c r="D52" s="331" t="str">
        <f>IF(录入!D57="","",录入!D57)</f>
        <v/>
      </c>
      <c r="E52" s="330"/>
      <c r="F52" s="329" t="str">
        <f>IF(D52="","",录入!F57&amp;"箱")</f>
        <v/>
      </c>
      <c r="G52" s="339" t="str">
        <f>IF(D52="","",简化清单!G41)</f>
        <v/>
      </c>
      <c r="H52" s="339" t="str">
        <f>IF(D52="","",录入!H57)</f>
        <v/>
      </c>
    </row>
    <row r="53" spans="1:8" ht="28.5" customHeight="1">
      <c r="A53" s="499" t="s">
        <v>401</v>
      </c>
      <c r="B53" s="499"/>
      <c r="C53" s="499"/>
      <c r="D53" s="499"/>
      <c r="E53" s="499"/>
      <c r="F53" s="499"/>
      <c r="G53" s="499"/>
      <c r="H53" s="499"/>
    </row>
    <row r="54" spans="1:8" ht="9" customHeight="1">
      <c r="A54" s="337"/>
      <c r="B54" s="336"/>
      <c r="C54" s="337"/>
      <c r="D54" s="336"/>
      <c r="E54" s="336"/>
      <c r="F54" s="336"/>
      <c r="G54" s="336"/>
      <c r="H54" s="334"/>
    </row>
    <row r="55" spans="1:8" ht="19.5" customHeight="1">
      <c r="A55" s="335" t="s">
        <v>400</v>
      </c>
      <c r="B55" s="498" t="s">
        <v>385</v>
      </c>
      <c r="C55" s="498"/>
      <c r="D55" s="334">
        <f>D$3</f>
        <v>0</v>
      </c>
      <c r="E55" s="498" t="s">
        <v>384</v>
      </c>
      <c r="F55" s="498"/>
      <c r="G55" s="497" t="str">
        <f>LEFT(数据输入!E$19,7)</f>
        <v>义乌华洛商品采</v>
      </c>
      <c r="H55" s="497"/>
    </row>
    <row r="56" spans="1:8">
      <c r="A56" s="497" t="str">
        <f>MID(数据输入!E$19,8,20)</f>
        <v>购有限公司</v>
      </c>
      <c r="B56" s="497"/>
      <c r="C56" s="497"/>
      <c r="D56" s="497"/>
      <c r="E56" s="334"/>
      <c r="F56" s="334"/>
      <c r="G56" s="334"/>
      <c r="H56" s="334"/>
    </row>
    <row r="57" spans="1:8">
      <c r="A57" s="335"/>
      <c r="B57" s="498" t="s">
        <v>399</v>
      </c>
      <c r="C57" s="498"/>
      <c r="D57" s="340" t="str">
        <f>数据输入!E$10</f>
        <v/>
      </c>
      <c r="E57" s="334"/>
      <c r="F57" s="334"/>
      <c r="G57" s="334"/>
      <c r="H57" s="334"/>
    </row>
    <row r="58" spans="1:8" ht="27.75" customHeight="1">
      <c r="A58" s="333"/>
      <c r="B58" s="332"/>
      <c r="C58" s="333"/>
      <c r="D58" s="332"/>
      <c r="E58" s="332"/>
      <c r="F58" s="332"/>
      <c r="G58" s="332"/>
      <c r="H58" s="332"/>
    </row>
    <row r="59" spans="1:8" ht="28.5" customHeight="1">
      <c r="A59" s="496" t="s">
        <v>398</v>
      </c>
      <c r="B59" s="496" t="s">
        <v>397</v>
      </c>
      <c r="C59" s="495" t="s">
        <v>396</v>
      </c>
      <c r="D59" s="495" t="s">
        <v>395</v>
      </c>
      <c r="E59" s="495" t="s">
        <v>405</v>
      </c>
      <c r="F59" s="495" t="s">
        <v>404</v>
      </c>
      <c r="G59" s="496" t="s">
        <v>403</v>
      </c>
      <c r="H59" s="496" t="s">
        <v>402</v>
      </c>
    </row>
    <row r="60" spans="1:8" ht="27.75" customHeight="1">
      <c r="A60" s="496"/>
      <c r="B60" s="496"/>
      <c r="C60" s="495"/>
      <c r="D60" s="495"/>
      <c r="E60" s="495"/>
      <c r="F60" s="495"/>
      <c r="G60" s="496"/>
      <c r="H60" s="496"/>
    </row>
    <row r="61" spans="1:8" ht="28.5" customHeight="1">
      <c r="A61" s="339" t="str">
        <f>LEFT(录入!C58,2)</f>
        <v/>
      </c>
      <c r="B61" s="339">
        <v>37</v>
      </c>
      <c r="C61" s="331"/>
      <c r="D61" s="331" t="str">
        <f>IF(录入!D58="","",录入!D58)</f>
        <v/>
      </c>
      <c r="E61" s="330"/>
      <c r="F61" s="329" t="str">
        <f>IF(D61="","",录入!F58&amp;"箱")</f>
        <v/>
      </c>
      <c r="G61" s="339" t="str">
        <f>IF(D61="","",简化清单!G42)</f>
        <v/>
      </c>
      <c r="H61" s="339" t="str">
        <f>IF(D61="","",录入!H58)</f>
        <v/>
      </c>
    </row>
    <row r="62" spans="1:8" ht="28.5" customHeight="1">
      <c r="A62" s="339" t="str">
        <f>LEFT(录入!C59,2)</f>
        <v/>
      </c>
      <c r="B62" s="339">
        <v>38</v>
      </c>
      <c r="C62" s="331"/>
      <c r="D62" s="331" t="str">
        <f>IF(录入!D59="","",录入!D59)</f>
        <v/>
      </c>
      <c r="E62" s="330"/>
      <c r="F62" s="329" t="str">
        <f>IF(D62="","",录入!F59&amp;"箱")</f>
        <v/>
      </c>
      <c r="G62" s="339" t="str">
        <f>IF(D62="","",简化清单!G43)</f>
        <v/>
      </c>
      <c r="H62" s="339" t="str">
        <f>IF(D62="","",录入!H59)</f>
        <v/>
      </c>
    </row>
    <row r="63" spans="1:8" ht="28.5" customHeight="1">
      <c r="A63" s="339" t="str">
        <f>LEFT(录入!C60,2)</f>
        <v/>
      </c>
      <c r="B63" s="339">
        <v>39</v>
      </c>
      <c r="C63" s="331"/>
      <c r="D63" s="331" t="str">
        <f>IF(录入!D60="","",录入!D60)</f>
        <v/>
      </c>
      <c r="E63" s="330"/>
      <c r="F63" s="329" t="str">
        <f>IF(D63="","",录入!F60&amp;"箱")</f>
        <v/>
      </c>
      <c r="G63" s="339" t="str">
        <f>IF(D63="","",简化清单!G44)</f>
        <v/>
      </c>
      <c r="H63" s="339" t="str">
        <f>IF(D63="","",录入!H60)</f>
        <v/>
      </c>
    </row>
    <row r="64" spans="1:8" ht="28.5" customHeight="1">
      <c r="A64" s="339" t="str">
        <f>LEFT(录入!C61,2)</f>
        <v/>
      </c>
      <c r="B64" s="339">
        <v>40</v>
      </c>
      <c r="C64" s="331"/>
      <c r="D64" s="331" t="str">
        <f>IF(录入!D61="","",录入!D61)</f>
        <v/>
      </c>
      <c r="E64" s="330"/>
      <c r="F64" s="329" t="str">
        <f>IF(D64="","",录入!F61&amp;"箱")</f>
        <v/>
      </c>
      <c r="G64" s="339" t="str">
        <f>IF(D64="","",简化清单!G45)</f>
        <v/>
      </c>
      <c r="H64" s="339" t="str">
        <f>IF(D64="","",录入!H61)</f>
        <v/>
      </c>
    </row>
    <row r="65" spans="1:8" ht="28.5" customHeight="1">
      <c r="A65" s="339" t="str">
        <f>LEFT(录入!C62,2)</f>
        <v/>
      </c>
      <c r="B65" s="339">
        <v>41</v>
      </c>
      <c r="C65" s="331"/>
      <c r="D65" s="331" t="str">
        <f>IF(录入!D62="","",录入!D62)</f>
        <v/>
      </c>
      <c r="E65" s="330"/>
      <c r="F65" s="329" t="str">
        <f>IF(D65="","",录入!F62&amp;"箱")</f>
        <v/>
      </c>
      <c r="G65" s="339" t="str">
        <f>IF(D65="","",简化清单!G46)</f>
        <v/>
      </c>
      <c r="H65" s="339" t="str">
        <f>IF(D65="","",录入!H62)</f>
        <v/>
      </c>
    </row>
    <row r="66" spans="1:8" ht="28.5" customHeight="1">
      <c r="A66" s="339" t="str">
        <f>LEFT(录入!C63,2)</f>
        <v/>
      </c>
      <c r="B66" s="339">
        <v>42</v>
      </c>
      <c r="C66" s="331"/>
      <c r="D66" s="331" t="str">
        <f>IF(录入!D63="","",录入!D63)</f>
        <v/>
      </c>
      <c r="E66" s="330"/>
      <c r="F66" s="329" t="str">
        <f>IF(D66="","",录入!F63&amp;"箱")</f>
        <v/>
      </c>
      <c r="G66" s="339" t="str">
        <f>IF(D66="","",简化清单!G47)</f>
        <v/>
      </c>
      <c r="H66" s="339" t="str">
        <f>IF(D66="","",录入!H63)</f>
        <v/>
      </c>
    </row>
    <row r="67" spans="1:8" ht="28.5" customHeight="1">
      <c r="A67" s="339" t="str">
        <f>LEFT(录入!C64,2)</f>
        <v/>
      </c>
      <c r="B67" s="339">
        <v>43</v>
      </c>
      <c r="C67" s="331"/>
      <c r="D67" s="331" t="str">
        <f>IF(录入!D64="","",录入!D64)</f>
        <v/>
      </c>
      <c r="E67" s="330"/>
      <c r="F67" s="329" t="str">
        <f>IF(D67="","",录入!F64&amp;"箱")</f>
        <v/>
      </c>
      <c r="G67" s="339" t="str">
        <f>IF(D67="","",简化清单!G48)</f>
        <v/>
      </c>
      <c r="H67" s="339" t="str">
        <f>IF(D67="","",录入!H64)</f>
        <v/>
      </c>
    </row>
    <row r="68" spans="1:8" ht="28.5" customHeight="1">
      <c r="A68" s="339" t="str">
        <f>LEFT(录入!C65,2)</f>
        <v/>
      </c>
      <c r="B68" s="339">
        <v>44</v>
      </c>
      <c r="C68" s="331"/>
      <c r="D68" s="331" t="str">
        <f>IF(录入!D65="","",录入!D65)</f>
        <v/>
      </c>
      <c r="E68" s="330"/>
      <c r="F68" s="329" t="str">
        <f>IF(D68="","",录入!F65&amp;"箱")</f>
        <v/>
      </c>
      <c r="G68" s="339" t="str">
        <f>IF(D68="","",简化清单!G49)</f>
        <v/>
      </c>
      <c r="H68" s="339" t="str">
        <f>IF(D68="","",录入!H65)</f>
        <v/>
      </c>
    </row>
    <row r="69" spans="1:8" ht="28.5" customHeight="1">
      <c r="A69" s="339" t="str">
        <f>LEFT(录入!C66,2)</f>
        <v/>
      </c>
      <c r="B69" s="339">
        <v>45</v>
      </c>
      <c r="C69" s="331"/>
      <c r="D69" s="331" t="str">
        <f>IF(录入!D66="","",录入!D66)</f>
        <v/>
      </c>
      <c r="E69" s="330"/>
      <c r="F69" s="329" t="str">
        <f>IF(D69="","",录入!F66&amp;"箱")</f>
        <v/>
      </c>
      <c r="G69" s="339" t="str">
        <f>IF(D69="","",简化清单!G50)</f>
        <v/>
      </c>
      <c r="H69" s="339" t="str">
        <f>IF(D69="","",录入!H66)</f>
        <v/>
      </c>
    </row>
    <row r="70" spans="1:8" ht="28.5" customHeight="1">
      <c r="A70" s="339" t="str">
        <f>LEFT(录入!C67,2)</f>
        <v/>
      </c>
      <c r="B70" s="339">
        <v>46</v>
      </c>
      <c r="C70" s="331"/>
      <c r="D70" s="331" t="str">
        <f>IF(录入!D67="","",录入!D67)</f>
        <v/>
      </c>
      <c r="E70" s="330"/>
      <c r="F70" s="329" t="str">
        <f>IF(D70="","",录入!F67&amp;"箱")</f>
        <v/>
      </c>
      <c r="G70" s="339" t="str">
        <f>IF(D70="","",简化清单!G51)</f>
        <v/>
      </c>
      <c r="H70" s="339" t="str">
        <f>IF(D70="","",录入!H67)</f>
        <v/>
      </c>
    </row>
    <row r="71" spans="1:8" ht="28.5" customHeight="1">
      <c r="A71" s="339" t="str">
        <f>LEFT(录入!C68,2)</f>
        <v/>
      </c>
      <c r="B71" s="339">
        <v>47</v>
      </c>
      <c r="C71" s="331"/>
      <c r="D71" s="331" t="str">
        <f>IF(录入!D68="","",录入!D68)</f>
        <v/>
      </c>
      <c r="E71" s="330"/>
      <c r="F71" s="329" t="str">
        <f>IF(D71="","",录入!F68&amp;"箱")</f>
        <v/>
      </c>
      <c r="G71" s="339" t="str">
        <f>IF(D71="","",简化清单!G52)</f>
        <v/>
      </c>
      <c r="H71" s="339" t="str">
        <f>IF(D71="","",录入!H68)</f>
        <v/>
      </c>
    </row>
    <row r="72" spans="1:8" ht="28.5" customHeight="1">
      <c r="A72" s="339" t="str">
        <f>LEFT(录入!C69,2)</f>
        <v/>
      </c>
      <c r="B72" s="339">
        <v>48</v>
      </c>
      <c r="C72" s="331"/>
      <c r="D72" s="331" t="str">
        <f>IF(录入!D69="","",录入!D69)</f>
        <v/>
      </c>
      <c r="E72" s="330"/>
      <c r="F72" s="329" t="str">
        <f>IF(D72="","",录入!F69&amp;"箱")</f>
        <v/>
      </c>
      <c r="G72" s="339" t="str">
        <f>IF(D72="","",简化清单!G53)</f>
        <v/>
      </c>
      <c r="H72" s="339" t="str">
        <f>IF(D72="","",录入!H69)</f>
        <v/>
      </c>
    </row>
    <row r="73" spans="1:8" ht="28.5" customHeight="1">
      <c r="A73" s="339" t="str">
        <f>LEFT(录入!C70,2)</f>
        <v/>
      </c>
      <c r="B73" s="339">
        <v>49</v>
      </c>
      <c r="C73" s="331"/>
      <c r="D73" s="331" t="str">
        <f>IF(录入!D70="","",录入!D70)</f>
        <v/>
      </c>
      <c r="E73" s="330"/>
      <c r="F73" s="329" t="str">
        <f>IF(D73="","",录入!F70&amp;"箱")</f>
        <v/>
      </c>
      <c r="G73" s="339" t="str">
        <f>IF(D73="","",简化清单!G54)</f>
        <v/>
      </c>
      <c r="H73" s="339" t="str">
        <f>IF(D73="","",录入!H70)</f>
        <v/>
      </c>
    </row>
    <row r="74" spans="1:8" ht="28.5" customHeight="1">
      <c r="A74" s="339" t="str">
        <f>LEFT(录入!C71,2)</f>
        <v/>
      </c>
      <c r="B74" s="339">
        <v>50</v>
      </c>
      <c r="C74" s="331"/>
      <c r="D74" s="331" t="str">
        <f>IF(录入!D71="","",录入!D71)</f>
        <v/>
      </c>
      <c r="E74" s="330"/>
      <c r="F74" s="329" t="str">
        <f>IF(D74="","",录入!F71&amp;"箱")</f>
        <v/>
      </c>
      <c r="G74" s="339" t="str">
        <f>IF(D74="","",简化清单!G55)</f>
        <v/>
      </c>
      <c r="H74" s="339" t="str">
        <f>IF(D74="","",录入!H71)</f>
        <v/>
      </c>
    </row>
    <row r="75" spans="1:8" ht="29.25" customHeight="1">
      <c r="A75" s="339" t="str">
        <f>LEFT(录入!C72,2)</f>
        <v/>
      </c>
      <c r="B75" s="339">
        <v>51</v>
      </c>
      <c r="C75" s="331"/>
      <c r="D75" s="331" t="str">
        <f>IF(录入!D72="","",录入!D72)</f>
        <v/>
      </c>
      <c r="E75" s="330"/>
      <c r="F75" s="329" t="str">
        <f>IF(D75="","",录入!F72&amp;"箱")</f>
        <v/>
      </c>
      <c r="G75" s="339" t="str">
        <f>IF(D75="","",简化清单!G56)</f>
        <v/>
      </c>
      <c r="H75" s="339" t="str">
        <f>IF(D75="","",录入!H72)</f>
        <v/>
      </c>
    </row>
    <row r="76" spans="1:8" ht="29.25" customHeight="1">
      <c r="A76" s="339" t="str">
        <f>LEFT(录入!C73,2)</f>
        <v/>
      </c>
      <c r="B76" s="339">
        <v>52</v>
      </c>
      <c r="C76" s="331"/>
      <c r="D76" s="331" t="str">
        <f>IF(录入!D73="","",录入!D73)</f>
        <v/>
      </c>
      <c r="E76" s="330"/>
      <c r="F76" s="329" t="str">
        <f>IF(D76="","",录入!F73&amp;"箱")</f>
        <v/>
      </c>
      <c r="G76" s="339" t="str">
        <f>IF(D76="","",简化清单!G57)</f>
        <v/>
      </c>
      <c r="H76" s="339" t="str">
        <f>IF(D76="","",录入!H73)</f>
        <v/>
      </c>
    </row>
    <row r="77" spans="1:8" ht="29.25" customHeight="1">
      <c r="A77" s="339" t="str">
        <f>LEFT(录入!C74,2)</f>
        <v/>
      </c>
      <c r="B77" s="339">
        <v>53</v>
      </c>
      <c r="C77" s="331"/>
      <c r="D77" s="331" t="str">
        <f>IF(录入!D74="","",录入!D74)</f>
        <v/>
      </c>
      <c r="E77" s="330"/>
      <c r="F77" s="329" t="str">
        <f>IF(D77="","",录入!F74&amp;"箱")</f>
        <v/>
      </c>
      <c r="G77" s="339" t="str">
        <f>IF(D77="","",简化清单!G58)</f>
        <v/>
      </c>
      <c r="H77" s="339" t="str">
        <f>IF(D77="","",录入!H74)</f>
        <v/>
      </c>
    </row>
    <row r="78" spans="1:8" ht="29.25" customHeight="1">
      <c r="A78" s="339" t="str">
        <f>LEFT(录入!C75,2)</f>
        <v/>
      </c>
      <c r="B78" s="339">
        <v>54</v>
      </c>
      <c r="C78" s="331"/>
      <c r="D78" s="331" t="str">
        <f>IF(录入!D75="","",录入!D75)</f>
        <v/>
      </c>
      <c r="E78" s="330"/>
      <c r="F78" s="329" t="str">
        <f>IF(D78="","",录入!F75&amp;"箱")</f>
        <v/>
      </c>
      <c r="G78" s="339" t="str">
        <f>IF(D78="","",简化清单!G59)</f>
        <v/>
      </c>
      <c r="H78" s="339" t="str">
        <f>IF(D78="","",录入!H75)</f>
        <v/>
      </c>
    </row>
    <row r="79" spans="1:8" ht="28.5" customHeight="1">
      <c r="A79" s="499" t="s">
        <v>401</v>
      </c>
      <c r="B79" s="499"/>
      <c r="C79" s="499"/>
      <c r="D79" s="499"/>
      <c r="E79" s="499"/>
      <c r="F79" s="499"/>
      <c r="G79" s="499"/>
      <c r="H79" s="499"/>
    </row>
    <row r="80" spans="1:8" ht="9" customHeight="1">
      <c r="A80" s="337"/>
      <c r="B80" s="336"/>
      <c r="C80" s="337"/>
      <c r="D80" s="336"/>
      <c r="E80" s="336"/>
      <c r="F80" s="336"/>
      <c r="G80" s="336"/>
      <c r="H80" s="334"/>
    </row>
    <row r="81" spans="1:8" ht="19.5" customHeight="1">
      <c r="A81" s="335" t="s">
        <v>400</v>
      </c>
      <c r="B81" s="498" t="s">
        <v>385</v>
      </c>
      <c r="C81" s="498"/>
      <c r="D81" s="334">
        <f>D$3</f>
        <v>0</v>
      </c>
      <c r="E81" s="498" t="s">
        <v>384</v>
      </c>
      <c r="F81" s="498"/>
      <c r="G81" s="497" t="str">
        <f>LEFT(数据输入!E$19,7)</f>
        <v>义乌华洛商品采</v>
      </c>
      <c r="H81" s="497"/>
    </row>
    <row r="82" spans="1:8">
      <c r="A82" s="497" t="str">
        <f>MID(数据输入!E$19,8,20)</f>
        <v>购有限公司</v>
      </c>
      <c r="B82" s="497"/>
      <c r="C82" s="497"/>
      <c r="D82" s="497"/>
      <c r="E82" s="334"/>
      <c r="F82" s="334"/>
      <c r="G82" s="334"/>
      <c r="H82" s="334"/>
    </row>
    <row r="83" spans="1:8">
      <c r="A83" s="335"/>
      <c r="B83" s="498" t="s">
        <v>399</v>
      </c>
      <c r="C83" s="498"/>
      <c r="D83" s="340" t="str">
        <f>数据输入!E$10</f>
        <v/>
      </c>
      <c r="E83" s="334"/>
      <c r="F83" s="334"/>
      <c r="G83" s="334"/>
      <c r="H83" s="334"/>
    </row>
    <row r="84" spans="1:8" ht="27.75" customHeight="1">
      <c r="A84" s="333"/>
      <c r="B84" s="332"/>
      <c r="C84" s="333"/>
      <c r="D84" s="332"/>
      <c r="E84" s="332"/>
      <c r="F84" s="332"/>
      <c r="G84" s="332"/>
      <c r="H84" s="332"/>
    </row>
    <row r="85" spans="1:8" ht="28.5" customHeight="1">
      <c r="A85" s="496" t="s">
        <v>398</v>
      </c>
      <c r="B85" s="496" t="s">
        <v>397</v>
      </c>
      <c r="C85" s="495" t="s">
        <v>396</v>
      </c>
      <c r="D85" s="495" t="s">
        <v>395</v>
      </c>
      <c r="E85" s="495" t="s">
        <v>405</v>
      </c>
      <c r="F85" s="495" t="s">
        <v>404</v>
      </c>
      <c r="G85" s="496" t="s">
        <v>403</v>
      </c>
      <c r="H85" s="496" t="s">
        <v>402</v>
      </c>
    </row>
    <row r="86" spans="1:8" ht="27.75" customHeight="1">
      <c r="A86" s="496"/>
      <c r="B86" s="496"/>
      <c r="C86" s="495"/>
      <c r="D86" s="495"/>
      <c r="E86" s="495"/>
      <c r="F86" s="495"/>
      <c r="G86" s="496"/>
      <c r="H86" s="496"/>
    </row>
    <row r="87" spans="1:8" ht="28.5" customHeight="1">
      <c r="A87" s="339" t="str">
        <f>LEFT(录入!C76,2)</f>
        <v/>
      </c>
      <c r="B87" s="339">
        <v>55</v>
      </c>
      <c r="C87" s="331"/>
      <c r="D87" s="331" t="str">
        <f>IF(录入!D76="","",录入!D76)</f>
        <v/>
      </c>
      <c r="E87" s="330"/>
      <c r="F87" s="329" t="str">
        <f>IF(D87="","",录入!F76&amp;"箱")</f>
        <v/>
      </c>
      <c r="G87" s="339" t="str">
        <f>IF(D87="","",简化清单!G60)</f>
        <v/>
      </c>
      <c r="H87" s="339" t="str">
        <f>IF(D87="","",录入!H76)</f>
        <v/>
      </c>
    </row>
    <row r="88" spans="1:8" ht="28.5" customHeight="1">
      <c r="A88" s="339" t="str">
        <f>LEFT(录入!C77,2)</f>
        <v/>
      </c>
      <c r="B88" s="339">
        <v>56</v>
      </c>
      <c r="C88" s="331"/>
      <c r="D88" s="331" t="str">
        <f>IF(录入!D77="","",录入!D77)</f>
        <v/>
      </c>
      <c r="E88" s="330"/>
      <c r="F88" s="329" t="str">
        <f>IF(D88="","",录入!F77&amp;"箱")</f>
        <v/>
      </c>
      <c r="G88" s="339" t="str">
        <f>IF(D88="","",简化清单!G61)</f>
        <v/>
      </c>
      <c r="H88" s="339" t="str">
        <f>IF(D88="","",录入!H77)</f>
        <v/>
      </c>
    </row>
    <row r="89" spans="1:8" ht="28.5" customHeight="1">
      <c r="A89" s="339" t="str">
        <f>LEFT(录入!C78,2)</f>
        <v/>
      </c>
      <c r="B89" s="339">
        <v>57</v>
      </c>
      <c r="C89" s="331"/>
      <c r="D89" s="331" t="str">
        <f>IF(录入!D78="","",录入!D78)</f>
        <v/>
      </c>
      <c r="E89" s="330"/>
      <c r="F89" s="329" t="str">
        <f>IF(D89="","",录入!F78&amp;"箱")</f>
        <v/>
      </c>
      <c r="G89" s="339" t="str">
        <f>IF(D89="","",简化清单!G62)</f>
        <v/>
      </c>
      <c r="H89" s="339" t="str">
        <f>IF(D89="","",录入!H78)</f>
        <v/>
      </c>
    </row>
    <row r="90" spans="1:8" ht="28.5" customHeight="1">
      <c r="A90" s="339" t="str">
        <f>LEFT(录入!C79,2)</f>
        <v/>
      </c>
      <c r="B90" s="339">
        <v>58</v>
      </c>
      <c r="C90" s="331"/>
      <c r="D90" s="331" t="str">
        <f>IF(录入!D79="","",录入!D79)</f>
        <v/>
      </c>
      <c r="E90" s="330"/>
      <c r="F90" s="329" t="str">
        <f>IF(D90="","",录入!F79&amp;"箱")</f>
        <v/>
      </c>
      <c r="G90" s="339" t="str">
        <f>IF(D90="","",简化清单!G63)</f>
        <v/>
      </c>
      <c r="H90" s="339" t="str">
        <f>IF(D90="","",录入!H79)</f>
        <v/>
      </c>
    </row>
    <row r="91" spans="1:8" ht="28.5" customHeight="1">
      <c r="A91" s="339" t="str">
        <f>LEFT(录入!C80,2)</f>
        <v/>
      </c>
      <c r="B91" s="339">
        <v>59</v>
      </c>
      <c r="C91" s="331"/>
      <c r="D91" s="331" t="str">
        <f>IF(录入!D80="","",录入!D80)</f>
        <v/>
      </c>
      <c r="E91" s="330"/>
      <c r="F91" s="329" t="str">
        <f>IF(D91="","",录入!F80&amp;"箱")</f>
        <v/>
      </c>
      <c r="G91" s="339" t="str">
        <f>IF(D91="","",简化清单!G64)</f>
        <v/>
      </c>
      <c r="H91" s="339" t="str">
        <f>IF(D91="","",录入!H80)</f>
        <v/>
      </c>
    </row>
    <row r="92" spans="1:8" ht="28.5" customHeight="1">
      <c r="A92" s="339" t="str">
        <f>LEFT(录入!C81,2)</f>
        <v/>
      </c>
      <c r="B92" s="339">
        <v>60</v>
      </c>
      <c r="C92" s="331"/>
      <c r="D92" s="331" t="str">
        <f>IF(录入!D81="","",录入!D81)</f>
        <v/>
      </c>
      <c r="E92" s="330"/>
      <c r="F92" s="329" t="str">
        <f>IF(D92="","",录入!F81&amp;"箱")</f>
        <v/>
      </c>
      <c r="G92" s="339" t="str">
        <f>IF(D92="","",简化清单!G65)</f>
        <v/>
      </c>
      <c r="H92" s="339" t="str">
        <f>IF(D92="","",录入!H81)</f>
        <v/>
      </c>
    </row>
    <row r="93" spans="1:8" ht="28.5" customHeight="1">
      <c r="A93" s="339" t="str">
        <f>LEFT(录入!C82,2)</f>
        <v/>
      </c>
      <c r="B93" s="339">
        <v>61</v>
      </c>
      <c r="C93" s="331"/>
      <c r="D93" s="331" t="str">
        <f>IF(录入!D82="","",录入!D82)</f>
        <v/>
      </c>
      <c r="E93" s="330"/>
      <c r="F93" s="329" t="str">
        <f>IF(D93="","",录入!F82&amp;"箱")</f>
        <v/>
      </c>
      <c r="G93" s="339" t="str">
        <f>IF(D93="","",简化清单!G66)</f>
        <v/>
      </c>
      <c r="H93" s="339" t="str">
        <f>IF(D93="","",录入!H82)</f>
        <v/>
      </c>
    </row>
    <row r="94" spans="1:8" ht="28.5" customHeight="1">
      <c r="A94" s="339" t="str">
        <f>LEFT(录入!C83,2)</f>
        <v/>
      </c>
      <c r="B94" s="339">
        <v>62</v>
      </c>
      <c r="C94" s="331"/>
      <c r="D94" s="331" t="str">
        <f>IF(录入!D83="","",录入!D83)</f>
        <v/>
      </c>
      <c r="E94" s="330"/>
      <c r="F94" s="329" t="str">
        <f>IF(D94="","",录入!F83&amp;"箱")</f>
        <v/>
      </c>
      <c r="G94" s="339" t="str">
        <f>IF(D94="","",简化清单!G67)</f>
        <v/>
      </c>
      <c r="H94" s="339" t="str">
        <f>IF(D94="","",录入!H83)</f>
        <v/>
      </c>
    </row>
    <row r="95" spans="1:8" ht="28.5" customHeight="1">
      <c r="A95" s="339" t="str">
        <f>LEFT(录入!C84,2)</f>
        <v/>
      </c>
      <c r="B95" s="339">
        <v>63</v>
      </c>
      <c r="C95" s="331"/>
      <c r="D95" s="331" t="str">
        <f>IF(录入!D84="","",录入!D84)</f>
        <v/>
      </c>
      <c r="E95" s="330"/>
      <c r="F95" s="329" t="str">
        <f>IF(D95="","",录入!F84&amp;"箱")</f>
        <v/>
      </c>
      <c r="G95" s="339" t="str">
        <f>IF(D95="","",简化清单!G68)</f>
        <v/>
      </c>
      <c r="H95" s="339" t="str">
        <f>IF(D95="","",录入!H84)</f>
        <v/>
      </c>
    </row>
    <row r="96" spans="1:8" ht="28.5" customHeight="1">
      <c r="A96" s="339" t="str">
        <f>LEFT(录入!C85,2)</f>
        <v/>
      </c>
      <c r="B96" s="339">
        <v>64</v>
      </c>
      <c r="C96" s="331"/>
      <c r="D96" s="331" t="str">
        <f>IF(录入!D85="","",录入!D85)</f>
        <v/>
      </c>
      <c r="E96" s="330"/>
      <c r="F96" s="329" t="str">
        <f>IF(D96="","",录入!F85&amp;"箱")</f>
        <v/>
      </c>
      <c r="G96" s="339" t="str">
        <f>IF(D96="","",简化清单!G69)</f>
        <v/>
      </c>
      <c r="H96" s="339" t="str">
        <f>IF(D96="","",录入!H85)</f>
        <v/>
      </c>
    </row>
    <row r="97" spans="1:8" ht="28.5" customHeight="1">
      <c r="A97" s="339" t="str">
        <f>LEFT(录入!C86,2)</f>
        <v/>
      </c>
      <c r="B97" s="339">
        <v>65</v>
      </c>
      <c r="C97" s="331"/>
      <c r="D97" s="331" t="str">
        <f>IF(录入!D86="","",录入!D86)</f>
        <v/>
      </c>
      <c r="E97" s="330"/>
      <c r="F97" s="329" t="str">
        <f>IF(D97="","",录入!F86&amp;"箱")</f>
        <v/>
      </c>
      <c r="G97" s="339" t="str">
        <f>IF(D97="","",简化清单!G70)</f>
        <v/>
      </c>
      <c r="H97" s="339" t="str">
        <f>IF(D97="","",录入!H86)</f>
        <v/>
      </c>
    </row>
    <row r="98" spans="1:8" ht="28.5" customHeight="1">
      <c r="A98" s="339" t="str">
        <f>LEFT(录入!C87,2)</f>
        <v/>
      </c>
      <c r="B98" s="339">
        <v>66</v>
      </c>
      <c r="C98" s="331"/>
      <c r="D98" s="331" t="str">
        <f>IF(录入!D87="","",录入!D87)</f>
        <v/>
      </c>
      <c r="E98" s="330"/>
      <c r="F98" s="329" t="str">
        <f>IF(D98="","",录入!F87&amp;"箱")</f>
        <v/>
      </c>
      <c r="G98" s="339" t="str">
        <f>IF(D98="","",简化清单!G71)</f>
        <v/>
      </c>
      <c r="H98" s="339" t="str">
        <f>IF(D98="","",录入!H87)</f>
        <v/>
      </c>
    </row>
    <row r="99" spans="1:8" ht="28.5" customHeight="1">
      <c r="A99" s="339" t="str">
        <f>LEFT(录入!C88,2)</f>
        <v/>
      </c>
      <c r="B99" s="339">
        <v>67</v>
      </c>
      <c r="C99" s="331"/>
      <c r="D99" s="331" t="str">
        <f>IF(录入!D88="","",录入!D88)</f>
        <v/>
      </c>
      <c r="E99" s="330"/>
      <c r="F99" s="329" t="str">
        <f>IF(D99="","",录入!F88&amp;"箱")</f>
        <v/>
      </c>
      <c r="G99" s="339" t="str">
        <f>IF(D99="","",简化清单!G72)</f>
        <v/>
      </c>
      <c r="H99" s="339" t="str">
        <f>IF(D99="","",录入!H88)</f>
        <v/>
      </c>
    </row>
    <row r="100" spans="1:8" ht="28.5" customHeight="1">
      <c r="A100" s="339" t="str">
        <f>LEFT(录入!C89,2)</f>
        <v/>
      </c>
      <c r="B100" s="339">
        <v>68</v>
      </c>
      <c r="C100" s="331"/>
      <c r="D100" s="331" t="str">
        <f>IF(录入!D89="","",录入!D89)</f>
        <v/>
      </c>
      <c r="E100" s="330"/>
      <c r="F100" s="329" t="str">
        <f>IF(D100="","",录入!F89&amp;"箱")</f>
        <v/>
      </c>
      <c r="G100" s="339" t="str">
        <f>IF(D100="","",简化清单!G73)</f>
        <v/>
      </c>
      <c r="H100" s="339" t="str">
        <f>IF(D100="","",录入!H89)</f>
        <v/>
      </c>
    </row>
    <row r="101" spans="1:8" ht="29.25" customHeight="1">
      <c r="A101" s="339" t="str">
        <f>LEFT(录入!C90,2)</f>
        <v/>
      </c>
      <c r="B101" s="339">
        <v>69</v>
      </c>
      <c r="C101" s="331"/>
      <c r="D101" s="331" t="str">
        <f>IF(录入!D90="","",录入!D90)</f>
        <v/>
      </c>
      <c r="E101" s="330"/>
      <c r="F101" s="329" t="str">
        <f>IF(D101="","",录入!F90&amp;"箱")</f>
        <v/>
      </c>
      <c r="G101" s="339" t="str">
        <f>IF(D101="","",简化清单!G74)</f>
        <v/>
      </c>
      <c r="H101" s="339" t="str">
        <f>IF(D101="","",录入!H90)</f>
        <v/>
      </c>
    </row>
    <row r="102" spans="1:8" ht="29.25" customHeight="1">
      <c r="A102" s="339" t="str">
        <f>LEFT(录入!C91,2)</f>
        <v/>
      </c>
      <c r="B102" s="339">
        <v>70</v>
      </c>
      <c r="C102" s="331"/>
      <c r="D102" s="331" t="str">
        <f>IF(录入!D91="","",录入!D91)</f>
        <v/>
      </c>
      <c r="E102" s="330"/>
      <c r="F102" s="329" t="str">
        <f>IF(D102="","",录入!F91&amp;"箱")</f>
        <v/>
      </c>
      <c r="G102" s="339" t="str">
        <f>IF(D102="","",简化清单!G75)</f>
        <v/>
      </c>
      <c r="H102" s="339" t="str">
        <f>IF(D102="","",录入!H91)</f>
        <v/>
      </c>
    </row>
    <row r="103" spans="1:8" ht="29.25" customHeight="1">
      <c r="A103" s="339" t="str">
        <f>LEFT(录入!C92,2)</f>
        <v/>
      </c>
      <c r="B103" s="339">
        <v>71</v>
      </c>
      <c r="C103" s="331"/>
      <c r="D103" s="331" t="str">
        <f>IF(录入!D92="","",录入!D92)</f>
        <v/>
      </c>
      <c r="E103" s="330"/>
      <c r="F103" s="329" t="str">
        <f>IF(D103="","",录入!F92&amp;"箱")</f>
        <v/>
      </c>
      <c r="G103" s="339" t="str">
        <f>IF(D103="","",简化清单!G76)</f>
        <v/>
      </c>
      <c r="H103" s="339" t="str">
        <f>IF(D103="","",录入!H92)</f>
        <v/>
      </c>
    </row>
    <row r="104" spans="1:8" ht="29.25" customHeight="1">
      <c r="A104" s="339" t="str">
        <f>LEFT(录入!C93,2)</f>
        <v/>
      </c>
      <c r="B104" s="339">
        <v>72</v>
      </c>
      <c r="C104" s="331"/>
      <c r="D104" s="331" t="str">
        <f>IF(录入!D93="","",录入!D93)</f>
        <v/>
      </c>
      <c r="E104" s="330"/>
      <c r="F104" s="329" t="str">
        <f>IF(D104="","",录入!F93&amp;"箱")</f>
        <v/>
      </c>
      <c r="G104" s="339" t="str">
        <f>IF(D104="","",简化清单!G77)</f>
        <v/>
      </c>
      <c r="H104" s="339" t="str">
        <f>IF(D104="","",录入!H93)</f>
        <v/>
      </c>
    </row>
    <row r="105" spans="1:8" ht="28.5" customHeight="1">
      <c r="A105" s="499" t="s">
        <v>401</v>
      </c>
      <c r="B105" s="499"/>
      <c r="C105" s="499"/>
      <c r="D105" s="499"/>
      <c r="E105" s="499"/>
      <c r="F105" s="499"/>
      <c r="G105" s="499"/>
      <c r="H105" s="499"/>
    </row>
    <row r="106" spans="1:8" ht="9" customHeight="1">
      <c r="A106" s="337"/>
      <c r="B106" s="336"/>
      <c r="C106" s="337"/>
      <c r="D106" s="336"/>
      <c r="E106" s="336"/>
      <c r="F106" s="336"/>
      <c r="G106" s="336"/>
      <c r="H106" s="334"/>
    </row>
    <row r="107" spans="1:8" ht="19.5" customHeight="1">
      <c r="A107" s="335" t="s">
        <v>400</v>
      </c>
      <c r="B107" s="498" t="s">
        <v>385</v>
      </c>
      <c r="C107" s="498"/>
      <c r="D107" s="334">
        <f>D$3</f>
        <v>0</v>
      </c>
      <c r="E107" s="498" t="s">
        <v>384</v>
      </c>
      <c r="F107" s="498"/>
      <c r="G107" s="497" t="str">
        <f>LEFT(数据输入!E$19,7)</f>
        <v>义乌华洛商品采</v>
      </c>
      <c r="H107" s="497"/>
    </row>
    <row r="108" spans="1:8">
      <c r="A108" s="497" t="str">
        <f>MID(数据输入!E$19,8,20)</f>
        <v>购有限公司</v>
      </c>
      <c r="B108" s="497"/>
      <c r="C108" s="497"/>
      <c r="D108" s="497"/>
      <c r="E108" s="334"/>
      <c r="F108" s="334"/>
      <c r="G108" s="334"/>
      <c r="H108" s="334"/>
    </row>
    <row r="109" spans="1:8">
      <c r="A109" s="335"/>
      <c r="B109" s="498" t="s">
        <v>399</v>
      </c>
      <c r="C109" s="498"/>
      <c r="D109" s="340" t="str">
        <f>数据输入!E$10</f>
        <v/>
      </c>
      <c r="E109" s="334"/>
      <c r="F109" s="334"/>
      <c r="G109" s="334"/>
      <c r="H109" s="334"/>
    </row>
    <row r="110" spans="1:8" ht="27.75" customHeight="1">
      <c r="A110" s="333"/>
      <c r="B110" s="332"/>
      <c r="C110" s="333"/>
      <c r="D110" s="332"/>
      <c r="E110" s="332"/>
      <c r="F110" s="332"/>
      <c r="G110" s="332"/>
      <c r="H110" s="332"/>
    </row>
    <row r="111" spans="1:8" ht="28.5" customHeight="1">
      <c r="A111" s="496" t="s">
        <v>398</v>
      </c>
      <c r="B111" s="496" t="s">
        <v>397</v>
      </c>
      <c r="C111" s="495" t="s">
        <v>396</v>
      </c>
      <c r="D111" s="495" t="s">
        <v>395</v>
      </c>
      <c r="E111" s="495" t="s">
        <v>405</v>
      </c>
      <c r="F111" s="495" t="s">
        <v>404</v>
      </c>
      <c r="G111" s="496" t="s">
        <v>403</v>
      </c>
      <c r="H111" s="496" t="s">
        <v>402</v>
      </c>
    </row>
    <row r="112" spans="1:8" ht="27.75" customHeight="1">
      <c r="A112" s="496"/>
      <c r="B112" s="496"/>
      <c r="C112" s="495"/>
      <c r="D112" s="495"/>
      <c r="E112" s="495"/>
      <c r="F112" s="495"/>
      <c r="G112" s="496"/>
      <c r="H112" s="496"/>
    </row>
    <row r="113" spans="1:8" ht="28.5" customHeight="1">
      <c r="A113" s="339" t="str">
        <f>LEFT(录入!C94,2)</f>
        <v/>
      </c>
      <c r="B113" s="339">
        <v>73</v>
      </c>
      <c r="C113" s="331"/>
      <c r="D113" s="331" t="str">
        <f>IF(录入!D94="","",录入!D94)</f>
        <v/>
      </c>
      <c r="E113" s="330"/>
      <c r="F113" s="329" t="str">
        <f>IF(D113="","",录入!F94&amp;"箱")</f>
        <v/>
      </c>
      <c r="G113" s="339" t="str">
        <f>IF(D113="","",简化清单!G78)</f>
        <v/>
      </c>
      <c r="H113" s="339" t="str">
        <f>IF(D113="","",录入!H94)</f>
        <v/>
      </c>
    </row>
    <row r="114" spans="1:8" ht="28.5" customHeight="1">
      <c r="A114" s="339" t="str">
        <f>LEFT(录入!C95,2)</f>
        <v/>
      </c>
      <c r="B114" s="339">
        <v>74</v>
      </c>
      <c r="C114" s="331"/>
      <c r="D114" s="331" t="str">
        <f>IF(录入!D95="","",录入!D95)</f>
        <v/>
      </c>
      <c r="E114" s="330"/>
      <c r="F114" s="329" t="str">
        <f>IF(D114="","",录入!F95&amp;"箱")</f>
        <v/>
      </c>
      <c r="G114" s="339" t="str">
        <f>IF(D114="","",简化清单!G79)</f>
        <v/>
      </c>
      <c r="H114" s="339" t="str">
        <f>IF(D114="","",录入!H95)</f>
        <v/>
      </c>
    </row>
    <row r="115" spans="1:8" ht="28.5" customHeight="1">
      <c r="A115" s="339" t="str">
        <f>LEFT(录入!C96,2)</f>
        <v/>
      </c>
      <c r="B115" s="339">
        <v>75</v>
      </c>
      <c r="C115" s="331"/>
      <c r="D115" s="331" t="str">
        <f>IF(录入!D96="","",录入!D96)</f>
        <v/>
      </c>
      <c r="E115" s="330"/>
      <c r="F115" s="329" t="str">
        <f>IF(D115="","",录入!F96&amp;"箱")</f>
        <v/>
      </c>
      <c r="G115" s="339" t="str">
        <f>IF(D115="","",简化清单!G80)</f>
        <v/>
      </c>
      <c r="H115" s="339" t="str">
        <f>IF(D115="","",录入!H96)</f>
        <v/>
      </c>
    </row>
    <row r="116" spans="1:8" ht="28.5" customHeight="1">
      <c r="A116" s="339" t="str">
        <f>LEFT(录入!C97,2)</f>
        <v/>
      </c>
      <c r="B116" s="339">
        <v>76</v>
      </c>
      <c r="C116" s="331"/>
      <c r="D116" s="331" t="str">
        <f>IF(录入!D97="","",录入!D97)</f>
        <v/>
      </c>
      <c r="E116" s="330"/>
      <c r="F116" s="329" t="str">
        <f>IF(D116="","",录入!F97&amp;"箱")</f>
        <v/>
      </c>
      <c r="G116" s="339" t="str">
        <f>IF(D116="","",简化清单!G81)</f>
        <v/>
      </c>
      <c r="H116" s="339" t="str">
        <f>IF(D116="","",录入!H97)</f>
        <v/>
      </c>
    </row>
    <row r="117" spans="1:8" ht="28.5" customHeight="1">
      <c r="A117" s="339" t="str">
        <f>LEFT(录入!C98,2)</f>
        <v/>
      </c>
      <c r="B117" s="339">
        <v>77</v>
      </c>
      <c r="C117" s="331"/>
      <c r="D117" s="331" t="str">
        <f>IF(录入!D98="","",录入!D98)</f>
        <v/>
      </c>
      <c r="E117" s="330"/>
      <c r="F117" s="329" t="str">
        <f>IF(D117="","",录入!F98&amp;"箱")</f>
        <v/>
      </c>
      <c r="G117" s="339" t="str">
        <f>IF(D117="","",简化清单!G82)</f>
        <v/>
      </c>
      <c r="H117" s="339" t="str">
        <f>IF(D117="","",录入!H98)</f>
        <v/>
      </c>
    </row>
    <row r="118" spans="1:8" ht="28.5" customHeight="1">
      <c r="A118" s="339" t="str">
        <f>LEFT(录入!C99,2)</f>
        <v/>
      </c>
      <c r="B118" s="339">
        <v>78</v>
      </c>
      <c r="C118" s="331"/>
      <c r="D118" s="331" t="str">
        <f>IF(录入!D99="","",录入!D99)</f>
        <v/>
      </c>
      <c r="E118" s="330"/>
      <c r="F118" s="329" t="str">
        <f>IF(D118="","",录入!F99&amp;"箱")</f>
        <v/>
      </c>
      <c r="G118" s="339" t="str">
        <f>IF(D118="","",简化清单!G83)</f>
        <v/>
      </c>
      <c r="H118" s="339" t="str">
        <f>IF(D118="","",录入!H99)</f>
        <v/>
      </c>
    </row>
    <row r="119" spans="1:8" ht="28.5" customHeight="1">
      <c r="A119" s="339" t="str">
        <f>LEFT(录入!C100,2)</f>
        <v/>
      </c>
      <c r="B119" s="339">
        <v>79</v>
      </c>
      <c r="C119" s="331"/>
      <c r="D119" s="331" t="str">
        <f>IF(录入!D100="","",录入!D100)</f>
        <v/>
      </c>
      <c r="E119" s="330"/>
      <c r="F119" s="329" t="str">
        <f>IF(D119="","",录入!F100&amp;"箱")</f>
        <v/>
      </c>
      <c r="G119" s="339" t="str">
        <f>IF(D119="","",简化清单!G84)</f>
        <v/>
      </c>
      <c r="H119" s="339" t="str">
        <f>IF(D119="","",录入!H100)</f>
        <v/>
      </c>
    </row>
    <row r="120" spans="1:8" ht="28.5" customHeight="1">
      <c r="A120" s="339" t="str">
        <f>LEFT(录入!C101,2)</f>
        <v/>
      </c>
      <c r="B120" s="339">
        <v>80</v>
      </c>
      <c r="C120" s="331"/>
      <c r="D120" s="331" t="str">
        <f>IF(录入!D101="","",录入!D101)</f>
        <v/>
      </c>
      <c r="E120" s="330"/>
      <c r="F120" s="329" t="str">
        <f>IF(D120="","",录入!F101&amp;"箱")</f>
        <v/>
      </c>
      <c r="G120" s="339" t="str">
        <f>IF(D120="","",简化清单!G85)</f>
        <v/>
      </c>
      <c r="H120" s="339" t="str">
        <f>IF(D120="","",录入!H101)</f>
        <v/>
      </c>
    </row>
    <row r="121" spans="1:8" ht="28.5" customHeight="1">
      <c r="A121" s="339" t="str">
        <f>LEFT(录入!C102,2)</f>
        <v/>
      </c>
      <c r="B121" s="339">
        <v>81</v>
      </c>
      <c r="C121" s="331"/>
      <c r="D121" s="331" t="str">
        <f>IF(录入!D102="","",录入!D102)</f>
        <v/>
      </c>
      <c r="E121" s="330"/>
      <c r="F121" s="329" t="str">
        <f>IF(D121="","",录入!F102&amp;"箱")</f>
        <v/>
      </c>
      <c r="G121" s="339" t="str">
        <f>IF(D121="","",简化清单!G86)</f>
        <v/>
      </c>
      <c r="H121" s="339" t="str">
        <f>IF(D121="","",录入!H102)</f>
        <v/>
      </c>
    </row>
    <row r="122" spans="1:8" ht="28.5" customHeight="1">
      <c r="A122" s="339" t="str">
        <f>LEFT(录入!C103,2)</f>
        <v/>
      </c>
      <c r="B122" s="339">
        <v>82</v>
      </c>
      <c r="C122" s="331"/>
      <c r="D122" s="331" t="str">
        <f>IF(录入!D103="","",录入!D103)</f>
        <v/>
      </c>
      <c r="E122" s="330"/>
      <c r="F122" s="329" t="str">
        <f>IF(D122="","",录入!F103&amp;"箱")</f>
        <v/>
      </c>
      <c r="G122" s="339" t="str">
        <f>IF(D122="","",简化清单!G87)</f>
        <v/>
      </c>
      <c r="H122" s="339" t="str">
        <f>IF(D122="","",录入!H103)</f>
        <v/>
      </c>
    </row>
    <row r="123" spans="1:8" ht="28.5" customHeight="1">
      <c r="A123" s="339" t="str">
        <f>LEFT(录入!C104,2)</f>
        <v/>
      </c>
      <c r="B123" s="339">
        <v>83</v>
      </c>
      <c r="C123" s="331"/>
      <c r="D123" s="331" t="str">
        <f>IF(录入!D104="","",录入!D104)</f>
        <v/>
      </c>
      <c r="E123" s="330"/>
      <c r="F123" s="329" t="str">
        <f>IF(D123="","",录入!F104&amp;"箱")</f>
        <v/>
      </c>
      <c r="G123" s="339" t="str">
        <f>IF(D123="","",简化清单!G88)</f>
        <v/>
      </c>
      <c r="H123" s="339" t="str">
        <f>IF(D123="","",录入!H104)</f>
        <v/>
      </c>
    </row>
    <row r="124" spans="1:8" ht="28.5" customHeight="1">
      <c r="A124" s="339" t="str">
        <f>LEFT(录入!C105,2)</f>
        <v/>
      </c>
      <c r="B124" s="339">
        <v>84</v>
      </c>
      <c r="C124" s="331"/>
      <c r="D124" s="331" t="str">
        <f>IF(录入!D105="","",录入!D105)</f>
        <v/>
      </c>
      <c r="E124" s="330"/>
      <c r="F124" s="329" t="str">
        <f>IF(D124="","",录入!F105&amp;"箱")</f>
        <v/>
      </c>
      <c r="G124" s="339" t="str">
        <f>IF(D124="","",简化清单!G89)</f>
        <v/>
      </c>
      <c r="H124" s="339" t="str">
        <f>IF(D124="","",录入!H105)</f>
        <v/>
      </c>
    </row>
    <row r="125" spans="1:8" ht="28.5" customHeight="1">
      <c r="A125" s="339" t="str">
        <f>LEFT(录入!C106,2)</f>
        <v/>
      </c>
      <c r="B125" s="339">
        <v>85</v>
      </c>
      <c r="C125" s="331"/>
      <c r="D125" s="331" t="str">
        <f>IF(录入!D106="","",录入!D106)</f>
        <v/>
      </c>
      <c r="E125" s="330"/>
      <c r="F125" s="329" t="str">
        <f>IF(D125="","",录入!F106&amp;"箱")</f>
        <v/>
      </c>
      <c r="G125" s="339" t="str">
        <f>IF(D125="","",简化清单!G90)</f>
        <v/>
      </c>
      <c r="H125" s="339" t="str">
        <f>IF(D125="","",录入!H106)</f>
        <v/>
      </c>
    </row>
    <row r="126" spans="1:8" ht="28.5" customHeight="1">
      <c r="A126" s="339" t="str">
        <f>LEFT(录入!C107,2)</f>
        <v/>
      </c>
      <c r="B126" s="339">
        <v>86</v>
      </c>
      <c r="C126" s="331"/>
      <c r="D126" s="331" t="str">
        <f>IF(录入!D107="","",录入!D107)</f>
        <v/>
      </c>
      <c r="E126" s="330"/>
      <c r="F126" s="329" t="str">
        <f>IF(D126="","",录入!F107&amp;"箱")</f>
        <v/>
      </c>
      <c r="G126" s="339" t="str">
        <f>IF(D126="","",简化清单!G91)</f>
        <v/>
      </c>
      <c r="H126" s="339" t="str">
        <f>IF(D126="","",录入!H107)</f>
        <v/>
      </c>
    </row>
    <row r="127" spans="1:8" ht="29.25" customHeight="1">
      <c r="A127" s="339" t="str">
        <f>LEFT(录入!C108,2)</f>
        <v/>
      </c>
      <c r="B127" s="339">
        <v>87</v>
      </c>
      <c r="C127" s="331"/>
      <c r="D127" s="331" t="str">
        <f>IF(录入!D108="","",录入!D108)</f>
        <v/>
      </c>
      <c r="E127" s="330"/>
      <c r="F127" s="329" t="str">
        <f>IF(D127="","",录入!F108&amp;"箱")</f>
        <v/>
      </c>
      <c r="G127" s="339" t="str">
        <f>IF(D127="","",简化清单!G92)</f>
        <v/>
      </c>
      <c r="H127" s="339" t="str">
        <f>IF(D127="","",录入!H108)</f>
        <v/>
      </c>
    </row>
    <row r="128" spans="1:8" ht="29.25" customHeight="1">
      <c r="A128" s="339" t="str">
        <f>LEFT(录入!C109,2)</f>
        <v/>
      </c>
      <c r="B128" s="339">
        <v>88</v>
      </c>
      <c r="C128" s="331"/>
      <c r="D128" s="331" t="str">
        <f>IF(录入!D109="","",录入!D109)</f>
        <v/>
      </c>
      <c r="E128" s="330"/>
      <c r="F128" s="329" t="str">
        <f>IF(D128="","",录入!F109&amp;"箱")</f>
        <v/>
      </c>
      <c r="G128" s="339" t="str">
        <f>IF(D128="","",简化清单!G93)</f>
        <v/>
      </c>
      <c r="H128" s="339" t="str">
        <f>IF(D128="","",录入!H109)</f>
        <v/>
      </c>
    </row>
    <row r="129" spans="1:8" ht="29.25" customHeight="1">
      <c r="A129" s="339" t="str">
        <f>LEFT(录入!C110,2)</f>
        <v/>
      </c>
      <c r="B129" s="339">
        <v>89</v>
      </c>
      <c r="C129" s="331"/>
      <c r="D129" s="331" t="str">
        <f>IF(录入!D110="","",录入!D110)</f>
        <v/>
      </c>
      <c r="E129" s="330"/>
      <c r="F129" s="329" t="str">
        <f>IF(D129="","",录入!F110&amp;"箱")</f>
        <v/>
      </c>
      <c r="G129" s="339" t="str">
        <f>IF(D129="","",简化清单!G94)</f>
        <v/>
      </c>
      <c r="H129" s="339" t="str">
        <f>IF(D129="","",录入!H110)</f>
        <v/>
      </c>
    </row>
    <row r="130" spans="1:8" ht="29.25" customHeight="1">
      <c r="A130" s="339" t="str">
        <f>LEFT(录入!C111,2)</f>
        <v/>
      </c>
      <c r="B130" s="339">
        <v>90</v>
      </c>
      <c r="C130" s="331"/>
      <c r="D130" s="331" t="str">
        <f>IF(录入!D111="","",录入!D111)</f>
        <v/>
      </c>
      <c r="E130" s="330"/>
      <c r="F130" s="329" t="str">
        <f>IF(D130="","",录入!F111&amp;"箱")</f>
        <v/>
      </c>
      <c r="G130" s="339" t="str">
        <f>IF(D130="","",简化清单!G95)</f>
        <v/>
      </c>
      <c r="H130" s="339" t="str">
        <f>IF(D130="","",录入!H111)</f>
        <v/>
      </c>
    </row>
    <row r="131" spans="1:8" ht="28.5" customHeight="1">
      <c r="A131" s="499" t="s">
        <v>401</v>
      </c>
      <c r="B131" s="499"/>
      <c r="C131" s="499"/>
      <c r="D131" s="499"/>
      <c r="E131" s="499"/>
      <c r="F131" s="499"/>
      <c r="G131" s="499"/>
      <c r="H131" s="499"/>
    </row>
    <row r="132" spans="1:8" ht="9" customHeight="1">
      <c r="A132" s="337"/>
      <c r="B132" s="336"/>
      <c r="C132" s="337"/>
      <c r="D132" s="336"/>
      <c r="E132" s="336"/>
      <c r="F132" s="336"/>
      <c r="G132" s="336"/>
      <c r="H132" s="334"/>
    </row>
    <row r="133" spans="1:8" ht="19.5" customHeight="1">
      <c r="A133" s="335" t="s">
        <v>400</v>
      </c>
      <c r="B133" s="498" t="s">
        <v>385</v>
      </c>
      <c r="C133" s="498"/>
      <c r="D133" s="334">
        <f>D$3</f>
        <v>0</v>
      </c>
      <c r="E133" s="498" t="s">
        <v>384</v>
      </c>
      <c r="F133" s="498"/>
      <c r="G133" s="497" t="str">
        <f>LEFT(数据输入!E$19,7)</f>
        <v>义乌华洛商品采</v>
      </c>
      <c r="H133" s="497"/>
    </row>
    <row r="134" spans="1:8">
      <c r="A134" s="497" t="str">
        <f>MID(数据输入!E$19,8,20)</f>
        <v>购有限公司</v>
      </c>
      <c r="B134" s="497"/>
      <c r="C134" s="497"/>
      <c r="D134" s="497"/>
      <c r="E134" s="334"/>
      <c r="F134" s="334"/>
      <c r="G134" s="334"/>
      <c r="H134" s="334"/>
    </row>
    <row r="135" spans="1:8">
      <c r="A135" s="335"/>
      <c r="B135" s="498" t="s">
        <v>399</v>
      </c>
      <c r="C135" s="498"/>
      <c r="D135" s="340" t="str">
        <f>数据输入!E$10</f>
        <v/>
      </c>
      <c r="E135" s="334"/>
      <c r="F135" s="334"/>
      <c r="G135" s="334"/>
      <c r="H135" s="334"/>
    </row>
    <row r="136" spans="1:8" ht="27.75" customHeight="1">
      <c r="A136" s="333"/>
      <c r="B136" s="332"/>
      <c r="C136" s="333"/>
      <c r="D136" s="332"/>
      <c r="E136" s="332"/>
      <c r="F136" s="332"/>
      <c r="G136" s="332"/>
      <c r="H136" s="332"/>
    </row>
    <row r="137" spans="1:8" ht="28.5" customHeight="1">
      <c r="A137" s="496" t="s">
        <v>398</v>
      </c>
      <c r="B137" s="496" t="s">
        <v>397</v>
      </c>
      <c r="C137" s="495" t="s">
        <v>396</v>
      </c>
      <c r="D137" s="495" t="s">
        <v>395</v>
      </c>
      <c r="E137" s="495" t="s">
        <v>405</v>
      </c>
      <c r="F137" s="495" t="s">
        <v>404</v>
      </c>
      <c r="G137" s="496" t="s">
        <v>403</v>
      </c>
      <c r="H137" s="496" t="s">
        <v>402</v>
      </c>
    </row>
    <row r="138" spans="1:8" ht="27.75" customHeight="1">
      <c r="A138" s="496"/>
      <c r="B138" s="496"/>
      <c r="C138" s="495"/>
      <c r="D138" s="495"/>
      <c r="E138" s="495"/>
      <c r="F138" s="495"/>
      <c r="G138" s="496"/>
      <c r="H138" s="496"/>
    </row>
    <row r="139" spans="1:8" ht="28.5" customHeight="1">
      <c r="A139" s="339" t="str">
        <f>LEFT(录入!C112,2)</f>
        <v/>
      </c>
      <c r="B139" s="339">
        <v>91</v>
      </c>
      <c r="C139" s="331"/>
      <c r="D139" s="331" t="str">
        <f>IF(录入!D112="","",录入!D112)</f>
        <v/>
      </c>
      <c r="E139" s="330"/>
      <c r="F139" s="329" t="str">
        <f>IF(D139="","",录入!F112&amp;"箱")</f>
        <v/>
      </c>
      <c r="G139" s="339" t="str">
        <f>IF(D139="","",简化清单!G96)</f>
        <v/>
      </c>
      <c r="H139" s="339" t="str">
        <f>IF(D139="","",录入!H112)</f>
        <v/>
      </c>
    </row>
    <row r="140" spans="1:8" ht="28.5" customHeight="1">
      <c r="A140" s="339" t="str">
        <f>LEFT(录入!C113,2)</f>
        <v/>
      </c>
      <c r="B140" s="339">
        <v>92</v>
      </c>
      <c r="C140" s="331"/>
      <c r="D140" s="331" t="str">
        <f>IF(录入!D113="","",录入!D113)</f>
        <v/>
      </c>
      <c r="E140" s="330"/>
      <c r="F140" s="329" t="str">
        <f>IF(D140="","",录入!F113&amp;"箱")</f>
        <v/>
      </c>
      <c r="G140" s="339" t="str">
        <f>IF(D140="","",简化清单!G97)</f>
        <v/>
      </c>
      <c r="H140" s="339" t="str">
        <f>IF(D140="","",录入!H113)</f>
        <v/>
      </c>
    </row>
    <row r="141" spans="1:8" ht="28.5" customHeight="1">
      <c r="A141" s="339" t="str">
        <f>LEFT(录入!C114,2)</f>
        <v/>
      </c>
      <c r="B141" s="339">
        <v>93</v>
      </c>
      <c r="C141" s="331"/>
      <c r="D141" s="331" t="str">
        <f>IF(录入!D114="","",录入!D114)</f>
        <v/>
      </c>
      <c r="E141" s="330"/>
      <c r="F141" s="329" t="str">
        <f>IF(D141="","",录入!F114&amp;"箱")</f>
        <v/>
      </c>
      <c r="G141" s="339" t="str">
        <f>IF(D141="","",简化清单!G98)</f>
        <v/>
      </c>
      <c r="H141" s="339" t="str">
        <f>IF(D141="","",录入!H114)</f>
        <v/>
      </c>
    </row>
    <row r="142" spans="1:8" ht="28.5" customHeight="1">
      <c r="A142" s="339" t="str">
        <f>LEFT(录入!C115,2)</f>
        <v/>
      </c>
      <c r="B142" s="339">
        <v>94</v>
      </c>
      <c r="C142" s="331"/>
      <c r="D142" s="331" t="str">
        <f>IF(录入!D115="","",录入!D115)</f>
        <v/>
      </c>
      <c r="E142" s="330"/>
      <c r="F142" s="329" t="str">
        <f>IF(D142="","",录入!F115&amp;"箱")</f>
        <v/>
      </c>
      <c r="G142" s="339" t="str">
        <f>IF(D142="","",简化清单!G99)</f>
        <v/>
      </c>
      <c r="H142" s="339" t="str">
        <f>IF(D142="","",录入!H115)</f>
        <v/>
      </c>
    </row>
    <row r="143" spans="1:8" ht="28.5" customHeight="1">
      <c r="A143" s="339" t="str">
        <f>LEFT(录入!C116,2)</f>
        <v/>
      </c>
      <c r="B143" s="339">
        <v>95</v>
      </c>
      <c r="C143" s="331"/>
      <c r="D143" s="331" t="str">
        <f>IF(录入!D116="","",录入!D116)</f>
        <v/>
      </c>
      <c r="E143" s="330"/>
      <c r="F143" s="329" t="str">
        <f>IF(D143="","",录入!F116&amp;"箱")</f>
        <v/>
      </c>
      <c r="G143" s="339" t="str">
        <f>IF(D143="","",简化清单!G100)</f>
        <v/>
      </c>
      <c r="H143" s="339" t="str">
        <f>IF(D143="","",录入!H116)</f>
        <v/>
      </c>
    </row>
    <row r="144" spans="1:8" ht="28.5" customHeight="1">
      <c r="A144" s="339" t="str">
        <f>LEFT(录入!C117,2)</f>
        <v/>
      </c>
      <c r="B144" s="339">
        <v>96</v>
      </c>
      <c r="C144" s="331"/>
      <c r="D144" s="331" t="str">
        <f>IF(录入!D117="","",录入!D117)</f>
        <v/>
      </c>
      <c r="E144" s="330"/>
      <c r="F144" s="329" t="str">
        <f>IF(D144="","",录入!F117&amp;"箱")</f>
        <v/>
      </c>
      <c r="G144" s="339" t="str">
        <f>IF(D144="","",简化清单!G101)</f>
        <v/>
      </c>
      <c r="H144" s="339" t="str">
        <f>IF(D144="","",录入!H117)</f>
        <v/>
      </c>
    </row>
    <row r="145" spans="1:8" ht="28.5" customHeight="1">
      <c r="A145" s="339" t="str">
        <f>LEFT(录入!C118,2)</f>
        <v/>
      </c>
      <c r="B145" s="339">
        <v>97</v>
      </c>
      <c r="C145" s="331"/>
      <c r="D145" s="331" t="str">
        <f>IF(录入!D118="","",录入!D118)</f>
        <v/>
      </c>
      <c r="E145" s="330"/>
      <c r="F145" s="329" t="str">
        <f>IF(D145="","",录入!F118&amp;"箱")</f>
        <v/>
      </c>
      <c r="G145" s="339" t="str">
        <f>IF(D145="","",简化清单!G102)</f>
        <v/>
      </c>
      <c r="H145" s="339" t="str">
        <f>IF(D145="","",录入!H118)</f>
        <v/>
      </c>
    </row>
    <row r="146" spans="1:8" ht="28.5" customHeight="1">
      <c r="A146" s="339" t="str">
        <f>LEFT(录入!C119,2)</f>
        <v/>
      </c>
      <c r="B146" s="339">
        <v>98</v>
      </c>
      <c r="C146" s="331"/>
      <c r="D146" s="331" t="str">
        <f>IF(录入!D119="","",录入!D119)</f>
        <v/>
      </c>
      <c r="E146" s="330"/>
      <c r="F146" s="329" t="str">
        <f>IF(D146="","",录入!F119&amp;"箱")</f>
        <v/>
      </c>
      <c r="G146" s="339" t="str">
        <f>IF(D146="","",简化清单!G103)</f>
        <v/>
      </c>
      <c r="H146" s="339" t="str">
        <f>IF(D146="","",录入!H119)</f>
        <v/>
      </c>
    </row>
    <row r="147" spans="1:8" ht="28.5" customHeight="1">
      <c r="A147" s="339" t="str">
        <f>LEFT(录入!C120,2)</f>
        <v/>
      </c>
      <c r="B147" s="339">
        <v>99</v>
      </c>
      <c r="C147" s="331"/>
      <c r="D147" s="331" t="str">
        <f>IF(录入!D120="","",录入!D120)</f>
        <v/>
      </c>
      <c r="E147" s="330"/>
      <c r="F147" s="329" t="str">
        <f>IF(D147="","",录入!F120&amp;"箱")</f>
        <v/>
      </c>
      <c r="G147" s="339" t="str">
        <f>IF(D147="","",简化清单!G104)</f>
        <v/>
      </c>
      <c r="H147" s="339" t="str">
        <f>IF(D147="","",录入!H120)</f>
        <v/>
      </c>
    </row>
    <row r="148" spans="1:8" ht="28.5" customHeight="1">
      <c r="A148" s="339" t="str">
        <f>LEFT(录入!C121,2)</f>
        <v/>
      </c>
      <c r="B148" s="339">
        <v>100</v>
      </c>
      <c r="C148" s="331"/>
      <c r="D148" s="331" t="str">
        <f>IF(录入!D121="","",录入!D121)</f>
        <v/>
      </c>
      <c r="E148" s="330"/>
      <c r="F148" s="329" t="str">
        <f>IF(D148="","",录入!F121&amp;"箱")</f>
        <v/>
      </c>
      <c r="G148" s="339" t="str">
        <f>IF(D148="","",简化清单!G105)</f>
        <v/>
      </c>
      <c r="H148" s="339" t="str">
        <f>IF(D148="","",录入!H121)</f>
        <v/>
      </c>
    </row>
    <row r="149" spans="1:8" ht="28.5" customHeight="1">
      <c r="A149" s="339" t="str">
        <f>LEFT(录入!C122,2)</f>
        <v/>
      </c>
      <c r="B149" s="339">
        <v>101</v>
      </c>
      <c r="C149" s="331"/>
      <c r="D149" s="331" t="str">
        <f>IF(录入!D122="","",录入!D122)</f>
        <v/>
      </c>
      <c r="E149" s="330"/>
      <c r="F149" s="329" t="str">
        <f>IF(D149="","",录入!F122&amp;"箱")</f>
        <v/>
      </c>
      <c r="G149" s="339" t="str">
        <f>IF(D149="","",简化清单!G106)</f>
        <v/>
      </c>
      <c r="H149" s="339" t="str">
        <f>IF(D149="","",录入!H122)</f>
        <v/>
      </c>
    </row>
    <row r="150" spans="1:8" ht="28.5" customHeight="1">
      <c r="A150" s="339" t="str">
        <f>LEFT(录入!C123,2)</f>
        <v/>
      </c>
      <c r="B150" s="339">
        <v>102</v>
      </c>
      <c r="C150" s="331"/>
      <c r="D150" s="331" t="str">
        <f>IF(录入!D123="","",录入!D123)</f>
        <v/>
      </c>
      <c r="E150" s="330"/>
      <c r="F150" s="329" t="str">
        <f>IF(D150="","",录入!F123&amp;"箱")</f>
        <v/>
      </c>
      <c r="G150" s="339" t="str">
        <f>IF(D150="","",简化清单!G107)</f>
        <v/>
      </c>
      <c r="H150" s="339" t="str">
        <f>IF(D150="","",录入!H123)</f>
        <v/>
      </c>
    </row>
    <row r="151" spans="1:8" ht="28.5" customHeight="1">
      <c r="A151" s="339" t="str">
        <f>LEFT(录入!C124,2)</f>
        <v/>
      </c>
      <c r="B151" s="339">
        <v>103</v>
      </c>
      <c r="C151" s="331"/>
      <c r="D151" s="331" t="str">
        <f>IF(录入!D124="","",录入!D124)</f>
        <v/>
      </c>
      <c r="E151" s="330"/>
      <c r="F151" s="329" t="str">
        <f>IF(D151="","",录入!F124&amp;"箱")</f>
        <v/>
      </c>
      <c r="G151" s="339" t="str">
        <f>IF(D151="","",简化清单!G108)</f>
        <v/>
      </c>
      <c r="H151" s="339" t="str">
        <f>IF(D151="","",录入!H124)</f>
        <v/>
      </c>
    </row>
    <row r="152" spans="1:8" ht="28.5" customHeight="1">
      <c r="A152" s="339" t="str">
        <f>LEFT(录入!C125,2)</f>
        <v/>
      </c>
      <c r="B152" s="339">
        <v>104</v>
      </c>
      <c r="C152" s="331"/>
      <c r="D152" s="331" t="str">
        <f>IF(录入!D125="","",录入!D125)</f>
        <v/>
      </c>
      <c r="E152" s="330"/>
      <c r="F152" s="329" t="str">
        <f>IF(D152="","",录入!F125&amp;"箱")</f>
        <v/>
      </c>
      <c r="G152" s="339" t="str">
        <f>IF(D152="","",简化清单!G109)</f>
        <v/>
      </c>
      <c r="H152" s="339" t="str">
        <f>IF(D152="","",录入!H125)</f>
        <v/>
      </c>
    </row>
    <row r="153" spans="1:8" ht="29.25" customHeight="1">
      <c r="A153" s="339" t="str">
        <f>LEFT(录入!C126,2)</f>
        <v/>
      </c>
      <c r="B153" s="339">
        <v>105</v>
      </c>
      <c r="C153" s="331"/>
      <c r="D153" s="331" t="str">
        <f>IF(录入!D126="","",录入!D126)</f>
        <v/>
      </c>
      <c r="E153" s="330"/>
      <c r="F153" s="329" t="str">
        <f>IF(D153="","",录入!F126&amp;"箱")</f>
        <v/>
      </c>
      <c r="G153" s="339" t="str">
        <f>IF(D153="","",简化清单!G110)</f>
        <v/>
      </c>
      <c r="H153" s="339" t="str">
        <f>IF(D153="","",录入!H126)</f>
        <v/>
      </c>
    </row>
    <row r="154" spans="1:8" ht="29.25" customHeight="1">
      <c r="A154" s="339" t="str">
        <f>LEFT(录入!C127,2)</f>
        <v/>
      </c>
      <c r="B154" s="339">
        <v>106</v>
      </c>
      <c r="C154" s="331"/>
      <c r="D154" s="331" t="str">
        <f>IF(录入!D127="","",录入!D127)</f>
        <v/>
      </c>
      <c r="E154" s="330"/>
      <c r="F154" s="329" t="str">
        <f>IF(D154="","",录入!F127&amp;"箱")</f>
        <v/>
      </c>
      <c r="G154" s="339" t="str">
        <f>IF(D154="","",简化清单!G111)</f>
        <v/>
      </c>
      <c r="H154" s="339" t="str">
        <f>IF(D154="","",录入!H127)</f>
        <v/>
      </c>
    </row>
    <row r="155" spans="1:8" ht="29.25" customHeight="1">
      <c r="A155" s="339" t="str">
        <f>LEFT(录入!C128,2)</f>
        <v/>
      </c>
      <c r="B155" s="339">
        <v>107</v>
      </c>
      <c r="C155" s="331"/>
      <c r="D155" s="331" t="str">
        <f>IF(录入!D128="","",录入!D128)</f>
        <v/>
      </c>
      <c r="E155" s="330"/>
      <c r="F155" s="329" t="str">
        <f>IF(D155="","",录入!F128&amp;"箱")</f>
        <v/>
      </c>
      <c r="G155" s="339" t="str">
        <f>IF(D155="","",简化清单!G112)</f>
        <v/>
      </c>
      <c r="H155" s="339" t="str">
        <f>IF(D155="","",录入!H128)</f>
        <v/>
      </c>
    </row>
    <row r="156" spans="1:8" ht="29.25" customHeight="1">
      <c r="A156" s="339" t="str">
        <f>LEFT(录入!C129,2)</f>
        <v/>
      </c>
      <c r="B156" s="339">
        <v>108</v>
      </c>
      <c r="C156" s="331"/>
      <c r="D156" s="331" t="str">
        <f>IF(录入!D129="","",录入!D129)</f>
        <v/>
      </c>
      <c r="E156" s="330"/>
      <c r="F156" s="329" t="str">
        <f>IF(D156="","",录入!F129&amp;"箱")</f>
        <v/>
      </c>
      <c r="G156" s="339" t="str">
        <f>IF(D156="","",简化清单!G113)</f>
        <v/>
      </c>
      <c r="H156" s="339" t="str">
        <f>IF(D156="","",录入!H129)</f>
        <v/>
      </c>
    </row>
    <row r="157" spans="1:8" ht="28.5" customHeight="1">
      <c r="A157" s="499" t="s">
        <v>401</v>
      </c>
      <c r="B157" s="499"/>
      <c r="C157" s="499"/>
      <c r="D157" s="499"/>
      <c r="E157" s="499"/>
      <c r="F157" s="499"/>
      <c r="G157" s="499"/>
      <c r="H157" s="499"/>
    </row>
    <row r="158" spans="1:8" ht="9" customHeight="1">
      <c r="A158" s="337"/>
      <c r="B158" s="336"/>
      <c r="C158" s="337"/>
      <c r="D158" s="336"/>
      <c r="E158" s="336"/>
      <c r="F158" s="336"/>
      <c r="G158" s="336"/>
      <c r="H158" s="334"/>
    </row>
    <row r="159" spans="1:8" ht="19.5" customHeight="1">
      <c r="A159" s="335" t="s">
        <v>400</v>
      </c>
      <c r="B159" s="498" t="s">
        <v>385</v>
      </c>
      <c r="C159" s="498"/>
      <c r="D159" s="334">
        <f>D$3</f>
        <v>0</v>
      </c>
      <c r="E159" s="498" t="s">
        <v>384</v>
      </c>
      <c r="F159" s="498"/>
      <c r="G159" s="497" t="str">
        <f>LEFT(数据输入!E$19,7)</f>
        <v>义乌华洛商品采</v>
      </c>
      <c r="H159" s="497"/>
    </row>
    <row r="160" spans="1:8">
      <c r="A160" s="497" t="str">
        <f>MID(数据输入!E$19,8,20)</f>
        <v>购有限公司</v>
      </c>
      <c r="B160" s="497"/>
      <c r="C160" s="497"/>
      <c r="D160" s="497"/>
      <c r="E160" s="334"/>
      <c r="F160" s="334"/>
      <c r="G160" s="334"/>
      <c r="H160" s="334"/>
    </row>
    <row r="161" spans="1:8">
      <c r="A161" s="335"/>
      <c r="B161" s="498" t="s">
        <v>399</v>
      </c>
      <c r="C161" s="498"/>
      <c r="D161" s="340" t="str">
        <f>数据输入!E$10</f>
        <v/>
      </c>
      <c r="E161" s="334"/>
      <c r="F161" s="334"/>
      <c r="G161" s="334"/>
      <c r="H161" s="334"/>
    </row>
    <row r="162" spans="1:8" ht="27.75" customHeight="1">
      <c r="A162" s="333"/>
      <c r="B162" s="332"/>
      <c r="C162" s="333"/>
      <c r="D162" s="332"/>
      <c r="E162" s="332"/>
      <c r="F162" s="332"/>
      <c r="G162" s="332"/>
      <c r="H162" s="332"/>
    </row>
    <row r="163" spans="1:8" ht="28.5" customHeight="1">
      <c r="A163" s="496" t="s">
        <v>398</v>
      </c>
      <c r="B163" s="496" t="s">
        <v>397</v>
      </c>
      <c r="C163" s="495" t="s">
        <v>396</v>
      </c>
      <c r="D163" s="495" t="s">
        <v>395</v>
      </c>
      <c r="E163" s="495" t="s">
        <v>394</v>
      </c>
      <c r="F163" s="495" t="s">
        <v>393</v>
      </c>
      <c r="G163" s="496" t="s">
        <v>392</v>
      </c>
      <c r="H163" s="496" t="s">
        <v>391</v>
      </c>
    </row>
    <row r="164" spans="1:8" ht="27.75" customHeight="1">
      <c r="A164" s="496"/>
      <c r="B164" s="496"/>
      <c r="C164" s="495"/>
      <c r="D164" s="495"/>
      <c r="E164" s="495"/>
      <c r="F164" s="495"/>
      <c r="G164" s="496"/>
      <c r="H164" s="496"/>
    </row>
    <row r="165" spans="1:8" ht="28.5" customHeight="1">
      <c r="A165" s="339" t="str">
        <f>LEFT(录入!C130,2)</f>
        <v/>
      </c>
      <c r="B165" s="339">
        <v>109</v>
      </c>
      <c r="C165" s="331"/>
      <c r="D165" s="331" t="str">
        <f>IF(录入!D130="","",录入!D130)</f>
        <v/>
      </c>
      <c r="E165" s="330"/>
      <c r="F165" s="329" t="str">
        <f>IF(D165="","",录入!F130&amp;"箱")</f>
        <v/>
      </c>
      <c r="G165" s="339" t="str">
        <f>IF(D165="","",简化清单!G114)</f>
        <v/>
      </c>
      <c r="H165" s="339" t="str">
        <f>IF(D165="","",录入!H130)</f>
        <v/>
      </c>
    </row>
    <row r="166" spans="1:8" ht="28.5" customHeight="1">
      <c r="A166" s="339" t="str">
        <f>LEFT(录入!C131,2)</f>
        <v/>
      </c>
      <c r="B166" s="339">
        <v>110</v>
      </c>
      <c r="C166" s="331"/>
      <c r="D166" s="331" t="str">
        <f>IF(录入!D131="","",录入!D131)</f>
        <v/>
      </c>
      <c r="E166" s="330"/>
      <c r="F166" s="329" t="str">
        <f>IF(D166="","",录入!F131&amp;"箱")</f>
        <v/>
      </c>
      <c r="G166" s="339" t="str">
        <f>IF(D166="","",简化清单!G115)</f>
        <v/>
      </c>
      <c r="H166" s="339" t="str">
        <f>IF(D166="","",录入!H131)</f>
        <v/>
      </c>
    </row>
    <row r="167" spans="1:8" ht="28.5" customHeight="1">
      <c r="A167" s="339" t="str">
        <f>LEFT(录入!C132,2)</f>
        <v/>
      </c>
      <c r="B167" s="339">
        <v>111</v>
      </c>
      <c r="C167" s="331"/>
      <c r="D167" s="331" t="str">
        <f>IF(录入!D132="","",录入!D132)</f>
        <v/>
      </c>
      <c r="E167" s="330"/>
      <c r="F167" s="329" t="str">
        <f>IF(D167="","",录入!F132&amp;"箱")</f>
        <v/>
      </c>
      <c r="G167" s="339" t="str">
        <f>IF(D167="","",简化清单!G116)</f>
        <v/>
      </c>
      <c r="H167" s="339" t="str">
        <f>IF(D167="","",录入!H132)</f>
        <v/>
      </c>
    </row>
    <row r="168" spans="1:8" ht="28.5" customHeight="1">
      <c r="A168" s="339" t="str">
        <f>LEFT(录入!C133,2)</f>
        <v/>
      </c>
      <c r="B168" s="339">
        <v>112</v>
      </c>
      <c r="C168" s="331"/>
      <c r="D168" s="331" t="str">
        <f>IF(录入!D133="","",录入!D133)</f>
        <v/>
      </c>
      <c r="E168" s="330"/>
      <c r="F168" s="329" t="str">
        <f>IF(D168="","",录入!F133&amp;"箱")</f>
        <v/>
      </c>
      <c r="G168" s="339" t="str">
        <f>IF(D168="","",简化清单!G117)</f>
        <v/>
      </c>
      <c r="H168" s="339" t="str">
        <f>IF(D168="","",录入!H133)</f>
        <v/>
      </c>
    </row>
    <row r="169" spans="1:8" ht="28.5" customHeight="1">
      <c r="A169" s="339" t="str">
        <f>LEFT(录入!C134,2)</f>
        <v/>
      </c>
      <c r="B169" s="339">
        <v>113</v>
      </c>
      <c r="C169" s="331"/>
      <c r="D169" s="331" t="str">
        <f>IF(录入!D134="","",录入!D134)</f>
        <v/>
      </c>
      <c r="E169" s="330"/>
      <c r="F169" s="329" t="str">
        <f>IF(D169="","",录入!F134&amp;"箱")</f>
        <v/>
      </c>
      <c r="G169" s="339" t="str">
        <f>IF(D169="","",简化清单!G118)</f>
        <v/>
      </c>
      <c r="H169" s="339" t="str">
        <f>IF(D169="","",录入!H134)</f>
        <v/>
      </c>
    </row>
    <row r="170" spans="1:8" ht="28.5" customHeight="1">
      <c r="A170" s="339" t="str">
        <f>LEFT(录入!C135,2)</f>
        <v/>
      </c>
      <c r="B170" s="339">
        <v>114</v>
      </c>
      <c r="C170" s="331"/>
      <c r="D170" s="331" t="str">
        <f>IF(录入!D135="","",录入!D135)</f>
        <v/>
      </c>
      <c r="E170" s="330"/>
      <c r="F170" s="329" t="str">
        <f>IF(D170="","",录入!F135&amp;"箱")</f>
        <v/>
      </c>
      <c r="G170" s="339" t="str">
        <f>IF(D170="","",简化清单!G119)</f>
        <v/>
      </c>
      <c r="H170" s="339" t="str">
        <f>IF(D170="","",录入!H135)</f>
        <v/>
      </c>
    </row>
    <row r="171" spans="1:8" ht="28.5" customHeight="1">
      <c r="A171" s="339" t="str">
        <f>LEFT(录入!C136,2)</f>
        <v/>
      </c>
      <c r="B171" s="339">
        <v>115</v>
      </c>
      <c r="C171" s="331"/>
      <c r="D171" s="331" t="str">
        <f>IF(录入!D136="","",录入!D136)</f>
        <v/>
      </c>
      <c r="E171" s="330"/>
      <c r="F171" s="329" t="str">
        <f>IF(D171="","",录入!F136&amp;"箱")</f>
        <v/>
      </c>
      <c r="G171" s="339" t="str">
        <f>IF(D171="","",简化清单!G120)</f>
        <v/>
      </c>
      <c r="H171" s="339" t="str">
        <f>IF(D171="","",录入!H136)</f>
        <v/>
      </c>
    </row>
    <row r="172" spans="1:8" ht="28.5" customHeight="1">
      <c r="A172" s="339" t="str">
        <f>LEFT(录入!C137,2)</f>
        <v/>
      </c>
      <c r="B172" s="339">
        <v>116</v>
      </c>
      <c r="C172" s="331"/>
      <c r="D172" s="331" t="str">
        <f>IF(录入!D137="","",录入!D137)</f>
        <v/>
      </c>
      <c r="E172" s="330"/>
      <c r="F172" s="329" t="str">
        <f>IF(D172="","",录入!F137&amp;"箱")</f>
        <v/>
      </c>
      <c r="G172" s="339" t="str">
        <f>IF(D172="","",简化清单!G121)</f>
        <v/>
      </c>
      <c r="H172" s="339" t="str">
        <f>IF(D172="","",录入!H137)</f>
        <v/>
      </c>
    </row>
    <row r="173" spans="1:8" ht="28.5" customHeight="1">
      <c r="A173" s="339" t="str">
        <f>LEFT(录入!C138,2)</f>
        <v/>
      </c>
      <c r="B173" s="339">
        <v>117</v>
      </c>
      <c r="C173" s="331"/>
      <c r="D173" s="331" t="str">
        <f>IF(录入!D138="","",录入!D138)</f>
        <v/>
      </c>
      <c r="E173" s="330"/>
      <c r="F173" s="329" t="str">
        <f>IF(D173="","",录入!F138&amp;"箱")</f>
        <v/>
      </c>
      <c r="G173" s="339" t="str">
        <f>IF(D173="","",简化清单!G122)</f>
        <v/>
      </c>
      <c r="H173" s="339" t="str">
        <f>IF(D173="","",录入!H138)</f>
        <v/>
      </c>
    </row>
    <row r="174" spans="1:8" ht="28.5" customHeight="1">
      <c r="A174" s="339" t="str">
        <f>LEFT(录入!C139,2)</f>
        <v/>
      </c>
      <c r="B174" s="339">
        <v>118</v>
      </c>
      <c r="C174" s="331"/>
      <c r="D174" s="331" t="str">
        <f>IF(录入!D139="","",录入!D139)</f>
        <v/>
      </c>
      <c r="E174" s="330"/>
      <c r="F174" s="329" t="str">
        <f>IF(D174="","",录入!F139&amp;"箱")</f>
        <v/>
      </c>
      <c r="G174" s="339" t="str">
        <f>IF(D174="","",简化清单!G123)</f>
        <v/>
      </c>
      <c r="H174" s="339" t="str">
        <f>IF(D174="","",录入!H139)</f>
        <v/>
      </c>
    </row>
    <row r="175" spans="1:8" ht="28.5" customHeight="1">
      <c r="A175" s="339" t="str">
        <f>LEFT(录入!C140,2)</f>
        <v/>
      </c>
      <c r="B175" s="339">
        <v>119</v>
      </c>
      <c r="C175" s="331"/>
      <c r="D175" s="331" t="str">
        <f>IF(录入!D140="","",录入!D140)</f>
        <v/>
      </c>
      <c r="E175" s="330"/>
      <c r="F175" s="329" t="str">
        <f>IF(D175="","",录入!F140&amp;"箱")</f>
        <v/>
      </c>
      <c r="G175" s="339" t="str">
        <f>IF(D175="","",简化清单!G124)</f>
        <v/>
      </c>
      <c r="H175" s="339" t="str">
        <f>IF(D175="","",录入!H140)</f>
        <v/>
      </c>
    </row>
    <row r="176" spans="1:8" ht="28.5" customHeight="1">
      <c r="A176" s="339" t="str">
        <f>LEFT(录入!C141,2)</f>
        <v/>
      </c>
      <c r="B176" s="339">
        <v>120</v>
      </c>
      <c r="C176" s="331"/>
      <c r="D176" s="331" t="str">
        <f>IF(录入!D141="","",录入!D141)</f>
        <v/>
      </c>
      <c r="E176" s="330"/>
      <c r="F176" s="329" t="str">
        <f>IF(D176="","",录入!F141&amp;"箱")</f>
        <v/>
      </c>
      <c r="G176" s="339" t="str">
        <f>IF(D176="","",简化清单!G125)</f>
        <v/>
      </c>
      <c r="H176" s="339" t="str">
        <f>IF(D176="","",录入!H141)</f>
        <v/>
      </c>
    </row>
    <row r="177" s="327" customFormat="1" ht="28.5" customHeight="1"/>
    <row r="178" s="327" customFormat="1" ht="28.5" customHeight="1"/>
    <row r="179" s="327" customFormat="1" ht="29.25" customHeight="1"/>
    <row r="180" s="327" customFormat="1" ht="29.25" customHeight="1"/>
    <row r="181" s="327" customFormat="1" ht="29.25" customHeight="1"/>
    <row r="182" s="327" customFormat="1" ht="29.25" customHeight="1"/>
  </sheetData>
  <dataConsolidate/>
  <mergeCells count="98">
    <mergeCell ref="A1:H1"/>
    <mergeCell ref="B3:C3"/>
    <mergeCell ref="E3:F3"/>
    <mergeCell ref="G3:H3"/>
    <mergeCell ref="B5:C5"/>
    <mergeCell ref="A4:D4"/>
    <mergeCell ref="F7:F8"/>
    <mergeCell ref="G29:H29"/>
    <mergeCell ref="A30:D30"/>
    <mergeCell ref="G7:G8"/>
    <mergeCell ref="H7:H8"/>
    <mergeCell ref="A7:A8"/>
    <mergeCell ref="B7:B8"/>
    <mergeCell ref="C7:C8"/>
    <mergeCell ref="D7:D8"/>
    <mergeCell ref="E7:E8"/>
    <mergeCell ref="A27:H27"/>
    <mergeCell ref="A53:H53"/>
    <mergeCell ref="B55:C55"/>
    <mergeCell ref="E55:F55"/>
    <mergeCell ref="G55:H55"/>
    <mergeCell ref="B29:C29"/>
    <mergeCell ref="E29:F29"/>
    <mergeCell ref="E33:E34"/>
    <mergeCell ref="F33:F34"/>
    <mergeCell ref="G33:G34"/>
    <mergeCell ref="H33:H34"/>
    <mergeCell ref="B31:C31"/>
    <mergeCell ref="A33:A34"/>
    <mergeCell ref="B33:B34"/>
    <mergeCell ref="C33:C34"/>
    <mergeCell ref="D33:D34"/>
    <mergeCell ref="B81:C81"/>
    <mergeCell ref="E81:F81"/>
    <mergeCell ref="G81:H81"/>
    <mergeCell ref="A56:D56"/>
    <mergeCell ref="B57:C57"/>
    <mergeCell ref="A59:A60"/>
    <mergeCell ref="B59:B60"/>
    <mergeCell ref="C59:C60"/>
    <mergeCell ref="D59:D60"/>
    <mergeCell ref="E59:E60"/>
    <mergeCell ref="F59:F60"/>
    <mergeCell ref="G59:G60"/>
    <mergeCell ref="H59:H60"/>
    <mergeCell ref="A79:H79"/>
    <mergeCell ref="A82:D82"/>
    <mergeCell ref="B83:C83"/>
    <mergeCell ref="F85:F86"/>
    <mergeCell ref="G85:G86"/>
    <mergeCell ref="H85:H86"/>
    <mergeCell ref="B107:C107"/>
    <mergeCell ref="E107:F107"/>
    <mergeCell ref="G107:H107"/>
    <mergeCell ref="A85:A86"/>
    <mergeCell ref="B85:B86"/>
    <mergeCell ref="C85:C86"/>
    <mergeCell ref="D85:D86"/>
    <mergeCell ref="E85:E86"/>
    <mergeCell ref="A105:H105"/>
    <mergeCell ref="B133:C133"/>
    <mergeCell ref="E133:F133"/>
    <mergeCell ref="G133:H133"/>
    <mergeCell ref="A108:D108"/>
    <mergeCell ref="B109:C109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A131:H131"/>
    <mergeCell ref="A134:D134"/>
    <mergeCell ref="B135:C135"/>
    <mergeCell ref="F137:F138"/>
    <mergeCell ref="G137:G138"/>
    <mergeCell ref="H137:H138"/>
    <mergeCell ref="B159:C159"/>
    <mergeCell ref="E159:F159"/>
    <mergeCell ref="G159:H159"/>
    <mergeCell ref="A137:A138"/>
    <mergeCell ref="B137:B138"/>
    <mergeCell ref="C137:C138"/>
    <mergeCell ref="D137:D138"/>
    <mergeCell ref="E137:E138"/>
    <mergeCell ref="A157:H157"/>
    <mergeCell ref="E163:E164"/>
    <mergeCell ref="F163:F164"/>
    <mergeCell ref="G163:G164"/>
    <mergeCell ref="H163:H164"/>
    <mergeCell ref="A160:D160"/>
    <mergeCell ref="B161:C161"/>
    <mergeCell ref="A163:A164"/>
    <mergeCell ref="B163:B164"/>
    <mergeCell ref="C163:C164"/>
    <mergeCell ref="D163:D164"/>
  </mergeCells>
  <phoneticPr fontId="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121"/>
  <sheetViews>
    <sheetView showZeros="0" workbookViewId="0"/>
  </sheetViews>
  <sheetFormatPr defaultRowHeight="14.25"/>
  <cols>
    <col min="2" max="2" width="10.875" bestFit="1" customWidth="1"/>
    <col min="3" max="3" width="12.125" bestFit="1" customWidth="1"/>
    <col min="4" max="4" width="10.875" bestFit="1" customWidth="1"/>
    <col min="5" max="6" width="9.75" bestFit="1" customWidth="1"/>
    <col min="7" max="7" width="5.75" bestFit="1" customWidth="1"/>
    <col min="8" max="8" width="10.875" style="354" bestFit="1" customWidth="1"/>
    <col min="9" max="9" width="6.875" bestFit="1" customWidth="1"/>
    <col min="10" max="11" width="10.875" bestFit="1" customWidth="1"/>
    <col min="12" max="13" width="6.875" bestFit="1" customWidth="1"/>
    <col min="14" max="14" width="12.75" bestFit="1" customWidth="1"/>
  </cols>
  <sheetData>
    <row r="1" spans="1:14">
      <c r="A1" s="342" t="s">
        <v>412</v>
      </c>
      <c r="B1" s="343" t="s">
        <v>419</v>
      </c>
      <c r="C1" s="343" t="s">
        <v>427</v>
      </c>
      <c r="D1" s="344" t="s">
        <v>373</v>
      </c>
      <c r="E1" s="345" t="s">
        <v>413</v>
      </c>
      <c r="F1" s="342" t="s">
        <v>414</v>
      </c>
      <c r="G1" s="342" t="s">
        <v>415</v>
      </c>
      <c r="H1" s="353" t="s">
        <v>420</v>
      </c>
      <c r="I1" s="344" t="s">
        <v>421</v>
      </c>
      <c r="J1" s="344" t="s">
        <v>422</v>
      </c>
      <c r="K1" s="344" t="s">
        <v>423</v>
      </c>
      <c r="L1" s="342" t="s">
        <v>424</v>
      </c>
      <c r="M1" s="345" t="s">
        <v>425</v>
      </c>
      <c r="N1" s="346" t="s">
        <v>426</v>
      </c>
    </row>
    <row r="2" spans="1:14">
      <c r="A2" s="261">
        <f>IF(B2="","",录入!L22)</f>
        <v>0</v>
      </c>
      <c r="B2" s="324" t="str">
        <f>IF(录入!D22="","",录入!D22)</f>
        <v>塑料玩具</v>
      </c>
      <c r="C2" s="324" t="str">
        <f>IF(B2="","",录入!C22)</f>
        <v>9503008900</v>
      </c>
      <c r="D2" s="324"/>
      <c r="E2" s="324"/>
      <c r="F2" s="324"/>
      <c r="G2" s="324"/>
      <c r="H2" s="354">
        <f>IF(B2="","",IF(录入!K22="千克",录入!H22,录入!H22/录入!M22))</f>
        <v>15174.999773874883</v>
      </c>
      <c r="I2" s="324" t="str">
        <f>IF(B2="","",录入!K22)</f>
        <v>个</v>
      </c>
      <c r="J2" s="324">
        <f>IF(B2="","",录入!F22)</f>
        <v>208</v>
      </c>
      <c r="K2" s="324" t="str">
        <f>IF(B2="","","箱")</f>
        <v>箱</v>
      </c>
      <c r="L2" s="324" t="str">
        <f>IF(B2="","","USD")</f>
        <v>USD</v>
      </c>
      <c r="M2" s="324">
        <f>IF(B2="","",简化清单!G6)</f>
        <v>0</v>
      </c>
      <c r="N2">
        <f>IF(B2="","",录入!H22)</f>
        <v>3035</v>
      </c>
    </row>
    <row r="3" spans="1:14">
      <c r="A3" s="261">
        <f>IF(B3="","",录入!L23)</f>
        <v>0</v>
      </c>
      <c r="B3" s="324" t="str">
        <f>IF(录入!D23="","",录入!D23)</f>
        <v>小风扇</v>
      </c>
      <c r="C3" s="324" t="str">
        <f>IF(B3="","",录入!C23)</f>
        <v>8414519900</v>
      </c>
      <c r="D3" s="324"/>
      <c r="E3" s="324"/>
      <c r="F3" s="324"/>
      <c r="G3" s="324"/>
      <c r="H3" s="354">
        <f>IF(B3="","",IF(录入!K23="千克",录入!H23,录入!H23/录入!M23))</f>
        <v>206</v>
      </c>
      <c r="I3" s="324" t="str">
        <f>IF(B3="","",录入!K23)</f>
        <v>台</v>
      </c>
      <c r="J3" s="324">
        <f>IF(B3="","",录入!F23)</f>
        <v>7</v>
      </c>
      <c r="K3" s="324" t="str">
        <f t="shared" ref="K3:K66" si="0">IF(B3="","","箱")</f>
        <v>箱</v>
      </c>
      <c r="L3" s="324" t="str">
        <f t="shared" ref="L3:L21" si="1">IF(B3="","","USD")</f>
        <v>USD</v>
      </c>
      <c r="M3" s="324">
        <f>IF(B3="","",简化清单!G7)</f>
        <v>0</v>
      </c>
      <c r="N3">
        <f>IF(B3="","",录入!H23)</f>
        <v>103</v>
      </c>
    </row>
    <row r="4" spans="1:14">
      <c r="A4" s="261">
        <f>IF(B4="","",录入!L24)</f>
        <v>0</v>
      </c>
      <c r="B4" s="324" t="str">
        <f>IF(录入!D24="","",录入!D24)</f>
        <v>铁制玩具</v>
      </c>
      <c r="C4" s="324" t="str">
        <f>IF(B4="","",录入!C24)</f>
        <v>9503008900</v>
      </c>
      <c r="D4" s="324"/>
      <c r="E4" s="324"/>
      <c r="F4" s="324"/>
      <c r="G4" s="324"/>
      <c r="H4" s="354">
        <f>IF(B4="","",IF(录入!K24="千克",录入!H24,录入!H24/录入!M24))</f>
        <v>1389.9999792873862</v>
      </c>
      <c r="I4" s="324" t="str">
        <f>IF(B4="","",录入!K24)</f>
        <v>个</v>
      </c>
      <c r="J4" s="324">
        <f>IF(B4="","",录入!F24)</f>
        <v>19</v>
      </c>
      <c r="K4" s="324" t="str">
        <f t="shared" si="0"/>
        <v>箱</v>
      </c>
      <c r="L4" s="324" t="str">
        <f t="shared" si="1"/>
        <v>USD</v>
      </c>
      <c r="M4" s="324">
        <f>IF(B4="","",简化清单!G8)</f>
        <v>0</v>
      </c>
      <c r="N4">
        <f>IF(B4="","",录入!H24)</f>
        <v>278</v>
      </c>
    </row>
    <row r="5" spans="1:14">
      <c r="A5" s="261" t="str">
        <f>IF(B5="","",录入!L25)</f>
        <v/>
      </c>
      <c r="B5" s="324" t="str">
        <f>IF(录入!D25="","",录入!D25)</f>
        <v>毛绒玩具</v>
      </c>
      <c r="C5" s="324" t="str">
        <f>IF(B5="","",录入!C25)</f>
        <v>9503002100</v>
      </c>
      <c r="D5" s="324"/>
      <c r="E5" s="324"/>
      <c r="F5" s="324"/>
      <c r="G5" s="324"/>
      <c r="H5" s="354">
        <f>IF(B5="","",IF(录入!K25="千克",录入!H25,录入!H25/录入!M25))</f>
        <v>9194.9998629838246</v>
      </c>
      <c r="I5" s="324" t="str">
        <f>IF(B5="","",录入!K25)</f>
        <v>个</v>
      </c>
      <c r="J5" s="324">
        <f>IF(B5="","",录入!F25)</f>
        <v>126</v>
      </c>
      <c r="K5" s="324" t="str">
        <f t="shared" si="0"/>
        <v>箱</v>
      </c>
      <c r="L5" s="324" t="str">
        <f t="shared" si="1"/>
        <v>USD</v>
      </c>
      <c r="M5" s="324">
        <f>IF(B5="","",简化清单!G9)</f>
        <v>0</v>
      </c>
      <c r="N5">
        <f>IF(B5="","",录入!H25)</f>
        <v>1839</v>
      </c>
    </row>
    <row r="6" spans="1:14">
      <c r="A6" s="261" t="str">
        <f>IF(B6="","",录入!L26)</f>
        <v/>
      </c>
      <c r="B6" s="324" t="str">
        <f>IF(录入!D26="","",录入!D26)</f>
        <v>木制玩具</v>
      </c>
      <c r="C6" s="324" t="str">
        <f>IF(B6="","",录入!C26)</f>
        <v>9503008900</v>
      </c>
      <c r="D6" s="324"/>
      <c r="E6" s="324"/>
      <c r="F6" s="324"/>
      <c r="G6" s="324"/>
      <c r="H6" s="354">
        <f>IF(B6="","",IF(录入!K26="千克",录入!H26,录入!H26/录入!M26))</f>
        <v>1459.9999782443049</v>
      </c>
      <c r="I6" s="324" t="str">
        <f>IF(B6="","",录入!K26)</f>
        <v>个</v>
      </c>
      <c r="J6" s="324">
        <f>IF(B6="","",录入!F26)</f>
        <v>20</v>
      </c>
      <c r="K6" s="324" t="str">
        <f t="shared" si="0"/>
        <v>箱</v>
      </c>
      <c r="L6" s="324" t="str">
        <f t="shared" si="1"/>
        <v>USD</v>
      </c>
      <c r="M6" s="324">
        <f>IF(B6="","",简化清单!G10)</f>
        <v>0</v>
      </c>
      <c r="N6">
        <f>IF(B6="","",录入!H26)</f>
        <v>292</v>
      </c>
    </row>
    <row r="7" spans="1:14">
      <c r="A7" s="261" t="str">
        <f>IF(B7="","",录入!L27)</f>
        <v/>
      </c>
      <c r="B7" s="324" t="str">
        <f>IF(录入!D27="","",录入!D27)</f>
        <v>铅笔刀</v>
      </c>
      <c r="C7" s="324" t="str">
        <f>IF(B7="","",录入!C27)</f>
        <v>8214100000</v>
      </c>
      <c r="D7" s="324"/>
      <c r="E7" s="324"/>
      <c r="F7" s="324"/>
      <c r="G7" s="324"/>
      <c r="H7" s="354">
        <f>IF(B7="","",IF(录入!K27="千克",录入!H27,录入!H27/录入!M27))</f>
        <v>30</v>
      </c>
      <c r="I7" s="324" t="str">
        <f>IF(B7="","",录入!K27)</f>
        <v>千克</v>
      </c>
      <c r="J7" s="324">
        <f>IF(B7="","",录入!F27)</f>
        <v>2</v>
      </c>
      <c r="K7" s="324" t="str">
        <f t="shared" si="0"/>
        <v>箱</v>
      </c>
      <c r="L7" s="324" t="str">
        <f t="shared" si="1"/>
        <v>USD</v>
      </c>
      <c r="M7" s="324">
        <f>IF(B7="","",简化清单!G11)</f>
        <v>0</v>
      </c>
      <c r="N7">
        <f>IF(B7="","",录入!H27)</f>
        <v>30</v>
      </c>
    </row>
    <row r="8" spans="1:14">
      <c r="A8" s="261" t="str">
        <f>IF(B8="","",录入!L28)</f>
        <v/>
      </c>
      <c r="B8" s="324" t="str">
        <f>IF(录入!D28="","",录入!D28)</f>
        <v>颜料粉饼</v>
      </c>
      <c r="C8" s="324" t="str">
        <f>IF(B8="","",录入!C28)</f>
        <v>3213100000</v>
      </c>
      <c r="D8" s="324"/>
      <c r="E8" s="324"/>
      <c r="F8" s="324"/>
      <c r="G8" s="324"/>
      <c r="H8" s="354">
        <f>IF(B8="","",IF(录入!K28="千克",录入!H28,录入!H28/录入!M28))</f>
        <v>847</v>
      </c>
      <c r="I8" s="324" t="str">
        <f>IF(B8="","",录入!K28)</f>
        <v>千克</v>
      </c>
      <c r="J8" s="324">
        <f>IF(B8="","",录入!F28)</f>
        <v>58</v>
      </c>
      <c r="K8" s="324" t="str">
        <f t="shared" si="0"/>
        <v>箱</v>
      </c>
      <c r="L8" s="324" t="str">
        <f t="shared" si="1"/>
        <v>USD</v>
      </c>
      <c r="M8" s="324">
        <f>IF(B8="","",简化清单!G12)</f>
        <v>0</v>
      </c>
      <c r="N8">
        <f>IF(B8="","",录入!H28)</f>
        <v>847</v>
      </c>
    </row>
    <row r="9" spans="1:14">
      <c r="A9" s="261" t="str">
        <f>IF(B9="","",录入!L29)</f>
        <v/>
      </c>
      <c r="B9" s="324" t="str">
        <f>IF(录入!D29="","",录入!D29)</f>
        <v/>
      </c>
      <c r="C9" s="324" t="str">
        <f>IF(B9="","",录入!C29)</f>
        <v/>
      </c>
      <c r="D9" s="324"/>
      <c r="E9" s="324"/>
      <c r="F9" s="324"/>
      <c r="G9" s="324"/>
      <c r="H9" s="354" t="str">
        <f>IF(B9="","",IF(录入!K29="千克",录入!H29,录入!H29/录入!M29))</f>
        <v/>
      </c>
      <c r="I9" s="324" t="str">
        <f>IF(B9="","",录入!K29)</f>
        <v/>
      </c>
      <c r="J9" s="324" t="str">
        <f>IF(B9="","",录入!F29)</f>
        <v/>
      </c>
      <c r="K9" s="324" t="str">
        <f t="shared" si="0"/>
        <v/>
      </c>
      <c r="L9" s="324" t="str">
        <f t="shared" si="1"/>
        <v/>
      </c>
      <c r="M9" s="324" t="str">
        <f>IF(B9="","",简化清单!G13)</f>
        <v/>
      </c>
      <c r="N9" t="str">
        <f>IF(B9="","",录入!H29)</f>
        <v/>
      </c>
    </row>
    <row r="10" spans="1:14">
      <c r="A10" s="261" t="str">
        <f>IF(B10="","",录入!L30)</f>
        <v/>
      </c>
      <c r="B10" s="324" t="str">
        <f>IF(录入!D30="","",录入!D30)</f>
        <v/>
      </c>
      <c r="C10" s="324" t="str">
        <f>IF(B10="","",录入!C30)</f>
        <v/>
      </c>
      <c r="D10" s="324"/>
      <c r="E10" s="324"/>
      <c r="F10" s="324"/>
      <c r="G10" s="324"/>
      <c r="H10" s="354" t="str">
        <f>IF(B10="","",IF(录入!K30="千克",录入!H30,录入!H30/录入!M30))</f>
        <v/>
      </c>
      <c r="I10" s="324" t="str">
        <f>IF(B10="","",录入!K30)</f>
        <v/>
      </c>
      <c r="J10" s="324" t="str">
        <f>IF(B10="","",录入!F30)</f>
        <v/>
      </c>
      <c r="K10" s="324" t="str">
        <f t="shared" si="0"/>
        <v/>
      </c>
      <c r="L10" s="324" t="str">
        <f t="shared" si="1"/>
        <v/>
      </c>
      <c r="M10" s="324" t="str">
        <f>IF(B10="","",简化清单!G14)</f>
        <v/>
      </c>
      <c r="N10" t="str">
        <f>IF(B10="","",录入!H30)</f>
        <v/>
      </c>
    </row>
    <row r="11" spans="1:14">
      <c r="A11" s="261" t="str">
        <f>IF(B11="","",录入!L31)</f>
        <v/>
      </c>
      <c r="B11" s="324" t="str">
        <f>IF(录入!D31="","",录入!D31)</f>
        <v/>
      </c>
      <c r="C11" s="324" t="str">
        <f>IF(B11="","",录入!C31)</f>
        <v/>
      </c>
      <c r="D11" s="324"/>
      <c r="E11" s="324"/>
      <c r="F11" s="324"/>
      <c r="G11" s="324"/>
      <c r="H11" s="354" t="str">
        <f>IF(B11="","",IF(录入!K31="千克",录入!H31,录入!H31/录入!M31))</f>
        <v/>
      </c>
      <c r="I11" s="324" t="str">
        <f>IF(B11="","",录入!K31)</f>
        <v/>
      </c>
      <c r="J11" s="324" t="str">
        <f>IF(B11="","",录入!F31)</f>
        <v/>
      </c>
      <c r="K11" s="324" t="str">
        <f t="shared" si="0"/>
        <v/>
      </c>
      <c r="L11" s="324" t="str">
        <f t="shared" si="1"/>
        <v/>
      </c>
      <c r="M11" s="324" t="str">
        <f>IF(B11="","",简化清单!G15)</f>
        <v/>
      </c>
      <c r="N11" t="str">
        <f>IF(B11="","",录入!H31)</f>
        <v/>
      </c>
    </row>
    <row r="12" spans="1:14">
      <c r="A12" s="261" t="str">
        <f>IF(B12="","",录入!L32)</f>
        <v/>
      </c>
      <c r="B12" s="324" t="str">
        <f>IF(录入!D32="","",录入!D32)</f>
        <v/>
      </c>
      <c r="C12" s="324" t="str">
        <f>IF(B12="","",录入!C32)</f>
        <v/>
      </c>
      <c r="D12" s="324"/>
      <c r="E12" s="324"/>
      <c r="F12" s="324"/>
      <c r="G12" s="324"/>
      <c r="H12" s="354" t="str">
        <f>IF(B12="","",IF(录入!K32="千克",录入!H32,录入!H32/录入!M32))</f>
        <v/>
      </c>
      <c r="I12" s="324" t="str">
        <f>IF(B12="","",录入!K32)</f>
        <v/>
      </c>
      <c r="J12" s="324" t="str">
        <f>IF(B12="","",录入!F32)</f>
        <v/>
      </c>
      <c r="K12" s="324" t="str">
        <f t="shared" si="0"/>
        <v/>
      </c>
      <c r="L12" s="324" t="str">
        <f t="shared" si="1"/>
        <v/>
      </c>
      <c r="M12" s="324" t="str">
        <f>IF(B12="","",简化清单!G16)</f>
        <v/>
      </c>
      <c r="N12" t="str">
        <f>IF(B12="","",录入!H32)</f>
        <v/>
      </c>
    </row>
    <row r="13" spans="1:14">
      <c r="A13" s="261" t="str">
        <f>IF(B13="","",录入!L33)</f>
        <v/>
      </c>
      <c r="B13" s="324" t="str">
        <f>IF(录入!D33="","",录入!D33)</f>
        <v/>
      </c>
      <c r="C13" s="324" t="str">
        <f>IF(B13="","",录入!C33)</f>
        <v/>
      </c>
      <c r="D13" s="324"/>
      <c r="E13" s="324"/>
      <c r="F13" s="324"/>
      <c r="G13" s="324"/>
      <c r="H13" s="354" t="str">
        <f>IF(B13="","",IF(录入!K33="千克",录入!H33,录入!H33/录入!M33))</f>
        <v/>
      </c>
      <c r="I13" s="324" t="str">
        <f>IF(B13="","",录入!K33)</f>
        <v/>
      </c>
      <c r="J13" s="324" t="str">
        <f>IF(B13="","",录入!F33)</f>
        <v/>
      </c>
      <c r="K13" s="324" t="str">
        <f t="shared" si="0"/>
        <v/>
      </c>
      <c r="L13" s="324" t="str">
        <f t="shared" si="1"/>
        <v/>
      </c>
      <c r="M13" s="324" t="str">
        <f>IF(B13="","",简化清单!G17)</f>
        <v/>
      </c>
      <c r="N13" t="str">
        <f>IF(B13="","",录入!H33)</f>
        <v/>
      </c>
    </row>
    <row r="14" spans="1:14">
      <c r="A14" s="261" t="str">
        <f>IF(B14="","",录入!L34)</f>
        <v/>
      </c>
      <c r="B14" s="324" t="str">
        <f>IF(录入!D34="","",录入!D34)</f>
        <v/>
      </c>
      <c r="C14" s="324" t="str">
        <f>IF(B14="","",录入!C34)</f>
        <v/>
      </c>
      <c r="D14" s="324"/>
      <c r="E14" s="324"/>
      <c r="F14" s="324"/>
      <c r="G14" s="324"/>
      <c r="H14" s="354" t="str">
        <f>IF(B14="","",IF(录入!K34="千克",录入!H34,录入!H34/录入!M34))</f>
        <v/>
      </c>
      <c r="I14" s="324" t="str">
        <f>IF(B14="","",录入!K34)</f>
        <v/>
      </c>
      <c r="J14" s="324" t="str">
        <f>IF(B14="","",录入!F34)</f>
        <v/>
      </c>
      <c r="K14" s="324" t="str">
        <f t="shared" si="0"/>
        <v/>
      </c>
      <c r="L14" s="324" t="str">
        <f t="shared" si="1"/>
        <v/>
      </c>
      <c r="M14" s="324" t="str">
        <f>IF(B14="","",简化清单!G18)</f>
        <v/>
      </c>
      <c r="N14" t="str">
        <f>IF(B14="","",录入!H34)</f>
        <v/>
      </c>
    </row>
    <row r="15" spans="1:14">
      <c r="A15" s="261" t="str">
        <f>IF(B15="","",录入!L35)</f>
        <v/>
      </c>
      <c r="B15" s="324" t="str">
        <f>IF(录入!D35="","",录入!D35)</f>
        <v/>
      </c>
      <c r="C15" s="324" t="str">
        <f>IF(B15="","",录入!C35)</f>
        <v/>
      </c>
      <c r="D15" s="324"/>
      <c r="E15" s="324"/>
      <c r="F15" s="324"/>
      <c r="G15" s="324"/>
      <c r="H15" s="354" t="str">
        <f>IF(B15="","",IF(录入!K35="千克",录入!H35,录入!H35/录入!M35))</f>
        <v/>
      </c>
      <c r="I15" s="324" t="str">
        <f>IF(B15="","",录入!K35)</f>
        <v/>
      </c>
      <c r="J15" s="324" t="str">
        <f>IF(B15="","",录入!F35)</f>
        <v/>
      </c>
      <c r="K15" s="324" t="str">
        <f t="shared" si="0"/>
        <v/>
      </c>
      <c r="L15" s="324" t="str">
        <f t="shared" si="1"/>
        <v/>
      </c>
      <c r="M15" s="324" t="str">
        <f>IF(B15="","",简化清单!G19)</f>
        <v/>
      </c>
      <c r="N15" t="str">
        <f>IF(B15="","",录入!H35)</f>
        <v/>
      </c>
    </row>
    <row r="16" spans="1:14">
      <c r="A16" s="261" t="str">
        <f>IF(B16="","",录入!L36)</f>
        <v/>
      </c>
      <c r="B16" s="324" t="str">
        <f>IF(录入!D36="","",录入!D36)</f>
        <v/>
      </c>
      <c r="C16" s="324" t="str">
        <f>IF(B16="","",录入!C36)</f>
        <v/>
      </c>
      <c r="D16" s="324"/>
      <c r="E16" s="324"/>
      <c r="F16" s="324"/>
      <c r="G16" s="324"/>
      <c r="H16" s="354" t="str">
        <f>IF(B16="","",IF(录入!K36="千克",录入!H36,录入!H36/录入!M36))</f>
        <v/>
      </c>
      <c r="I16" s="324" t="str">
        <f>IF(B16="","",录入!K36)</f>
        <v/>
      </c>
      <c r="J16" s="324" t="str">
        <f>IF(B16="","",录入!F36)</f>
        <v/>
      </c>
      <c r="K16" s="324" t="str">
        <f t="shared" si="0"/>
        <v/>
      </c>
      <c r="L16" s="324" t="str">
        <f t="shared" si="1"/>
        <v/>
      </c>
      <c r="M16" s="324" t="str">
        <f>IF(B16="","",简化清单!G20)</f>
        <v/>
      </c>
      <c r="N16" t="str">
        <f>IF(B16="","",录入!H36)</f>
        <v/>
      </c>
    </row>
    <row r="17" spans="1:14">
      <c r="A17" s="261" t="str">
        <f>IF(B17="","",录入!L37)</f>
        <v/>
      </c>
      <c r="B17" s="324" t="str">
        <f>IF(录入!D37="","",录入!D37)</f>
        <v/>
      </c>
      <c r="C17" s="324" t="str">
        <f>IF(B17="","",录入!C37)</f>
        <v/>
      </c>
      <c r="D17" s="324"/>
      <c r="E17" s="324"/>
      <c r="F17" s="324"/>
      <c r="G17" s="324"/>
      <c r="H17" s="354" t="str">
        <f>IF(B17="","",IF(录入!K37="千克",录入!H37,录入!H37/录入!M37))</f>
        <v/>
      </c>
      <c r="I17" s="324" t="str">
        <f>IF(B17="","",录入!K37)</f>
        <v/>
      </c>
      <c r="J17" s="324" t="str">
        <f>IF(B17="","",录入!F37)</f>
        <v/>
      </c>
      <c r="K17" s="324" t="str">
        <f t="shared" si="0"/>
        <v/>
      </c>
      <c r="L17" s="324" t="str">
        <f t="shared" si="1"/>
        <v/>
      </c>
      <c r="M17" s="324" t="str">
        <f>IF(B17="","",简化清单!G21)</f>
        <v/>
      </c>
      <c r="N17" t="str">
        <f>IF(B17="","",录入!H37)</f>
        <v/>
      </c>
    </row>
    <row r="18" spans="1:14">
      <c r="A18" s="261" t="str">
        <f>IF(B18="","",录入!L38)</f>
        <v/>
      </c>
      <c r="B18" s="324" t="str">
        <f>IF(录入!D38="","",录入!D38)</f>
        <v/>
      </c>
      <c r="C18" s="324" t="str">
        <f>IF(B18="","",录入!C38)</f>
        <v/>
      </c>
      <c r="D18" s="324"/>
      <c r="E18" s="324"/>
      <c r="F18" s="324"/>
      <c r="G18" s="324"/>
      <c r="H18" s="354" t="str">
        <f>IF(B18="","",IF(录入!K38="千克",录入!H38,录入!H38/录入!M38))</f>
        <v/>
      </c>
      <c r="I18" s="324" t="str">
        <f>IF(B18="","",录入!K38)</f>
        <v/>
      </c>
      <c r="J18" s="324" t="str">
        <f>IF(B18="","",录入!F38)</f>
        <v/>
      </c>
      <c r="K18" s="324" t="str">
        <f t="shared" si="0"/>
        <v/>
      </c>
      <c r="L18" s="324" t="str">
        <f t="shared" si="1"/>
        <v/>
      </c>
      <c r="M18" s="324" t="str">
        <f>IF(B18="","",简化清单!G22)</f>
        <v/>
      </c>
      <c r="N18" t="str">
        <f>IF(B18="","",录入!H38)</f>
        <v/>
      </c>
    </row>
    <row r="19" spans="1:14">
      <c r="A19" s="261" t="str">
        <f>IF(B19="","",录入!L39)</f>
        <v/>
      </c>
      <c r="B19" s="324" t="str">
        <f>IF(录入!D39="","",录入!D39)</f>
        <v/>
      </c>
      <c r="C19" s="324" t="str">
        <f>IF(B19="","",录入!C39)</f>
        <v/>
      </c>
      <c r="D19" s="324"/>
      <c r="E19" s="324"/>
      <c r="F19" s="324"/>
      <c r="G19" s="324"/>
      <c r="H19" s="354" t="str">
        <f>IF(B19="","",IF(录入!K39="千克",录入!H39,录入!H39/录入!M39))</f>
        <v/>
      </c>
      <c r="I19" s="324" t="str">
        <f>IF(B19="","",录入!K39)</f>
        <v/>
      </c>
      <c r="J19" s="324" t="str">
        <f>IF(B19="","",录入!F39)</f>
        <v/>
      </c>
      <c r="K19" s="324" t="str">
        <f t="shared" si="0"/>
        <v/>
      </c>
      <c r="L19" s="324" t="str">
        <f t="shared" si="1"/>
        <v/>
      </c>
      <c r="M19" s="324" t="str">
        <f>IF(B19="","",简化清单!G23)</f>
        <v/>
      </c>
      <c r="N19" t="str">
        <f>IF(B19="","",录入!H39)</f>
        <v/>
      </c>
    </row>
    <row r="20" spans="1:14">
      <c r="A20" s="261" t="str">
        <f>IF(B20="","",录入!L40)</f>
        <v/>
      </c>
      <c r="B20" s="324" t="str">
        <f>IF(录入!D40="","",录入!D40)</f>
        <v/>
      </c>
      <c r="C20" s="324" t="str">
        <f>IF(B20="","",录入!C40)</f>
        <v/>
      </c>
      <c r="D20" s="324"/>
      <c r="E20" s="324"/>
      <c r="F20" s="324"/>
      <c r="G20" s="324"/>
      <c r="H20" s="354" t="str">
        <f>IF(B20="","",IF(录入!K40="千克",录入!H40,录入!H40/录入!M40))</f>
        <v/>
      </c>
      <c r="I20" s="324" t="str">
        <f>IF(B20="","",录入!K40)</f>
        <v/>
      </c>
      <c r="J20" s="324" t="str">
        <f>IF(B20="","",录入!F40)</f>
        <v/>
      </c>
      <c r="K20" s="324" t="str">
        <f t="shared" si="0"/>
        <v/>
      </c>
      <c r="L20" s="324" t="str">
        <f t="shared" si="1"/>
        <v/>
      </c>
      <c r="M20" s="324" t="str">
        <f>IF(B20="","",简化清单!G24)</f>
        <v/>
      </c>
      <c r="N20" t="str">
        <f>IF(B20="","",录入!H40)</f>
        <v/>
      </c>
    </row>
    <row r="21" spans="1:14">
      <c r="A21" s="261" t="str">
        <f>IF(B21="","",录入!L41)</f>
        <v/>
      </c>
      <c r="B21" s="324" t="str">
        <f>IF(录入!D41="","",录入!D41)</f>
        <v/>
      </c>
      <c r="C21" s="324" t="str">
        <f>IF(B21="","",录入!C41)</f>
        <v/>
      </c>
      <c r="D21" s="324"/>
      <c r="E21" s="324"/>
      <c r="F21" s="324"/>
      <c r="G21" s="324"/>
      <c r="H21" s="354" t="str">
        <f>IF(B21="","",IF(录入!K41="千克",录入!H41,录入!H41/录入!M41))</f>
        <v/>
      </c>
      <c r="I21" s="324" t="str">
        <f>IF(B21="","",录入!K41)</f>
        <v/>
      </c>
      <c r="J21" s="324" t="str">
        <f>IF(B21="","",录入!F41)</f>
        <v/>
      </c>
      <c r="K21" s="324" t="str">
        <f t="shared" si="0"/>
        <v/>
      </c>
      <c r="L21" s="324" t="str">
        <f t="shared" si="1"/>
        <v/>
      </c>
      <c r="M21" s="324" t="str">
        <f>IF(B21="","",简化清单!G25)</f>
        <v/>
      </c>
      <c r="N21" t="str">
        <f>IF(B21="","",录入!H41)</f>
        <v/>
      </c>
    </row>
    <row r="22" spans="1:14">
      <c r="A22" s="261" t="str">
        <f>IF(B22="","",录入!L42)</f>
        <v/>
      </c>
      <c r="B22" s="324" t="str">
        <f>IF(录入!D42="","",录入!D42)</f>
        <v/>
      </c>
      <c r="C22" s="324" t="str">
        <f>IF(B22="","",录入!C42)</f>
        <v/>
      </c>
      <c r="D22" s="324"/>
      <c r="E22" s="324"/>
      <c r="F22" s="324"/>
      <c r="G22" s="324"/>
      <c r="H22" s="354" t="str">
        <f>IF(B22="","",IF(录入!K42="千克",录入!H42,录入!H42/录入!M42))</f>
        <v/>
      </c>
      <c r="I22" s="324" t="str">
        <f>IF(B22="","",录入!K42)</f>
        <v/>
      </c>
      <c r="J22" s="324" t="str">
        <f>IF(B22="","",录入!F42)</f>
        <v/>
      </c>
      <c r="K22" s="324" t="str">
        <f t="shared" si="0"/>
        <v/>
      </c>
      <c r="L22" s="324" t="str">
        <f t="shared" ref="L22:L85" si="2">IF(B22="","","USD")</f>
        <v/>
      </c>
      <c r="M22" s="324" t="str">
        <f>IF(B22="","",简化清单!G26)</f>
        <v/>
      </c>
      <c r="N22" t="str">
        <f>IF(B22="","",录入!H42)</f>
        <v/>
      </c>
    </row>
    <row r="23" spans="1:14">
      <c r="A23" s="261" t="str">
        <f>IF(B23="","",录入!L43)</f>
        <v/>
      </c>
      <c r="B23" s="324" t="str">
        <f>IF(录入!D43="","",录入!D43)</f>
        <v/>
      </c>
      <c r="C23" s="324" t="str">
        <f>IF(B23="","",录入!C43)</f>
        <v/>
      </c>
      <c r="D23" s="324"/>
      <c r="E23" s="324"/>
      <c r="F23" s="324"/>
      <c r="G23" s="324"/>
      <c r="H23" s="354" t="str">
        <f>IF(B23="","",IF(录入!K43="千克",录入!H43,录入!H43/录入!M43))</f>
        <v/>
      </c>
      <c r="I23" s="324" t="str">
        <f>IF(B23="","",录入!K43)</f>
        <v/>
      </c>
      <c r="J23" s="324" t="str">
        <f>IF(B23="","",录入!F43)</f>
        <v/>
      </c>
      <c r="K23" s="324" t="str">
        <f t="shared" si="0"/>
        <v/>
      </c>
      <c r="L23" s="324" t="str">
        <f t="shared" si="2"/>
        <v/>
      </c>
      <c r="M23" s="324" t="str">
        <f>IF(B23="","",简化清单!G27)</f>
        <v/>
      </c>
      <c r="N23" t="str">
        <f>IF(B23="","",录入!H43)</f>
        <v/>
      </c>
    </row>
    <row r="24" spans="1:14">
      <c r="A24" s="261" t="str">
        <f>IF(B24="","",录入!L44)</f>
        <v/>
      </c>
      <c r="B24" s="324" t="str">
        <f>IF(录入!D44="","",录入!D44)</f>
        <v/>
      </c>
      <c r="C24" s="324" t="str">
        <f>IF(B24="","",录入!C44)</f>
        <v/>
      </c>
      <c r="D24" s="324"/>
      <c r="E24" s="324"/>
      <c r="F24" s="324"/>
      <c r="G24" s="324"/>
      <c r="H24" s="354" t="str">
        <f>IF(B24="","",IF(录入!K44="千克",录入!H44,录入!H44/录入!M44))</f>
        <v/>
      </c>
      <c r="I24" s="324" t="str">
        <f>IF(B24="","",录入!K44)</f>
        <v/>
      </c>
      <c r="J24" s="324" t="str">
        <f>IF(B24="","",录入!F44)</f>
        <v/>
      </c>
      <c r="K24" s="324" t="str">
        <f t="shared" si="0"/>
        <v/>
      </c>
      <c r="L24" s="324" t="str">
        <f t="shared" si="2"/>
        <v/>
      </c>
      <c r="M24" s="324" t="str">
        <f>IF(B24="","",简化清单!G28)</f>
        <v/>
      </c>
      <c r="N24" t="str">
        <f>IF(B24="","",录入!H44)</f>
        <v/>
      </c>
    </row>
    <row r="25" spans="1:14">
      <c r="A25" s="261" t="str">
        <f>IF(B25="","",录入!L45)</f>
        <v/>
      </c>
      <c r="B25" s="324" t="str">
        <f>IF(录入!D45="","",录入!D45)</f>
        <v/>
      </c>
      <c r="C25" s="324" t="str">
        <f>IF(B25="","",录入!C45)</f>
        <v/>
      </c>
      <c r="D25" s="324"/>
      <c r="E25" s="324"/>
      <c r="F25" s="324"/>
      <c r="G25" s="324"/>
      <c r="H25" s="354" t="str">
        <f>IF(B25="","",IF(录入!K45="千克",录入!H45,录入!H45/录入!M45))</f>
        <v/>
      </c>
      <c r="I25" s="324" t="str">
        <f>IF(B25="","",录入!K45)</f>
        <v/>
      </c>
      <c r="J25" s="324" t="str">
        <f>IF(B25="","",录入!F45)</f>
        <v/>
      </c>
      <c r="K25" s="324" t="str">
        <f t="shared" si="0"/>
        <v/>
      </c>
      <c r="L25" s="324" t="str">
        <f t="shared" si="2"/>
        <v/>
      </c>
      <c r="M25" s="324" t="str">
        <f>IF(B25="","",简化清单!G29)</f>
        <v/>
      </c>
      <c r="N25" t="str">
        <f>IF(B25="","",录入!H45)</f>
        <v/>
      </c>
    </row>
    <row r="26" spans="1:14">
      <c r="A26" s="261" t="str">
        <f>IF(B26="","",录入!L46)</f>
        <v/>
      </c>
      <c r="B26" s="324" t="str">
        <f>IF(录入!D46="","",录入!D46)</f>
        <v/>
      </c>
      <c r="C26" s="324" t="str">
        <f>IF(B26="","",录入!C46)</f>
        <v/>
      </c>
      <c r="D26" s="324"/>
      <c r="E26" s="324"/>
      <c r="F26" s="324"/>
      <c r="G26" s="324"/>
      <c r="H26" s="354" t="str">
        <f>IF(B26="","",IF(录入!K46="千克",录入!H46,录入!H46/录入!M46))</f>
        <v/>
      </c>
      <c r="I26" s="324" t="str">
        <f>IF(B26="","",录入!K46)</f>
        <v/>
      </c>
      <c r="J26" s="324" t="str">
        <f>IF(B26="","",录入!F46)</f>
        <v/>
      </c>
      <c r="K26" s="324" t="str">
        <f t="shared" si="0"/>
        <v/>
      </c>
      <c r="L26" s="324" t="str">
        <f t="shared" si="2"/>
        <v/>
      </c>
      <c r="M26" s="324" t="str">
        <f>IF(B26="","",简化清单!G30)</f>
        <v/>
      </c>
      <c r="N26" t="str">
        <f>IF(B26="","",录入!H46)</f>
        <v/>
      </c>
    </row>
    <row r="27" spans="1:14">
      <c r="A27" s="261" t="str">
        <f>IF(B27="","",录入!L47)</f>
        <v/>
      </c>
      <c r="B27" s="324" t="str">
        <f>IF(录入!D47="","",录入!D47)</f>
        <v/>
      </c>
      <c r="C27" s="324" t="str">
        <f>IF(B27="","",录入!C47)</f>
        <v/>
      </c>
      <c r="D27" s="324"/>
      <c r="E27" s="324"/>
      <c r="F27" s="324"/>
      <c r="G27" s="324"/>
      <c r="H27" s="354" t="str">
        <f>IF(B27="","",IF(录入!K47="千克",录入!H47,录入!H47/录入!M47))</f>
        <v/>
      </c>
      <c r="I27" s="324" t="str">
        <f>IF(B27="","",录入!K47)</f>
        <v/>
      </c>
      <c r="J27" s="324" t="str">
        <f>IF(B27="","",录入!F47)</f>
        <v/>
      </c>
      <c r="K27" s="324" t="str">
        <f t="shared" si="0"/>
        <v/>
      </c>
      <c r="L27" s="324" t="str">
        <f t="shared" si="2"/>
        <v/>
      </c>
      <c r="M27" s="324" t="str">
        <f>IF(B27="","",简化清单!G31)</f>
        <v/>
      </c>
      <c r="N27" t="str">
        <f>IF(B27="","",录入!H47)</f>
        <v/>
      </c>
    </row>
    <row r="28" spans="1:14">
      <c r="A28" s="261" t="str">
        <f>IF(B28="","",录入!L48)</f>
        <v/>
      </c>
      <c r="B28" s="324" t="str">
        <f>IF(录入!D48="","",录入!D48)</f>
        <v/>
      </c>
      <c r="C28" s="324" t="str">
        <f>IF(B28="","",录入!C48)</f>
        <v/>
      </c>
      <c r="D28" s="324"/>
      <c r="E28" s="324"/>
      <c r="F28" s="324"/>
      <c r="G28" s="324"/>
      <c r="H28" s="354" t="str">
        <f>IF(B28="","",IF(录入!K48="千克",录入!H48,录入!H48/录入!M48))</f>
        <v/>
      </c>
      <c r="I28" s="324" t="str">
        <f>IF(B28="","",录入!K48)</f>
        <v/>
      </c>
      <c r="J28" s="324" t="str">
        <f>IF(B28="","",录入!F48)</f>
        <v/>
      </c>
      <c r="K28" s="324" t="str">
        <f t="shared" si="0"/>
        <v/>
      </c>
      <c r="L28" s="324" t="str">
        <f t="shared" si="2"/>
        <v/>
      </c>
      <c r="M28" s="324" t="str">
        <f>IF(B28="","",简化清单!G32)</f>
        <v/>
      </c>
      <c r="N28" t="str">
        <f>IF(B28="","",录入!H48)</f>
        <v/>
      </c>
    </row>
    <row r="29" spans="1:14">
      <c r="A29" s="261" t="str">
        <f>IF(B29="","",录入!L49)</f>
        <v/>
      </c>
      <c r="B29" s="324" t="str">
        <f>IF(录入!D49="","",录入!D49)</f>
        <v/>
      </c>
      <c r="C29" s="324" t="str">
        <f>IF(B29="","",录入!C49)</f>
        <v/>
      </c>
      <c r="D29" s="324"/>
      <c r="E29" s="324"/>
      <c r="F29" s="324"/>
      <c r="G29" s="324"/>
      <c r="H29" s="354" t="str">
        <f>IF(B29="","",IF(录入!K49="千克",录入!H49,录入!H49/录入!M49))</f>
        <v/>
      </c>
      <c r="I29" s="324" t="str">
        <f>IF(B29="","",录入!K49)</f>
        <v/>
      </c>
      <c r="J29" s="324" t="str">
        <f>IF(B29="","",录入!F49)</f>
        <v/>
      </c>
      <c r="K29" s="324" t="str">
        <f t="shared" si="0"/>
        <v/>
      </c>
      <c r="L29" s="324" t="str">
        <f t="shared" si="2"/>
        <v/>
      </c>
      <c r="M29" s="324" t="str">
        <f>IF(B29="","",简化清单!G33)</f>
        <v/>
      </c>
      <c r="N29" t="str">
        <f>IF(B29="","",录入!H49)</f>
        <v/>
      </c>
    </row>
    <row r="30" spans="1:14">
      <c r="A30" s="261" t="str">
        <f>IF(B30="","",录入!L50)</f>
        <v/>
      </c>
      <c r="B30" s="324" t="str">
        <f>IF(录入!D50="","",录入!D50)</f>
        <v/>
      </c>
      <c r="C30" s="324" t="str">
        <f>IF(B30="","",录入!C50)</f>
        <v/>
      </c>
      <c r="D30" s="324"/>
      <c r="E30" s="324"/>
      <c r="F30" s="324"/>
      <c r="G30" s="324"/>
      <c r="H30" s="354" t="str">
        <f>IF(B30="","",IF(录入!K50="千克",录入!H50,录入!H50/录入!M50))</f>
        <v/>
      </c>
      <c r="I30" s="324" t="str">
        <f>IF(B30="","",录入!K50)</f>
        <v/>
      </c>
      <c r="J30" s="324" t="str">
        <f>IF(B30="","",录入!F50)</f>
        <v/>
      </c>
      <c r="K30" s="324" t="str">
        <f t="shared" si="0"/>
        <v/>
      </c>
      <c r="L30" s="324" t="str">
        <f t="shared" si="2"/>
        <v/>
      </c>
      <c r="M30" s="324" t="str">
        <f>IF(B30="","",简化清单!G34)</f>
        <v/>
      </c>
      <c r="N30" t="str">
        <f>IF(B30="","",录入!H50)</f>
        <v/>
      </c>
    </row>
    <row r="31" spans="1:14">
      <c r="A31" s="261" t="str">
        <f>IF(B31="","",录入!L51)</f>
        <v/>
      </c>
      <c r="B31" s="324" t="str">
        <f>IF(录入!D51="","",录入!D51)</f>
        <v/>
      </c>
      <c r="C31" s="324" t="str">
        <f>IF(B31="","",录入!C51)</f>
        <v/>
      </c>
      <c r="D31" s="324"/>
      <c r="E31" s="324"/>
      <c r="F31" s="324"/>
      <c r="G31" s="324"/>
      <c r="H31" s="354" t="str">
        <f>IF(B31="","",IF(录入!K51="千克",录入!H51,录入!H51/录入!M51))</f>
        <v/>
      </c>
      <c r="I31" s="324" t="str">
        <f>IF(B31="","",录入!K51)</f>
        <v/>
      </c>
      <c r="J31" s="324" t="str">
        <f>IF(B31="","",录入!F51)</f>
        <v/>
      </c>
      <c r="K31" s="324" t="str">
        <f t="shared" si="0"/>
        <v/>
      </c>
      <c r="L31" s="324" t="str">
        <f t="shared" si="2"/>
        <v/>
      </c>
      <c r="M31" s="324" t="str">
        <f>IF(B31="","",简化清单!G35)</f>
        <v/>
      </c>
      <c r="N31" t="str">
        <f>IF(B31="","",录入!H51)</f>
        <v/>
      </c>
    </row>
    <row r="32" spans="1:14">
      <c r="A32" s="261" t="str">
        <f>IF(B32="","",录入!L52)</f>
        <v/>
      </c>
      <c r="B32" s="324" t="str">
        <f>IF(录入!D52="","",录入!D52)</f>
        <v/>
      </c>
      <c r="C32" s="324" t="str">
        <f>IF(B32="","",录入!C52)</f>
        <v/>
      </c>
      <c r="D32" s="324"/>
      <c r="E32" s="324"/>
      <c r="F32" s="324"/>
      <c r="G32" s="324"/>
      <c r="H32" s="354" t="str">
        <f>IF(B32="","",IF(录入!K52="千克",录入!H52,录入!H52/录入!M52))</f>
        <v/>
      </c>
      <c r="I32" s="324" t="str">
        <f>IF(B32="","",录入!K52)</f>
        <v/>
      </c>
      <c r="J32" s="324" t="str">
        <f>IF(B32="","",录入!F52)</f>
        <v/>
      </c>
      <c r="K32" s="324" t="str">
        <f t="shared" si="0"/>
        <v/>
      </c>
      <c r="L32" s="324" t="str">
        <f t="shared" si="2"/>
        <v/>
      </c>
      <c r="M32" s="324" t="str">
        <f>IF(B32="","",简化清单!G36)</f>
        <v/>
      </c>
      <c r="N32" t="str">
        <f>IF(B32="","",录入!H52)</f>
        <v/>
      </c>
    </row>
    <row r="33" spans="1:14">
      <c r="A33" s="261" t="str">
        <f>IF(B33="","",录入!L53)</f>
        <v/>
      </c>
      <c r="B33" s="324" t="str">
        <f>IF(录入!D53="","",录入!D53)</f>
        <v/>
      </c>
      <c r="C33" s="324" t="str">
        <f>IF(B33="","",录入!C53)</f>
        <v/>
      </c>
      <c r="D33" s="324"/>
      <c r="E33" s="324"/>
      <c r="F33" s="324"/>
      <c r="G33" s="324"/>
      <c r="H33" s="354" t="str">
        <f>IF(B33="","",IF(录入!K53="千克",录入!H53,录入!H53/录入!M53))</f>
        <v/>
      </c>
      <c r="I33" s="324" t="str">
        <f>IF(B33="","",录入!K53)</f>
        <v/>
      </c>
      <c r="J33" s="324" t="str">
        <f>IF(B33="","",录入!F53)</f>
        <v/>
      </c>
      <c r="K33" s="324" t="str">
        <f t="shared" si="0"/>
        <v/>
      </c>
      <c r="L33" s="324" t="str">
        <f t="shared" si="2"/>
        <v/>
      </c>
      <c r="M33" s="324" t="str">
        <f>IF(B33="","",简化清单!G37)</f>
        <v/>
      </c>
      <c r="N33" t="str">
        <f>IF(B33="","",录入!H53)</f>
        <v/>
      </c>
    </row>
    <row r="34" spans="1:14">
      <c r="A34" s="261" t="str">
        <f>IF(B34="","",录入!L54)</f>
        <v/>
      </c>
      <c r="B34" s="324" t="str">
        <f>IF(录入!D54="","",录入!D54)</f>
        <v/>
      </c>
      <c r="C34" s="324" t="str">
        <f>IF(B34="","",录入!C54)</f>
        <v/>
      </c>
      <c r="D34" s="324"/>
      <c r="E34" s="324"/>
      <c r="F34" s="324"/>
      <c r="G34" s="324"/>
      <c r="H34" s="354" t="str">
        <f>IF(B34="","",IF(录入!K54="千克",录入!H54,录入!H54/录入!M54))</f>
        <v/>
      </c>
      <c r="I34" s="324" t="str">
        <f>IF(B34="","",录入!K54)</f>
        <v/>
      </c>
      <c r="J34" s="324" t="str">
        <f>IF(B34="","",录入!F54)</f>
        <v/>
      </c>
      <c r="K34" s="324" t="str">
        <f t="shared" si="0"/>
        <v/>
      </c>
      <c r="L34" s="324" t="str">
        <f t="shared" si="2"/>
        <v/>
      </c>
      <c r="M34" s="324" t="str">
        <f>IF(B34="","",简化清单!G38)</f>
        <v/>
      </c>
      <c r="N34" t="str">
        <f>IF(B34="","",录入!H54)</f>
        <v/>
      </c>
    </row>
    <row r="35" spans="1:14">
      <c r="A35" s="261" t="str">
        <f>IF(B35="","",录入!L55)</f>
        <v/>
      </c>
      <c r="B35" s="324" t="str">
        <f>IF(录入!D55="","",录入!D55)</f>
        <v/>
      </c>
      <c r="C35" s="324" t="str">
        <f>IF(B35="","",录入!C55)</f>
        <v/>
      </c>
      <c r="D35" s="324"/>
      <c r="E35" s="324"/>
      <c r="F35" s="324"/>
      <c r="G35" s="324"/>
      <c r="H35" s="354" t="str">
        <f>IF(B35="","",IF(录入!K55="千克",录入!H55,录入!H55/录入!M55))</f>
        <v/>
      </c>
      <c r="I35" s="324" t="str">
        <f>IF(B35="","",录入!K55)</f>
        <v/>
      </c>
      <c r="J35" s="324" t="str">
        <f>IF(B35="","",录入!F55)</f>
        <v/>
      </c>
      <c r="K35" s="324" t="str">
        <f t="shared" si="0"/>
        <v/>
      </c>
      <c r="L35" s="324" t="str">
        <f t="shared" si="2"/>
        <v/>
      </c>
      <c r="M35" s="324" t="str">
        <f>IF(B35="","",简化清单!G39)</f>
        <v/>
      </c>
      <c r="N35" t="str">
        <f>IF(B35="","",录入!H55)</f>
        <v/>
      </c>
    </row>
    <row r="36" spans="1:14">
      <c r="A36" s="261" t="str">
        <f>IF(B36="","",录入!L56)</f>
        <v/>
      </c>
      <c r="B36" s="324" t="str">
        <f>IF(录入!D56="","",录入!D56)</f>
        <v/>
      </c>
      <c r="C36" s="324" t="str">
        <f>IF(B36="","",录入!C56)</f>
        <v/>
      </c>
      <c r="D36" s="324"/>
      <c r="E36" s="324"/>
      <c r="F36" s="324"/>
      <c r="G36" s="324"/>
      <c r="H36" s="354" t="str">
        <f>IF(B36="","",IF(录入!K56="千克",录入!H56,录入!H56/录入!M56))</f>
        <v/>
      </c>
      <c r="I36" s="324" t="str">
        <f>IF(B36="","",录入!K56)</f>
        <v/>
      </c>
      <c r="J36" s="324" t="str">
        <f>IF(B36="","",录入!F56)</f>
        <v/>
      </c>
      <c r="K36" s="324" t="str">
        <f t="shared" si="0"/>
        <v/>
      </c>
      <c r="L36" s="324" t="str">
        <f t="shared" si="2"/>
        <v/>
      </c>
      <c r="M36" s="324" t="str">
        <f>IF(B36="","",简化清单!G40)</f>
        <v/>
      </c>
      <c r="N36" t="str">
        <f>IF(B36="","",录入!H56)</f>
        <v/>
      </c>
    </row>
    <row r="37" spans="1:14">
      <c r="A37" s="261" t="str">
        <f>IF(B37="","",录入!L57)</f>
        <v/>
      </c>
      <c r="B37" s="324" t="str">
        <f>IF(录入!D57="","",录入!D57)</f>
        <v/>
      </c>
      <c r="C37" s="324" t="str">
        <f>IF(B37="","",录入!C57)</f>
        <v/>
      </c>
      <c r="D37" s="324"/>
      <c r="E37" s="324"/>
      <c r="F37" s="324"/>
      <c r="G37" s="324"/>
      <c r="H37" s="354" t="str">
        <f>IF(B37="","",IF(录入!K57="千克",录入!H57,录入!H57/录入!M57))</f>
        <v/>
      </c>
      <c r="I37" s="324" t="str">
        <f>IF(B37="","",录入!K57)</f>
        <v/>
      </c>
      <c r="J37" s="324" t="str">
        <f>IF(B37="","",录入!F57)</f>
        <v/>
      </c>
      <c r="K37" s="324" t="str">
        <f t="shared" si="0"/>
        <v/>
      </c>
      <c r="L37" s="324" t="str">
        <f t="shared" si="2"/>
        <v/>
      </c>
      <c r="M37" s="324" t="str">
        <f>IF(B37="","",简化清单!G41)</f>
        <v/>
      </c>
      <c r="N37" t="str">
        <f>IF(B37="","",录入!H57)</f>
        <v/>
      </c>
    </row>
    <row r="38" spans="1:14">
      <c r="A38" s="261" t="str">
        <f>IF(B38="","",录入!L58)</f>
        <v/>
      </c>
      <c r="B38" s="324" t="str">
        <f>IF(录入!D58="","",录入!D58)</f>
        <v/>
      </c>
      <c r="C38" s="324" t="str">
        <f>IF(B38="","",录入!C58)</f>
        <v/>
      </c>
      <c r="D38" s="324"/>
      <c r="E38" s="324"/>
      <c r="F38" s="324"/>
      <c r="G38" s="324"/>
      <c r="H38" s="354" t="str">
        <f>IF(B38="","",IF(录入!K58="千克",录入!H58,录入!H58/录入!M58))</f>
        <v/>
      </c>
      <c r="I38" s="324" t="str">
        <f>IF(B38="","",录入!K58)</f>
        <v/>
      </c>
      <c r="J38" s="324" t="str">
        <f>IF(B38="","",录入!F58)</f>
        <v/>
      </c>
      <c r="K38" s="324" t="str">
        <f t="shared" si="0"/>
        <v/>
      </c>
      <c r="L38" s="324" t="str">
        <f t="shared" si="2"/>
        <v/>
      </c>
      <c r="M38" s="324" t="str">
        <f>IF(B38="","",简化清单!G42)</f>
        <v/>
      </c>
      <c r="N38" t="str">
        <f>IF(B38="","",录入!H58)</f>
        <v/>
      </c>
    </row>
    <row r="39" spans="1:14">
      <c r="A39" s="261" t="str">
        <f>IF(B39="","",录入!L59)</f>
        <v/>
      </c>
      <c r="B39" s="324" t="str">
        <f>IF(录入!D59="","",录入!D59)</f>
        <v/>
      </c>
      <c r="C39" s="324" t="str">
        <f>IF(B39="","",录入!C59)</f>
        <v/>
      </c>
      <c r="D39" s="324"/>
      <c r="E39" s="324"/>
      <c r="F39" s="324"/>
      <c r="G39" s="324"/>
      <c r="H39" s="354" t="str">
        <f>IF(B39="","",IF(录入!K59="千克",录入!H59,录入!H59/录入!M59))</f>
        <v/>
      </c>
      <c r="I39" s="324" t="str">
        <f>IF(B39="","",录入!K59)</f>
        <v/>
      </c>
      <c r="J39" s="324" t="str">
        <f>IF(B39="","",录入!F59)</f>
        <v/>
      </c>
      <c r="K39" s="324" t="str">
        <f t="shared" si="0"/>
        <v/>
      </c>
      <c r="L39" s="324" t="str">
        <f t="shared" si="2"/>
        <v/>
      </c>
      <c r="M39" s="324" t="str">
        <f>IF(B39="","",简化清单!G43)</f>
        <v/>
      </c>
      <c r="N39" t="str">
        <f>IF(B39="","",录入!H59)</f>
        <v/>
      </c>
    </row>
    <row r="40" spans="1:14">
      <c r="A40" s="261" t="str">
        <f>IF(B40="","",录入!L60)</f>
        <v/>
      </c>
      <c r="B40" s="324" t="str">
        <f>IF(录入!D60="","",录入!D60)</f>
        <v/>
      </c>
      <c r="C40" s="324" t="str">
        <f>IF(B40="","",录入!C60)</f>
        <v/>
      </c>
      <c r="D40" s="324"/>
      <c r="E40" s="324"/>
      <c r="F40" s="324"/>
      <c r="G40" s="324"/>
      <c r="H40" s="354" t="str">
        <f>IF(B40="","",IF(录入!K60="千克",录入!H60,录入!H60/录入!M60))</f>
        <v/>
      </c>
      <c r="I40" s="324" t="str">
        <f>IF(B40="","",录入!K60)</f>
        <v/>
      </c>
      <c r="J40" s="324" t="str">
        <f>IF(B40="","",录入!F60)</f>
        <v/>
      </c>
      <c r="K40" s="324" t="str">
        <f t="shared" si="0"/>
        <v/>
      </c>
      <c r="L40" s="324" t="str">
        <f t="shared" si="2"/>
        <v/>
      </c>
      <c r="M40" s="324" t="str">
        <f>IF(B40="","",简化清单!G44)</f>
        <v/>
      </c>
      <c r="N40" t="str">
        <f>IF(B40="","",录入!H60)</f>
        <v/>
      </c>
    </row>
    <row r="41" spans="1:14">
      <c r="A41" s="261" t="str">
        <f>IF(B41="","",录入!L61)</f>
        <v/>
      </c>
      <c r="B41" s="324" t="str">
        <f>IF(录入!D61="","",录入!D61)</f>
        <v/>
      </c>
      <c r="C41" s="324" t="str">
        <f>IF(B41="","",录入!C61)</f>
        <v/>
      </c>
      <c r="D41" s="324"/>
      <c r="E41" s="324"/>
      <c r="F41" s="324"/>
      <c r="G41" s="324"/>
      <c r="H41" s="354" t="str">
        <f>IF(B41="","",IF(录入!K61="千克",录入!H61,录入!H61/录入!M61))</f>
        <v/>
      </c>
      <c r="I41" s="324" t="str">
        <f>IF(B41="","",录入!K61)</f>
        <v/>
      </c>
      <c r="J41" s="324" t="str">
        <f>IF(B41="","",录入!F61)</f>
        <v/>
      </c>
      <c r="K41" s="324" t="str">
        <f t="shared" si="0"/>
        <v/>
      </c>
      <c r="L41" s="324" t="str">
        <f t="shared" si="2"/>
        <v/>
      </c>
      <c r="M41" s="324" t="str">
        <f>IF(B41="","",简化清单!G45)</f>
        <v/>
      </c>
      <c r="N41" t="str">
        <f>IF(B41="","",录入!H61)</f>
        <v/>
      </c>
    </row>
    <row r="42" spans="1:14">
      <c r="A42" s="261" t="str">
        <f>IF(B42="","",录入!L62)</f>
        <v/>
      </c>
      <c r="B42" s="324" t="str">
        <f>IF(录入!D62="","",录入!D62)</f>
        <v/>
      </c>
      <c r="C42" s="324" t="str">
        <f>IF(B42="","",录入!C62)</f>
        <v/>
      </c>
      <c r="D42" s="324"/>
      <c r="E42" s="324"/>
      <c r="F42" s="324"/>
      <c r="G42" s="324"/>
      <c r="H42" s="354" t="str">
        <f>IF(B42="","",IF(录入!K62="千克",录入!H62,录入!H62/录入!M62))</f>
        <v/>
      </c>
      <c r="I42" s="324" t="str">
        <f>IF(B42="","",录入!K62)</f>
        <v/>
      </c>
      <c r="J42" s="324" t="str">
        <f>IF(B42="","",录入!F62)</f>
        <v/>
      </c>
      <c r="K42" s="324" t="str">
        <f t="shared" si="0"/>
        <v/>
      </c>
      <c r="L42" s="324" t="str">
        <f t="shared" si="2"/>
        <v/>
      </c>
      <c r="M42" s="324" t="str">
        <f>IF(B42="","",简化清单!G46)</f>
        <v/>
      </c>
      <c r="N42" t="str">
        <f>IF(B42="","",录入!H62)</f>
        <v/>
      </c>
    </row>
    <row r="43" spans="1:14">
      <c r="A43" s="261" t="str">
        <f>IF(B43="","",录入!L63)</f>
        <v/>
      </c>
      <c r="B43" s="324" t="str">
        <f>IF(录入!D63="","",录入!D63)</f>
        <v/>
      </c>
      <c r="C43" s="324" t="str">
        <f>IF(B43="","",录入!C63)</f>
        <v/>
      </c>
      <c r="D43" s="324"/>
      <c r="E43" s="324"/>
      <c r="F43" s="324"/>
      <c r="G43" s="324"/>
      <c r="H43" s="354" t="str">
        <f>IF(B43="","",IF(录入!K63="千克",录入!H63,录入!H63/录入!M63))</f>
        <v/>
      </c>
      <c r="I43" s="324" t="str">
        <f>IF(B43="","",录入!K63)</f>
        <v/>
      </c>
      <c r="J43" s="324" t="str">
        <f>IF(B43="","",录入!F63)</f>
        <v/>
      </c>
      <c r="K43" s="324" t="str">
        <f t="shared" si="0"/>
        <v/>
      </c>
      <c r="L43" s="324" t="str">
        <f t="shared" si="2"/>
        <v/>
      </c>
      <c r="M43" s="324" t="str">
        <f>IF(B43="","",简化清单!G47)</f>
        <v/>
      </c>
      <c r="N43" t="str">
        <f>IF(B43="","",录入!H63)</f>
        <v/>
      </c>
    </row>
    <row r="44" spans="1:14">
      <c r="A44" s="261" t="str">
        <f>IF(B44="","",录入!L64)</f>
        <v/>
      </c>
      <c r="B44" s="324" t="str">
        <f>IF(录入!D64="","",录入!D64)</f>
        <v/>
      </c>
      <c r="C44" s="324" t="str">
        <f>IF(B44="","",录入!C64)</f>
        <v/>
      </c>
      <c r="D44" s="324"/>
      <c r="E44" s="324"/>
      <c r="F44" s="324"/>
      <c r="G44" s="324"/>
      <c r="H44" s="354" t="str">
        <f>IF(B44="","",IF(录入!K64="千克",录入!H64,录入!H64/录入!M64))</f>
        <v/>
      </c>
      <c r="I44" s="324" t="str">
        <f>IF(B44="","",录入!K64)</f>
        <v/>
      </c>
      <c r="J44" s="324" t="str">
        <f>IF(B44="","",录入!F64)</f>
        <v/>
      </c>
      <c r="K44" s="324" t="str">
        <f t="shared" si="0"/>
        <v/>
      </c>
      <c r="L44" s="324" t="str">
        <f t="shared" si="2"/>
        <v/>
      </c>
      <c r="M44" s="324" t="str">
        <f>IF(B44="","",简化清单!G48)</f>
        <v/>
      </c>
      <c r="N44" t="str">
        <f>IF(B44="","",录入!H64)</f>
        <v/>
      </c>
    </row>
    <row r="45" spans="1:14">
      <c r="A45" s="261" t="str">
        <f>IF(B45="","",录入!L65)</f>
        <v/>
      </c>
      <c r="B45" s="324" t="str">
        <f>IF(录入!D65="","",录入!D65)</f>
        <v/>
      </c>
      <c r="C45" s="324" t="str">
        <f>IF(B45="","",录入!C65)</f>
        <v/>
      </c>
      <c r="D45" s="324"/>
      <c r="E45" s="324"/>
      <c r="F45" s="324"/>
      <c r="G45" s="324"/>
      <c r="H45" s="354" t="str">
        <f>IF(B45="","",IF(录入!K65="千克",录入!H65,录入!H65/录入!M65))</f>
        <v/>
      </c>
      <c r="I45" s="324" t="str">
        <f>IF(B45="","",录入!K65)</f>
        <v/>
      </c>
      <c r="J45" s="324" t="str">
        <f>IF(B45="","",录入!F65)</f>
        <v/>
      </c>
      <c r="K45" s="324" t="str">
        <f t="shared" si="0"/>
        <v/>
      </c>
      <c r="L45" s="324" t="str">
        <f t="shared" si="2"/>
        <v/>
      </c>
      <c r="M45" s="324" t="str">
        <f>IF(B45="","",简化清单!G49)</f>
        <v/>
      </c>
      <c r="N45" t="str">
        <f>IF(B45="","",录入!H65)</f>
        <v/>
      </c>
    </row>
    <row r="46" spans="1:14">
      <c r="A46" s="261" t="str">
        <f>IF(B46="","",录入!L66)</f>
        <v/>
      </c>
      <c r="B46" s="324" t="str">
        <f>IF(录入!D66="","",录入!D66)</f>
        <v/>
      </c>
      <c r="C46" s="324" t="str">
        <f>IF(B46="","",录入!C66)</f>
        <v/>
      </c>
      <c r="D46" s="324"/>
      <c r="E46" s="324"/>
      <c r="F46" s="324"/>
      <c r="G46" s="324"/>
      <c r="H46" s="354" t="str">
        <f>IF(B46="","",IF(录入!K66="千克",录入!H66,录入!H66/录入!M66))</f>
        <v/>
      </c>
      <c r="I46" s="324" t="str">
        <f>IF(B46="","",录入!K66)</f>
        <v/>
      </c>
      <c r="J46" s="324" t="str">
        <f>IF(B46="","",录入!F66)</f>
        <v/>
      </c>
      <c r="K46" s="324" t="str">
        <f t="shared" si="0"/>
        <v/>
      </c>
      <c r="L46" s="324" t="str">
        <f t="shared" si="2"/>
        <v/>
      </c>
      <c r="M46" s="324" t="str">
        <f>IF(B46="","",简化清单!G50)</f>
        <v/>
      </c>
      <c r="N46" t="str">
        <f>IF(B46="","",录入!H66)</f>
        <v/>
      </c>
    </row>
    <row r="47" spans="1:14">
      <c r="A47" s="261" t="str">
        <f>IF(B47="","",录入!L67)</f>
        <v/>
      </c>
      <c r="B47" s="324" t="str">
        <f>IF(录入!D67="","",录入!D67)</f>
        <v/>
      </c>
      <c r="C47" s="324" t="str">
        <f>IF(B47="","",录入!C67)</f>
        <v/>
      </c>
      <c r="D47" s="324"/>
      <c r="E47" s="324"/>
      <c r="F47" s="324"/>
      <c r="G47" s="324"/>
      <c r="H47" s="354" t="str">
        <f>IF(B47="","",IF(录入!K67="千克",录入!H67,录入!H67/录入!M67))</f>
        <v/>
      </c>
      <c r="I47" s="324" t="str">
        <f>IF(B47="","",录入!K67)</f>
        <v/>
      </c>
      <c r="J47" s="324" t="str">
        <f>IF(B47="","",录入!F67)</f>
        <v/>
      </c>
      <c r="K47" s="324" t="str">
        <f t="shared" si="0"/>
        <v/>
      </c>
      <c r="L47" s="324" t="str">
        <f t="shared" si="2"/>
        <v/>
      </c>
      <c r="M47" s="324" t="str">
        <f>IF(B47="","",简化清单!G51)</f>
        <v/>
      </c>
      <c r="N47" t="str">
        <f>IF(B47="","",录入!H67)</f>
        <v/>
      </c>
    </row>
    <row r="48" spans="1:14">
      <c r="A48" s="261" t="str">
        <f>IF(B48="","",录入!L68)</f>
        <v/>
      </c>
      <c r="B48" s="324" t="str">
        <f>IF(录入!D68="","",录入!D68)</f>
        <v/>
      </c>
      <c r="C48" s="324" t="str">
        <f>IF(B48="","",录入!C68)</f>
        <v/>
      </c>
      <c r="D48" s="324"/>
      <c r="E48" s="324"/>
      <c r="F48" s="324"/>
      <c r="G48" s="324"/>
      <c r="H48" s="354" t="str">
        <f>IF(B48="","",IF(录入!K68="千克",录入!H68,录入!H68/录入!M68))</f>
        <v/>
      </c>
      <c r="I48" s="324" t="str">
        <f>IF(B48="","",录入!K68)</f>
        <v/>
      </c>
      <c r="J48" s="324" t="str">
        <f>IF(B48="","",录入!F68)</f>
        <v/>
      </c>
      <c r="K48" s="324" t="str">
        <f t="shared" si="0"/>
        <v/>
      </c>
      <c r="L48" s="324" t="str">
        <f t="shared" si="2"/>
        <v/>
      </c>
      <c r="M48" s="324" t="str">
        <f>IF(B48="","",简化清单!G52)</f>
        <v/>
      </c>
      <c r="N48" t="str">
        <f>IF(B48="","",录入!H68)</f>
        <v/>
      </c>
    </row>
    <row r="49" spans="1:14">
      <c r="A49" s="261" t="str">
        <f>IF(B49="","",录入!L69)</f>
        <v/>
      </c>
      <c r="B49" s="324" t="str">
        <f>IF(录入!D69="","",录入!D69)</f>
        <v/>
      </c>
      <c r="C49" s="324" t="str">
        <f>IF(B49="","",录入!C69)</f>
        <v/>
      </c>
      <c r="D49" s="324"/>
      <c r="E49" s="324"/>
      <c r="F49" s="324"/>
      <c r="G49" s="324"/>
      <c r="H49" s="354" t="str">
        <f>IF(B49="","",IF(录入!K69="千克",录入!H69,录入!H69/录入!M69))</f>
        <v/>
      </c>
      <c r="I49" s="324" t="str">
        <f>IF(B49="","",录入!K69)</f>
        <v/>
      </c>
      <c r="J49" s="324" t="str">
        <f>IF(B49="","",录入!F69)</f>
        <v/>
      </c>
      <c r="K49" s="324" t="str">
        <f t="shared" si="0"/>
        <v/>
      </c>
      <c r="L49" s="324" t="str">
        <f t="shared" si="2"/>
        <v/>
      </c>
      <c r="M49" s="324" t="str">
        <f>IF(B49="","",简化清单!G53)</f>
        <v/>
      </c>
      <c r="N49" t="str">
        <f>IF(B49="","",录入!H69)</f>
        <v/>
      </c>
    </row>
    <row r="50" spans="1:14">
      <c r="A50" s="261" t="str">
        <f>IF(B50="","",录入!L70)</f>
        <v/>
      </c>
      <c r="B50" s="324" t="str">
        <f>IF(录入!D70="","",录入!D70)</f>
        <v/>
      </c>
      <c r="C50" s="324" t="str">
        <f>IF(B50="","",录入!C70)</f>
        <v/>
      </c>
      <c r="D50" s="324"/>
      <c r="E50" s="324"/>
      <c r="F50" s="324"/>
      <c r="G50" s="324"/>
      <c r="H50" s="354" t="str">
        <f>IF(B50="","",IF(录入!K70="千克",录入!H70,录入!H70/录入!M70))</f>
        <v/>
      </c>
      <c r="I50" s="324" t="str">
        <f>IF(B50="","",录入!K70)</f>
        <v/>
      </c>
      <c r="J50" s="324" t="str">
        <f>IF(B50="","",录入!F70)</f>
        <v/>
      </c>
      <c r="K50" s="324" t="str">
        <f t="shared" si="0"/>
        <v/>
      </c>
      <c r="L50" s="324" t="str">
        <f t="shared" si="2"/>
        <v/>
      </c>
      <c r="M50" s="324" t="str">
        <f>IF(B50="","",简化清单!G54)</f>
        <v/>
      </c>
      <c r="N50" t="str">
        <f>IF(B50="","",录入!H70)</f>
        <v/>
      </c>
    </row>
    <row r="51" spans="1:14">
      <c r="A51" s="261" t="str">
        <f>IF(B51="","",录入!L71)</f>
        <v/>
      </c>
      <c r="B51" s="324" t="str">
        <f>IF(录入!D71="","",录入!D71)</f>
        <v/>
      </c>
      <c r="C51" s="324" t="str">
        <f>IF(B51="","",录入!C71)</f>
        <v/>
      </c>
      <c r="D51" s="324"/>
      <c r="E51" s="324"/>
      <c r="F51" s="324"/>
      <c r="G51" s="324"/>
      <c r="H51" s="354" t="str">
        <f>IF(B51="","",IF(录入!K71="千克",录入!H71,录入!H71/录入!M71))</f>
        <v/>
      </c>
      <c r="I51" s="324" t="str">
        <f>IF(B51="","",录入!K71)</f>
        <v/>
      </c>
      <c r="J51" s="324" t="str">
        <f>IF(B51="","",录入!F71)</f>
        <v/>
      </c>
      <c r="K51" s="324" t="str">
        <f t="shared" si="0"/>
        <v/>
      </c>
      <c r="L51" s="324" t="str">
        <f t="shared" si="2"/>
        <v/>
      </c>
      <c r="M51" s="324" t="str">
        <f>IF(B51="","",简化清单!G55)</f>
        <v/>
      </c>
      <c r="N51" t="str">
        <f>IF(B51="","",录入!H71)</f>
        <v/>
      </c>
    </row>
    <row r="52" spans="1:14">
      <c r="A52" s="261" t="str">
        <f>IF(B52="","",录入!L72)</f>
        <v/>
      </c>
      <c r="B52" s="324" t="str">
        <f>IF(录入!D72="","",录入!D72)</f>
        <v/>
      </c>
      <c r="C52" s="324" t="str">
        <f>IF(B52="","",录入!C72)</f>
        <v/>
      </c>
      <c r="D52" s="324"/>
      <c r="E52" s="324"/>
      <c r="F52" s="324"/>
      <c r="G52" s="324"/>
      <c r="H52" s="354" t="str">
        <f>IF(B52="","",IF(录入!K72="千克",录入!H72,录入!H72/录入!M72))</f>
        <v/>
      </c>
      <c r="I52" s="324" t="str">
        <f>IF(B52="","",录入!K72)</f>
        <v/>
      </c>
      <c r="J52" s="324" t="str">
        <f>IF(B52="","",录入!F72)</f>
        <v/>
      </c>
      <c r="K52" s="324" t="str">
        <f t="shared" si="0"/>
        <v/>
      </c>
      <c r="L52" s="324" t="str">
        <f t="shared" si="2"/>
        <v/>
      </c>
      <c r="M52" s="324" t="str">
        <f>IF(B52="","",简化清单!G56)</f>
        <v/>
      </c>
      <c r="N52" t="str">
        <f>IF(B52="","",录入!H72)</f>
        <v/>
      </c>
    </row>
    <row r="53" spans="1:14">
      <c r="A53" s="261" t="str">
        <f>IF(B53="","",录入!L73)</f>
        <v/>
      </c>
      <c r="B53" s="324" t="str">
        <f>IF(录入!D73="","",录入!D73)</f>
        <v/>
      </c>
      <c r="C53" s="324" t="str">
        <f>IF(B53="","",录入!C73)</f>
        <v/>
      </c>
      <c r="D53" s="324"/>
      <c r="E53" s="324"/>
      <c r="F53" s="324"/>
      <c r="G53" s="324"/>
      <c r="H53" s="354" t="str">
        <f>IF(B53="","",IF(录入!K73="千克",录入!H73,录入!H73/录入!M73))</f>
        <v/>
      </c>
      <c r="I53" s="324" t="str">
        <f>IF(B53="","",录入!K73)</f>
        <v/>
      </c>
      <c r="J53" s="324" t="str">
        <f>IF(B53="","",录入!F73)</f>
        <v/>
      </c>
      <c r="K53" s="324" t="str">
        <f t="shared" si="0"/>
        <v/>
      </c>
      <c r="L53" s="324" t="str">
        <f t="shared" si="2"/>
        <v/>
      </c>
      <c r="M53" s="324" t="str">
        <f>IF(B53="","",简化清单!G57)</f>
        <v/>
      </c>
      <c r="N53" t="str">
        <f>IF(B53="","",录入!H73)</f>
        <v/>
      </c>
    </row>
    <row r="54" spans="1:14">
      <c r="A54" s="261" t="str">
        <f>IF(B54="","",录入!L74)</f>
        <v/>
      </c>
      <c r="B54" s="324" t="str">
        <f>IF(录入!D74="","",录入!D74)</f>
        <v/>
      </c>
      <c r="C54" s="324" t="str">
        <f>IF(B54="","",录入!C74)</f>
        <v/>
      </c>
      <c r="D54" s="324"/>
      <c r="E54" s="324"/>
      <c r="F54" s="324"/>
      <c r="G54" s="324"/>
      <c r="H54" s="354" t="str">
        <f>IF(B54="","",IF(录入!K74="千克",录入!H74,录入!H74/录入!M74))</f>
        <v/>
      </c>
      <c r="I54" s="324" t="str">
        <f>IF(B54="","",录入!K74)</f>
        <v/>
      </c>
      <c r="J54" s="324" t="str">
        <f>IF(B54="","",录入!F74)</f>
        <v/>
      </c>
      <c r="K54" s="324" t="str">
        <f t="shared" si="0"/>
        <v/>
      </c>
      <c r="L54" s="324" t="str">
        <f t="shared" si="2"/>
        <v/>
      </c>
      <c r="M54" s="324" t="str">
        <f>IF(B54="","",简化清单!G58)</f>
        <v/>
      </c>
      <c r="N54" t="str">
        <f>IF(B54="","",录入!H74)</f>
        <v/>
      </c>
    </row>
    <row r="55" spans="1:14">
      <c r="A55" s="261" t="str">
        <f>IF(B55="","",录入!L75)</f>
        <v/>
      </c>
      <c r="B55" s="324" t="str">
        <f>IF(录入!D75="","",录入!D75)</f>
        <v/>
      </c>
      <c r="C55" s="324" t="str">
        <f>IF(B55="","",录入!C75)</f>
        <v/>
      </c>
      <c r="D55" s="324"/>
      <c r="E55" s="324"/>
      <c r="F55" s="324"/>
      <c r="G55" s="324"/>
      <c r="H55" s="354" t="str">
        <f>IF(B55="","",IF(录入!K75="千克",录入!H75,录入!H75/录入!M75))</f>
        <v/>
      </c>
      <c r="I55" s="324" t="str">
        <f>IF(B55="","",录入!K75)</f>
        <v/>
      </c>
      <c r="J55" s="324" t="str">
        <f>IF(B55="","",录入!F75)</f>
        <v/>
      </c>
      <c r="K55" s="324" t="str">
        <f t="shared" si="0"/>
        <v/>
      </c>
      <c r="L55" s="324" t="str">
        <f t="shared" si="2"/>
        <v/>
      </c>
      <c r="M55" s="324" t="str">
        <f>IF(B55="","",简化清单!G59)</f>
        <v/>
      </c>
      <c r="N55" t="str">
        <f>IF(B55="","",录入!H75)</f>
        <v/>
      </c>
    </row>
    <row r="56" spans="1:14">
      <c r="A56" s="261" t="str">
        <f>IF(B56="","",录入!L76)</f>
        <v/>
      </c>
      <c r="B56" s="324" t="str">
        <f>IF(录入!D76="","",录入!D76)</f>
        <v/>
      </c>
      <c r="C56" s="324" t="str">
        <f>IF(B56="","",录入!C76)</f>
        <v/>
      </c>
      <c r="D56" s="324"/>
      <c r="E56" s="324"/>
      <c r="F56" s="324"/>
      <c r="G56" s="324"/>
      <c r="H56" s="354" t="str">
        <f>IF(B56="","",IF(录入!K76="千克",录入!H76,录入!H76/录入!M76))</f>
        <v/>
      </c>
      <c r="I56" s="324" t="str">
        <f>IF(B56="","",录入!K76)</f>
        <v/>
      </c>
      <c r="J56" s="324" t="str">
        <f>IF(B56="","",录入!F76)</f>
        <v/>
      </c>
      <c r="K56" s="324" t="str">
        <f t="shared" si="0"/>
        <v/>
      </c>
      <c r="L56" s="324" t="str">
        <f t="shared" si="2"/>
        <v/>
      </c>
      <c r="M56" s="324" t="str">
        <f>IF(B56="","",简化清单!G60)</f>
        <v/>
      </c>
      <c r="N56" t="str">
        <f>IF(B56="","",录入!H76)</f>
        <v/>
      </c>
    </row>
    <row r="57" spans="1:14">
      <c r="A57" s="261" t="str">
        <f>IF(B57="","",录入!L77)</f>
        <v/>
      </c>
      <c r="B57" s="324" t="str">
        <f>IF(录入!D77="","",录入!D77)</f>
        <v/>
      </c>
      <c r="C57" s="324" t="str">
        <f>IF(B57="","",录入!C77)</f>
        <v/>
      </c>
      <c r="D57" s="324"/>
      <c r="E57" s="324"/>
      <c r="F57" s="324"/>
      <c r="G57" s="324"/>
      <c r="H57" s="354" t="str">
        <f>IF(B57="","",IF(录入!K77="千克",录入!H77,录入!H77/录入!M77))</f>
        <v/>
      </c>
      <c r="I57" s="324" t="str">
        <f>IF(B57="","",录入!K77)</f>
        <v/>
      </c>
      <c r="J57" s="324" t="str">
        <f>IF(B57="","",录入!F77)</f>
        <v/>
      </c>
      <c r="K57" s="324" t="str">
        <f t="shared" si="0"/>
        <v/>
      </c>
      <c r="L57" s="324" t="str">
        <f t="shared" si="2"/>
        <v/>
      </c>
      <c r="M57" s="324" t="str">
        <f>IF(B57="","",简化清单!G61)</f>
        <v/>
      </c>
      <c r="N57" t="str">
        <f>IF(B57="","",录入!H77)</f>
        <v/>
      </c>
    </row>
    <row r="58" spans="1:14">
      <c r="A58" s="261" t="str">
        <f>IF(B58="","",录入!L78)</f>
        <v/>
      </c>
      <c r="B58" s="324" t="str">
        <f>IF(录入!D78="","",录入!D78)</f>
        <v/>
      </c>
      <c r="C58" s="324" t="str">
        <f>IF(B58="","",录入!C78)</f>
        <v/>
      </c>
      <c r="D58" s="324"/>
      <c r="E58" s="324"/>
      <c r="F58" s="324"/>
      <c r="G58" s="324"/>
      <c r="H58" s="354" t="str">
        <f>IF(B58="","",IF(录入!K78="千克",录入!H78,录入!H78/录入!M78))</f>
        <v/>
      </c>
      <c r="I58" s="324" t="str">
        <f>IF(B58="","",录入!K78)</f>
        <v/>
      </c>
      <c r="J58" s="324" t="str">
        <f>IF(B58="","",录入!F78)</f>
        <v/>
      </c>
      <c r="K58" s="324" t="str">
        <f t="shared" si="0"/>
        <v/>
      </c>
      <c r="L58" s="324" t="str">
        <f t="shared" si="2"/>
        <v/>
      </c>
      <c r="M58" s="324" t="str">
        <f>IF(B58="","",简化清单!G62)</f>
        <v/>
      </c>
      <c r="N58" t="str">
        <f>IF(B58="","",录入!H78)</f>
        <v/>
      </c>
    </row>
    <row r="59" spans="1:14">
      <c r="A59" s="261" t="str">
        <f>IF(B59="","",录入!L79)</f>
        <v/>
      </c>
      <c r="B59" s="324" t="str">
        <f>IF(录入!D79="","",录入!D79)</f>
        <v/>
      </c>
      <c r="C59" s="324" t="str">
        <f>IF(B59="","",录入!C79)</f>
        <v/>
      </c>
      <c r="D59" s="324"/>
      <c r="E59" s="324"/>
      <c r="F59" s="324"/>
      <c r="G59" s="324"/>
      <c r="H59" s="354" t="str">
        <f>IF(B59="","",IF(录入!K79="千克",录入!H79,录入!H79/录入!M79))</f>
        <v/>
      </c>
      <c r="I59" s="324" t="str">
        <f>IF(B59="","",录入!K79)</f>
        <v/>
      </c>
      <c r="J59" s="324" t="str">
        <f>IF(B59="","",录入!F79)</f>
        <v/>
      </c>
      <c r="K59" s="324" t="str">
        <f t="shared" si="0"/>
        <v/>
      </c>
      <c r="L59" s="324" t="str">
        <f t="shared" si="2"/>
        <v/>
      </c>
      <c r="M59" s="324" t="str">
        <f>IF(B59="","",简化清单!G63)</f>
        <v/>
      </c>
      <c r="N59" t="str">
        <f>IF(B59="","",录入!H79)</f>
        <v/>
      </c>
    </row>
    <row r="60" spans="1:14">
      <c r="A60" s="261" t="str">
        <f>IF(B60="","",录入!L80)</f>
        <v/>
      </c>
      <c r="B60" s="324" t="str">
        <f>IF(录入!D80="","",录入!D80)</f>
        <v/>
      </c>
      <c r="C60" s="324" t="str">
        <f>IF(B60="","",录入!C80)</f>
        <v/>
      </c>
      <c r="D60" s="324"/>
      <c r="E60" s="324"/>
      <c r="F60" s="324"/>
      <c r="G60" s="324"/>
      <c r="H60" s="354" t="str">
        <f>IF(B60="","",IF(录入!K80="千克",录入!H80,录入!H80/录入!M80))</f>
        <v/>
      </c>
      <c r="I60" s="324" t="str">
        <f>IF(B60="","",录入!K80)</f>
        <v/>
      </c>
      <c r="J60" s="324" t="str">
        <f>IF(B60="","",录入!F80)</f>
        <v/>
      </c>
      <c r="K60" s="324" t="str">
        <f t="shared" si="0"/>
        <v/>
      </c>
      <c r="L60" s="324" t="str">
        <f t="shared" si="2"/>
        <v/>
      </c>
      <c r="M60" s="324" t="str">
        <f>IF(B60="","",简化清单!G64)</f>
        <v/>
      </c>
      <c r="N60" t="str">
        <f>IF(B60="","",录入!H80)</f>
        <v/>
      </c>
    </row>
    <row r="61" spans="1:14">
      <c r="A61" s="261" t="str">
        <f>IF(B61="","",录入!L81)</f>
        <v/>
      </c>
      <c r="B61" s="324" t="str">
        <f>IF(录入!D81="","",录入!D81)</f>
        <v/>
      </c>
      <c r="C61" s="324" t="str">
        <f>IF(B61="","",录入!C81)</f>
        <v/>
      </c>
      <c r="D61" s="324"/>
      <c r="E61" s="324"/>
      <c r="F61" s="324"/>
      <c r="G61" s="324"/>
      <c r="H61" s="354" t="str">
        <f>IF(B61="","",IF(录入!K81="千克",录入!H81,录入!H81/录入!M81))</f>
        <v/>
      </c>
      <c r="I61" s="324" t="str">
        <f>IF(B61="","",录入!K81)</f>
        <v/>
      </c>
      <c r="J61" s="324" t="str">
        <f>IF(B61="","",录入!F81)</f>
        <v/>
      </c>
      <c r="K61" s="324" t="str">
        <f t="shared" si="0"/>
        <v/>
      </c>
      <c r="L61" s="324" t="str">
        <f t="shared" si="2"/>
        <v/>
      </c>
      <c r="M61" s="324" t="str">
        <f>IF(B61="","",简化清单!G65)</f>
        <v/>
      </c>
      <c r="N61" t="str">
        <f>IF(B61="","",录入!H81)</f>
        <v/>
      </c>
    </row>
    <row r="62" spans="1:14">
      <c r="A62" s="261" t="str">
        <f>IF(B62="","",录入!L82)</f>
        <v/>
      </c>
      <c r="B62" s="324" t="str">
        <f>IF(录入!D82="","",录入!D82)</f>
        <v/>
      </c>
      <c r="C62" s="324" t="str">
        <f>IF(B62="","",录入!C82)</f>
        <v/>
      </c>
      <c r="D62" s="324"/>
      <c r="E62" s="324"/>
      <c r="F62" s="324"/>
      <c r="G62" s="324"/>
      <c r="H62" s="354" t="str">
        <f>IF(B62="","",IF(录入!K82="千克",录入!H82,录入!H82/录入!M82))</f>
        <v/>
      </c>
      <c r="I62" s="324" t="str">
        <f>IF(B62="","",录入!K82)</f>
        <v/>
      </c>
      <c r="J62" s="324" t="str">
        <f>IF(B62="","",录入!F82)</f>
        <v/>
      </c>
      <c r="K62" s="324" t="str">
        <f t="shared" si="0"/>
        <v/>
      </c>
      <c r="L62" s="324" t="str">
        <f t="shared" si="2"/>
        <v/>
      </c>
      <c r="M62" s="324" t="str">
        <f>IF(B62="","",简化清单!G66)</f>
        <v/>
      </c>
      <c r="N62" t="str">
        <f>IF(B62="","",录入!H82)</f>
        <v/>
      </c>
    </row>
    <row r="63" spans="1:14">
      <c r="A63" s="261" t="str">
        <f>IF(B63="","",录入!L83)</f>
        <v/>
      </c>
      <c r="B63" s="324" t="str">
        <f>IF(录入!D83="","",录入!D83)</f>
        <v/>
      </c>
      <c r="C63" s="324" t="str">
        <f>IF(B63="","",录入!C83)</f>
        <v/>
      </c>
      <c r="D63" s="324"/>
      <c r="E63" s="324"/>
      <c r="F63" s="324"/>
      <c r="G63" s="324"/>
      <c r="H63" s="354" t="str">
        <f>IF(B63="","",IF(录入!K83="千克",录入!H83,录入!H83/录入!M83))</f>
        <v/>
      </c>
      <c r="I63" s="324" t="str">
        <f>IF(B63="","",录入!K83)</f>
        <v/>
      </c>
      <c r="J63" s="324" t="str">
        <f>IF(B63="","",录入!F83)</f>
        <v/>
      </c>
      <c r="K63" s="324" t="str">
        <f t="shared" si="0"/>
        <v/>
      </c>
      <c r="L63" s="324" t="str">
        <f t="shared" si="2"/>
        <v/>
      </c>
      <c r="M63" s="324" t="str">
        <f>IF(B63="","",简化清单!G67)</f>
        <v/>
      </c>
      <c r="N63" t="str">
        <f>IF(B63="","",录入!H83)</f>
        <v/>
      </c>
    </row>
    <row r="64" spans="1:14">
      <c r="A64" s="261" t="str">
        <f>IF(B64="","",录入!L84)</f>
        <v/>
      </c>
      <c r="B64" s="324" t="str">
        <f>IF(录入!D84="","",录入!D84)</f>
        <v/>
      </c>
      <c r="C64" s="324" t="str">
        <f>IF(B64="","",录入!C84)</f>
        <v/>
      </c>
      <c r="D64" s="324"/>
      <c r="E64" s="324"/>
      <c r="F64" s="324"/>
      <c r="G64" s="324"/>
      <c r="H64" s="354" t="str">
        <f>IF(B64="","",IF(录入!K84="千克",录入!H84,录入!H84/录入!M84))</f>
        <v/>
      </c>
      <c r="I64" s="324" t="str">
        <f>IF(B64="","",录入!K84)</f>
        <v/>
      </c>
      <c r="J64" s="324" t="str">
        <f>IF(B64="","",录入!F84)</f>
        <v/>
      </c>
      <c r="K64" s="324" t="str">
        <f t="shared" si="0"/>
        <v/>
      </c>
      <c r="L64" s="324" t="str">
        <f t="shared" si="2"/>
        <v/>
      </c>
      <c r="M64" s="324" t="str">
        <f>IF(B64="","",简化清单!G68)</f>
        <v/>
      </c>
      <c r="N64" t="str">
        <f>IF(B64="","",录入!H84)</f>
        <v/>
      </c>
    </row>
    <row r="65" spans="1:14">
      <c r="A65" s="261" t="str">
        <f>IF(B65="","",录入!L85)</f>
        <v/>
      </c>
      <c r="B65" s="324" t="str">
        <f>IF(录入!D85="","",录入!D85)</f>
        <v/>
      </c>
      <c r="C65" s="324" t="str">
        <f>IF(B65="","",录入!C85)</f>
        <v/>
      </c>
      <c r="D65" s="324"/>
      <c r="E65" s="324"/>
      <c r="F65" s="324"/>
      <c r="G65" s="324"/>
      <c r="H65" s="354" t="str">
        <f>IF(B65="","",IF(录入!K85="千克",录入!H85,录入!H85/录入!M85))</f>
        <v/>
      </c>
      <c r="I65" s="324" t="str">
        <f>IF(B65="","",录入!K85)</f>
        <v/>
      </c>
      <c r="J65" s="324" t="str">
        <f>IF(B65="","",录入!F85)</f>
        <v/>
      </c>
      <c r="K65" s="324" t="str">
        <f t="shared" si="0"/>
        <v/>
      </c>
      <c r="L65" s="324" t="str">
        <f t="shared" si="2"/>
        <v/>
      </c>
      <c r="M65" s="324" t="str">
        <f>IF(B65="","",简化清单!G69)</f>
        <v/>
      </c>
      <c r="N65" t="str">
        <f>IF(B65="","",录入!H85)</f>
        <v/>
      </c>
    </row>
    <row r="66" spans="1:14">
      <c r="A66" s="261" t="str">
        <f>IF(B66="","",录入!L86)</f>
        <v/>
      </c>
      <c r="B66" s="324" t="str">
        <f>IF(录入!D86="","",录入!D86)</f>
        <v/>
      </c>
      <c r="C66" s="324" t="str">
        <f>IF(B66="","",录入!C86)</f>
        <v/>
      </c>
      <c r="D66" s="324"/>
      <c r="E66" s="324"/>
      <c r="F66" s="324"/>
      <c r="G66" s="324"/>
      <c r="H66" s="354" t="str">
        <f>IF(B66="","",IF(录入!K86="千克",录入!H86,录入!H86/录入!M86))</f>
        <v/>
      </c>
      <c r="I66" s="324" t="str">
        <f>IF(B66="","",录入!K86)</f>
        <v/>
      </c>
      <c r="J66" s="324" t="str">
        <f>IF(B66="","",录入!F86)</f>
        <v/>
      </c>
      <c r="K66" s="324" t="str">
        <f t="shared" si="0"/>
        <v/>
      </c>
      <c r="L66" s="324" t="str">
        <f t="shared" si="2"/>
        <v/>
      </c>
      <c r="M66" s="324" t="str">
        <f>IF(B66="","",简化清单!G70)</f>
        <v/>
      </c>
      <c r="N66" t="str">
        <f>IF(B66="","",录入!H86)</f>
        <v/>
      </c>
    </row>
    <row r="67" spans="1:14">
      <c r="A67" s="261" t="str">
        <f>IF(B67="","",录入!L87)</f>
        <v/>
      </c>
      <c r="B67" s="324" t="str">
        <f>IF(录入!D87="","",录入!D87)</f>
        <v/>
      </c>
      <c r="C67" s="324" t="str">
        <f>IF(B67="","",录入!C87)</f>
        <v/>
      </c>
      <c r="D67" s="324"/>
      <c r="E67" s="324"/>
      <c r="F67" s="324"/>
      <c r="G67" s="324"/>
      <c r="H67" s="354" t="str">
        <f>IF(B67="","",IF(录入!K87="千克",录入!H87,录入!H87/录入!M87))</f>
        <v/>
      </c>
      <c r="I67" s="324" t="str">
        <f>IF(B67="","",录入!K87)</f>
        <v/>
      </c>
      <c r="J67" s="324" t="str">
        <f>IF(B67="","",录入!F87)</f>
        <v/>
      </c>
      <c r="K67" s="324" t="str">
        <f t="shared" ref="K67:K121" si="3">IF(B67="","","箱")</f>
        <v/>
      </c>
      <c r="L67" s="324" t="str">
        <f t="shared" si="2"/>
        <v/>
      </c>
      <c r="M67" s="324" t="str">
        <f>IF(B67="","",简化清单!G71)</f>
        <v/>
      </c>
      <c r="N67" t="str">
        <f>IF(B67="","",录入!H87)</f>
        <v/>
      </c>
    </row>
    <row r="68" spans="1:14">
      <c r="A68" s="261" t="str">
        <f>IF(B68="","",录入!L88)</f>
        <v/>
      </c>
      <c r="B68" s="324" t="str">
        <f>IF(录入!D88="","",录入!D88)</f>
        <v/>
      </c>
      <c r="C68" s="324" t="str">
        <f>IF(B68="","",录入!C88)</f>
        <v/>
      </c>
      <c r="D68" s="324"/>
      <c r="E68" s="324"/>
      <c r="F68" s="324"/>
      <c r="G68" s="324"/>
      <c r="H68" s="354" t="str">
        <f>IF(B68="","",IF(录入!K88="千克",录入!H88,录入!H88/录入!M88))</f>
        <v/>
      </c>
      <c r="I68" s="324" t="str">
        <f>IF(B68="","",录入!K88)</f>
        <v/>
      </c>
      <c r="J68" s="324" t="str">
        <f>IF(B68="","",录入!F88)</f>
        <v/>
      </c>
      <c r="K68" s="324" t="str">
        <f t="shared" si="3"/>
        <v/>
      </c>
      <c r="L68" s="324" t="str">
        <f t="shared" si="2"/>
        <v/>
      </c>
      <c r="M68" s="324" t="str">
        <f>IF(B68="","",简化清单!G72)</f>
        <v/>
      </c>
      <c r="N68" t="str">
        <f>IF(B68="","",录入!H88)</f>
        <v/>
      </c>
    </row>
    <row r="69" spans="1:14">
      <c r="A69" s="261" t="str">
        <f>IF(B69="","",录入!L89)</f>
        <v/>
      </c>
      <c r="B69" s="324" t="str">
        <f>IF(录入!D89="","",录入!D89)</f>
        <v/>
      </c>
      <c r="C69" s="324" t="str">
        <f>IF(B69="","",录入!C89)</f>
        <v/>
      </c>
      <c r="D69" s="324"/>
      <c r="E69" s="324"/>
      <c r="F69" s="324"/>
      <c r="G69" s="324"/>
      <c r="H69" s="354" t="str">
        <f>IF(B69="","",IF(录入!K89="千克",录入!H89,录入!H89/录入!M89))</f>
        <v/>
      </c>
      <c r="I69" s="324" t="str">
        <f>IF(B69="","",录入!K89)</f>
        <v/>
      </c>
      <c r="J69" s="324" t="str">
        <f>IF(B69="","",录入!F89)</f>
        <v/>
      </c>
      <c r="K69" s="324" t="str">
        <f t="shared" si="3"/>
        <v/>
      </c>
      <c r="L69" s="324" t="str">
        <f t="shared" si="2"/>
        <v/>
      </c>
      <c r="M69" s="324" t="str">
        <f>IF(B69="","",简化清单!G73)</f>
        <v/>
      </c>
      <c r="N69" t="str">
        <f>IF(B69="","",录入!H89)</f>
        <v/>
      </c>
    </row>
    <row r="70" spans="1:14">
      <c r="A70" s="261" t="str">
        <f>IF(B70="","",录入!L90)</f>
        <v/>
      </c>
      <c r="B70" s="324" t="str">
        <f>IF(录入!D90="","",录入!D90)</f>
        <v/>
      </c>
      <c r="C70" s="324" t="str">
        <f>IF(B70="","",录入!C90)</f>
        <v/>
      </c>
      <c r="D70" s="324"/>
      <c r="E70" s="324"/>
      <c r="F70" s="324"/>
      <c r="G70" s="324"/>
      <c r="H70" s="354" t="str">
        <f>IF(B70="","",IF(录入!K90="千克",录入!H90,录入!H90/录入!M90))</f>
        <v/>
      </c>
      <c r="I70" s="324" t="str">
        <f>IF(B70="","",录入!K90)</f>
        <v/>
      </c>
      <c r="J70" s="324" t="str">
        <f>IF(B70="","",录入!F90)</f>
        <v/>
      </c>
      <c r="K70" s="324" t="str">
        <f t="shared" si="3"/>
        <v/>
      </c>
      <c r="L70" s="324" t="str">
        <f t="shared" si="2"/>
        <v/>
      </c>
      <c r="M70" s="324" t="str">
        <f>IF(B70="","",简化清单!G74)</f>
        <v/>
      </c>
      <c r="N70" t="str">
        <f>IF(B70="","",录入!H90)</f>
        <v/>
      </c>
    </row>
    <row r="71" spans="1:14">
      <c r="A71" s="261" t="str">
        <f>IF(B71="","",录入!L91)</f>
        <v/>
      </c>
      <c r="B71" s="324" t="str">
        <f>IF(录入!D91="","",录入!D91)</f>
        <v/>
      </c>
      <c r="C71" s="324" t="str">
        <f>IF(B71="","",录入!C91)</f>
        <v/>
      </c>
      <c r="D71" s="324"/>
      <c r="E71" s="324"/>
      <c r="F71" s="324"/>
      <c r="G71" s="324"/>
      <c r="H71" s="354" t="str">
        <f>IF(B71="","",IF(录入!K91="千克",录入!H91,录入!H91/录入!M91))</f>
        <v/>
      </c>
      <c r="I71" s="324" t="str">
        <f>IF(B71="","",录入!K91)</f>
        <v/>
      </c>
      <c r="J71" s="324" t="str">
        <f>IF(B71="","",录入!F91)</f>
        <v/>
      </c>
      <c r="K71" s="324" t="str">
        <f t="shared" si="3"/>
        <v/>
      </c>
      <c r="L71" s="324" t="str">
        <f t="shared" si="2"/>
        <v/>
      </c>
      <c r="M71" s="324" t="str">
        <f>IF(B71="","",简化清单!G75)</f>
        <v/>
      </c>
      <c r="N71" t="str">
        <f>IF(B71="","",录入!H91)</f>
        <v/>
      </c>
    </row>
    <row r="72" spans="1:14">
      <c r="A72" s="261" t="str">
        <f>IF(B72="","",录入!L92)</f>
        <v/>
      </c>
      <c r="B72" s="324" t="str">
        <f>IF(录入!D92="","",录入!D92)</f>
        <v/>
      </c>
      <c r="C72" s="324" t="str">
        <f>IF(B72="","",录入!C92)</f>
        <v/>
      </c>
      <c r="D72" s="324"/>
      <c r="E72" s="324"/>
      <c r="F72" s="324"/>
      <c r="G72" s="324"/>
      <c r="H72" s="354" t="str">
        <f>IF(B72="","",IF(录入!K92="千克",录入!H92,录入!H92/录入!M92))</f>
        <v/>
      </c>
      <c r="I72" s="324" t="str">
        <f>IF(B72="","",录入!K92)</f>
        <v/>
      </c>
      <c r="J72" s="324" t="str">
        <f>IF(B72="","",录入!F92)</f>
        <v/>
      </c>
      <c r="K72" s="324" t="str">
        <f t="shared" si="3"/>
        <v/>
      </c>
      <c r="L72" s="324" t="str">
        <f t="shared" si="2"/>
        <v/>
      </c>
      <c r="M72" s="324" t="str">
        <f>IF(B72="","",简化清单!G76)</f>
        <v/>
      </c>
      <c r="N72" t="str">
        <f>IF(B72="","",录入!H92)</f>
        <v/>
      </c>
    </row>
    <row r="73" spans="1:14">
      <c r="A73" s="261" t="str">
        <f>IF(B73="","",录入!L93)</f>
        <v/>
      </c>
      <c r="B73" s="324" t="str">
        <f>IF(录入!D93="","",录入!D93)</f>
        <v/>
      </c>
      <c r="C73" s="324" t="str">
        <f>IF(B73="","",录入!C93)</f>
        <v/>
      </c>
      <c r="D73" s="324"/>
      <c r="E73" s="324"/>
      <c r="F73" s="324"/>
      <c r="G73" s="324"/>
      <c r="H73" s="354" t="str">
        <f>IF(B73="","",IF(录入!K93="千克",录入!H93,录入!H93/录入!M93))</f>
        <v/>
      </c>
      <c r="I73" s="324" t="str">
        <f>IF(B73="","",录入!K93)</f>
        <v/>
      </c>
      <c r="J73" s="324" t="str">
        <f>IF(B73="","",录入!F93)</f>
        <v/>
      </c>
      <c r="K73" s="324" t="str">
        <f t="shared" si="3"/>
        <v/>
      </c>
      <c r="L73" s="324" t="str">
        <f t="shared" si="2"/>
        <v/>
      </c>
      <c r="M73" s="324" t="str">
        <f>IF(B73="","",简化清单!G77)</f>
        <v/>
      </c>
      <c r="N73" t="str">
        <f>IF(B73="","",录入!H93)</f>
        <v/>
      </c>
    </row>
    <row r="74" spans="1:14">
      <c r="A74" s="261" t="str">
        <f>IF(B74="","",录入!L94)</f>
        <v/>
      </c>
      <c r="B74" s="324" t="str">
        <f>IF(录入!D94="","",录入!D94)</f>
        <v/>
      </c>
      <c r="C74" s="324" t="str">
        <f>IF(B74="","",录入!C94)</f>
        <v/>
      </c>
      <c r="D74" s="324"/>
      <c r="E74" s="324"/>
      <c r="F74" s="324"/>
      <c r="G74" s="324"/>
      <c r="H74" s="354" t="str">
        <f>IF(B74="","",IF(录入!K94="千克",录入!H94,录入!H94/录入!M94))</f>
        <v/>
      </c>
      <c r="I74" s="324" t="str">
        <f>IF(B74="","",录入!K94)</f>
        <v/>
      </c>
      <c r="J74" s="324" t="str">
        <f>IF(B74="","",录入!F94)</f>
        <v/>
      </c>
      <c r="K74" s="324" t="str">
        <f t="shared" si="3"/>
        <v/>
      </c>
      <c r="L74" s="324" t="str">
        <f t="shared" si="2"/>
        <v/>
      </c>
      <c r="M74" s="324" t="str">
        <f>IF(B74="","",简化清单!G78)</f>
        <v/>
      </c>
      <c r="N74" t="str">
        <f>IF(B74="","",录入!H94)</f>
        <v/>
      </c>
    </row>
    <row r="75" spans="1:14">
      <c r="A75" s="261" t="str">
        <f>IF(B75="","",录入!L95)</f>
        <v/>
      </c>
      <c r="B75" s="324" t="str">
        <f>IF(录入!D95="","",录入!D95)</f>
        <v/>
      </c>
      <c r="C75" s="324" t="str">
        <f>IF(B75="","",录入!C95)</f>
        <v/>
      </c>
      <c r="D75" s="324"/>
      <c r="E75" s="324"/>
      <c r="F75" s="324"/>
      <c r="G75" s="324"/>
      <c r="H75" s="354" t="str">
        <f>IF(B75="","",IF(录入!K95="千克",录入!H95,录入!H95/录入!M95))</f>
        <v/>
      </c>
      <c r="I75" s="324" t="str">
        <f>IF(B75="","",录入!K95)</f>
        <v/>
      </c>
      <c r="J75" s="324" t="str">
        <f>IF(B75="","",录入!F95)</f>
        <v/>
      </c>
      <c r="K75" s="324" t="str">
        <f t="shared" si="3"/>
        <v/>
      </c>
      <c r="L75" s="324" t="str">
        <f t="shared" si="2"/>
        <v/>
      </c>
      <c r="M75" s="324" t="str">
        <f>IF(B75="","",简化清单!G79)</f>
        <v/>
      </c>
      <c r="N75" t="str">
        <f>IF(B75="","",录入!H95)</f>
        <v/>
      </c>
    </row>
    <row r="76" spans="1:14">
      <c r="A76" s="261" t="str">
        <f>IF(B76="","",录入!L96)</f>
        <v/>
      </c>
      <c r="B76" s="324" t="str">
        <f>IF(录入!D96="","",录入!D96)</f>
        <v/>
      </c>
      <c r="C76" s="324" t="str">
        <f>IF(B76="","",录入!C96)</f>
        <v/>
      </c>
      <c r="D76" s="324"/>
      <c r="E76" s="324"/>
      <c r="F76" s="324"/>
      <c r="G76" s="324"/>
      <c r="H76" s="354" t="str">
        <f>IF(B76="","",IF(录入!K96="千克",录入!H96,录入!H96/录入!M96))</f>
        <v/>
      </c>
      <c r="I76" s="324" t="str">
        <f>IF(B76="","",录入!K96)</f>
        <v/>
      </c>
      <c r="J76" s="324" t="str">
        <f>IF(B76="","",录入!F96)</f>
        <v/>
      </c>
      <c r="K76" s="324" t="str">
        <f t="shared" si="3"/>
        <v/>
      </c>
      <c r="L76" s="324" t="str">
        <f t="shared" si="2"/>
        <v/>
      </c>
      <c r="M76" s="324" t="str">
        <f>IF(B76="","",简化清单!G80)</f>
        <v/>
      </c>
      <c r="N76" t="str">
        <f>IF(B76="","",录入!H96)</f>
        <v/>
      </c>
    </row>
    <row r="77" spans="1:14">
      <c r="A77" s="261" t="str">
        <f>IF(B77="","",录入!L97)</f>
        <v/>
      </c>
      <c r="B77" s="324" t="str">
        <f>IF(录入!D97="","",录入!D97)</f>
        <v/>
      </c>
      <c r="C77" s="324" t="str">
        <f>IF(B77="","",录入!C97)</f>
        <v/>
      </c>
      <c r="D77" s="324"/>
      <c r="E77" s="324"/>
      <c r="F77" s="324"/>
      <c r="G77" s="324"/>
      <c r="H77" s="354" t="str">
        <f>IF(B77="","",IF(录入!K97="千克",录入!H97,录入!H97/录入!M97))</f>
        <v/>
      </c>
      <c r="I77" s="324" t="str">
        <f>IF(B77="","",录入!K97)</f>
        <v/>
      </c>
      <c r="J77" s="324" t="str">
        <f>IF(B77="","",录入!F97)</f>
        <v/>
      </c>
      <c r="K77" s="324" t="str">
        <f t="shared" si="3"/>
        <v/>
      </c>
      <c r="L77" s="324" t="str">
        <f t="shared" si="2"/>
        <v/>
      </c>
      <c r="M77" s="324" t="str">
        <f>IF(B77="","",简化清单!G81)</f>
        <v/>
      </c>
      <c r="N77" t="str">
        <f>IF(B77="","",录入!H97)</f>
        <v/>
      </c>
    </row>
    <row r="78" spans="1:14">
      <c r="A78" s="261" t="str">
        <f>IF(B78="","",录入!L98)</f>
        <v/>
      </c>
      <c r="B78" s="324" t="str">
        <f>IF(录入!D98="","",录入!D98)</f>
        <v/>
      </c>
      <c r="C78" s="324" t="str">
        <f>IF(B78="","",录入!C98)</f>
        <v/>
      </c>
      <c r="D78" s="324"/>
      <c r="E78" s="324"/>
      <c r="F78" s="324"/>
      <c r="G78" s="324"/>
      <c r="H78" s="354" t="str">
        <f>IF(B78="","",IF(录入!K98="千克",录入!H98,录入!H98/录入!M98))</f>
        <v/>
      </c>
      <c r="I78" s="324" t="str">
        <f>IF(B78="","",录入!K98)</f>
        <v/>
      </c>
      <c r="J78" s="324" t="str">
        <f>IF(B78="","",录入!F98)</f>
        <v/>
      </c>
      <c r="K78" s="324" t="str">
        <f t="shared" si="3"/>
        <v/>
      </c>
      <c r="L78" s="324" t="str">
        <f t="shared" si="2"/>
        <v/>
      </c>
      <c r="M78" s="324" t="str">
        <f>IF(B78="","",简化清单!G82)</f>
        <v/>
      </c>
      <c r="N78" t="str">
        <f>IF(B78="","",录入!H98)</f>
        <v/>
      </c>
    </row>
    <row r="79" spans="1:14">
      <c r="A79" s="261" t="str">
        <f>IF(B79="","",录入!L99)</f>
        <v/>
      </c>
      <c r="B79" s="324" t="str">
        <f>IF(录入!D99="","",录入!D99)</f>
        <v/>
      </c>
      <c r="C79" s="324" t="str">
        <f>IF(B79="","",录入!C99)</f>
        <v/>
      </c>
      <c r="D79" s="324"/>
      <c r="E79" s="324"/>
      <c r="F79" s="324"/>
      <c r="G79" s="324"/>
      <c r="H79" s="354" t="str">
        <f>IF(B79="","",IF(录入!K99="千克",录入!H99,录入!H99/录入!M99))</f>
        <v/>
      </c>
      <c r="I79" s="324" t="str">
        <f>IF(B79="","",录入!K99)</f>
        <v/>
      </c>
      <c r="J79" s="324" t="str">
        <f>IF(B79="","",录入!F99)</f>
        <v/>
      </c>
      <c r="K79" s="324" t="str">
        <f t="shared" si="3"/>
        <v/>
      </c>
      <c r="L79" s="324" t="str">
        <f t="shared" si="2"/>
        <v/>
      </c>
      <c r="M79" s="324" t="str">
        <f>IF(B79="","",简化清单!G83)</f>
        <v/>
      </c>
      <c r="N79" t="str">
        <f>IF(B79="","",录入!H99)</f>
        <v/>
      </c>
    </row>
    <row r="80" spans="1:14">
      <c r="A80" s="261" t="str">
        <f>IF(B80="","",录入!L100)</f>
        <v/>
      </c>
      <c r="B80" s="324" t="str">
        <f>IF(录入!D100="","",录入!D100)</f>
        <v/>
      </c>
      <c r="C80" s="324" t="str">
        <f>IF(B80="","",录入!C100)</f>
        <v/>
      </c>
      <c r="D80" s="324"/>
      <c r="E80" s="324"/>
      <c r="F80" s="324"/>
      <c r="G80" s="324"/>
      <c r="H80" s="354" t="str">
        <f>IF(B80="","",IF(录入!K100="千克",录入!H100,录入!H100/录入!M100))</f>
        <v/>
      </c>
      <c r="I80" s="324" t="str">
        <f>IF(B80="","",录入!K100)</f>
        <v/>
      </c>
      <c r="J80" s="324" t="str">
        <f>IF(B80="","",录入!F100)</f>
        <v/>
      </c>
      <c r="K80" s="324" t="str">
        <f t="shared" si="3"/>
        <v/>
      </c>
      <c r="L80" s="324" t="str">
        <f t="shared" si="2"/>
        <v/>
      </c>
      <c r="M80" s="324" t="str">
        <f>IF(B80="","",简化清单!G84)</f>
        <v/>
      </c>
      <c r="N80" t="str">
        <f>IF(B80="","",录入!H100)</f>
        <v/>
      </c>
    </row>
    <row r="81" spans="1:14">
      <c r="A81" s="261" t="str">
        <f>IF(B81="","",录入!L101)</f>
        <v/>
      </c>
      <c r="B81" s="324" t="str">
        <f>IF(录入!D101="","",录入!D101)</f>
        <v/>
      </c>
      <c r="C81" s="324" t="str">
        <f>IF(B81="","",录入!C101)</f>
        <v/>
      </c>
      <c r="D81" s="324"/>
      <c r="E81" s="324"/>
      <c r="F81" s="324"/>
      <c r="G81" s="324"/>
      <c r="H81" s="354" t="str">
        <f>IF(B81="","",IF(录入!K101="千克",录入!H101,录入!H101/录入!M101))</f>
        <v/>
      </c>
      <c r="I81" s="324" t="str">
        <f>IF(B81="","",录入!K101)</f>
        <v/>
      </c>
      <c r="J81" s="324" t="str">
        <f>IF(B81="","",录入!F101)</f>
        <v/>
      </c>
      <c r="K81" s="324" t="str">
        <f t="shared" si="3"/>
        <v/>
      </c>
      <c r="L81" s="324" t="str">
        <f t="shared" si="2"/>
        <v/>
      </c>
      <c r="M81" s="324" t="str">
        <f>IF(B81="","",简化清单!G85)</f>
        <v/>
      </c>
      <c r="N81" t="str">
        <f>IF(B81="","",录入!H101)</f>
        <v/>
      </c>
    </row>
    <row r="82" spans="1:14">
      <c r="A82" s="261" t="str">
        <f>IF(B82="","",录入!L102)</f>
        <v/>
      </c>
      <c r="B82" s="324" t="str">
        <f>IF(录入!D102="","",录入!D102)</f>
        <v/>
      </c>
      <c r="C82" s="324" t="str">
        <f>IF(B82="","",录入!C102)</f>
        <v/>
      </c>
      <c r="D82" s="324"/>
      <c r="E82" s="324"/>
      <c r="F82" s="324"/>
      <c r="G82" s="324"/>
      <c r="H82" s="354" t="str">
        <f>IF(B82="","",IF(录入!K102="千克",录入!H102,录入!H102/录入!M102))</f>
        <v/>
      </c>
      <c r="I82" s="324" t="str">
        <f>IF(B82="","",录入!K102)</f>
        <v/>
      </c>
      <c r="J82" s="324" t="str">
        <f>IF(B82="","",录入!F102)</f>
        <v/>
      </c>
      <c r="K82" s="324" t="str">
        <f t="shared" si="3"/>
        <v/>
      </c>
      <c r="L82" s="324" t="str">
        <f t="shared" si="2"/>
        <v/>
      </c>
      <c r="M82" s="324" t="str">
        <f>IF(B82="","",简化清单!G86)</f>
        <v/>
      </c>
      <c r="N82" t="str">
        <f>IF(B82="","",录入!H102)</f>
        <v/>
      </c>
    </row>
    <row r="83" spans="1:14">
      <c r="A83" s="261" t="str">
        <f>IF(B83="","",录入!L103)</f>
        <v/>
      </c>
      <c r="B83" s="324" t="str">
        <f>IF(录入!D103="","",录入!D103)</f>
        <v/>
      </c>
      <c r="C83" s="324" t="str">
        <f>IF(B83="","",录入!C103)</f>
        <v/>
      </c>
      <c r="D83" s="324"/>
      <c r="E83" s="324"/>
      <c r="F83" s="324"/>
      <c r="G83" s="324"/>
      <c r="H83" s="354" t="str">
        <f>IF(B83="","",IF(录入!K103="千克",录入!H103,录入!H103/录入!M103))</f>
        <v/>
      </c>
      <c r="I83" s="324" t="str">
        <f>IF(B83="","",录入!K103)</f>
        <v/>
      </c>
      <c r="J83" s="324" t="str">
        <f>IF(B83="","",录入!F103)</f>
        <v/>
      </c>
      <c r="K83" s="324" t="str">
        <f t="shared" si="3"/>
        <v/>
      </c>
      <c r="L83" s="324" t="str">
        <f t="shared" si="2"/>
        <v/>
      </c>
      <c r="M83" s="324" t="str">
        <f>IF(B83="","",简化清单!G87)</f>
        <v/>
      </c>
      <c r="N83" t="str">
        <f>IF(B83="","",录入!H103)</f>
        <v/>
      </c>
    </row>
    <row r="84" spans="1:14">
      <c r="A84" s="261" t="str">
        <f>IF(B84="","",录入!L104)</f>
        <v/>
      </c>
      <c r="B84" s="324" t="str">
        <f>IF(录入!D104="","",录入!D104)</f>
        <v/>
      </c>
      <c r="C84" s="324" t="str">
        <f>IF(B84="","",录入!C104)</f>
        <v/>
      </c>
      <c r="D84" s="324"/>
      <c r="E84" s="324"/>
      <c r="F84" s="324"/>
      <c r="G84" s="324"/>
      <c r="H84" s="354" t="str">
        <f>IF(B84="","",IF(录入!K104="千克",录入!H104,录入!H104/录入!M104))</f>
        <v/>
      </c>
      <c r="I84" s="324" t="str">
        <f>IF(B84="","",录入!K104)</f>
        <v/>
      </c>
      <c r="J84" s="324" t="str">
        <f>IF(B84="","",录入!F104)</f>
        <v/>
      </c>
      <c r="K84" s="324" t="str">
        <f t="shared" si="3"/>
        <v/>
      </c>
      <c r="L84" s="324" t="str">
        <f t="shared" si="2"/>
        <v/>
      </c>
      <c r="M84" s="324" t="str">
        <f>IF(B84="","",简化清单!G88)</f>
        <v/>
      </c>
      <c r="N84" t="str">
        <f>IF(B84="","",录入!H104)</f>
        <v/>
      </c>
    </row>
    <row r="85" spans="1:14">
      <c r="A85" s="261" t="str">
        <f>IF(B85="","",录入!L105)</f>
        <v/>
      </c>
      <c r="B85" s="324" t="str">
        <f>IF(录入!D105="","",录入!D105)</f>
        <v/>
      </c>
      <c r="C85" s="324" t="str">
        <f>IF(B85="","",录入!C105)</f>
        <v/>
      </c>
      <c r="D85" s="324"/>
      <c r="E85" s="324"/>
      <c r="F85" s="324"/>
      <c r="G85" s="324"/>
      <c r="H85" s="354" t="str">
        <f>IF(B85="","",IF(录入!K105="千克",录入!H105,录入!H105/录入!M105))</f>
        <v/>
      </c>
      <c r="I85" s="324" t="str">
        <f>IF(B85="","",录入!K105)</f>
        <v/>
      </c>
      <c r="J85" s="324" t="str">
        <f>IF(B85="","",录入!F105)</f>
        <v/>
      </c>
      <c r="K85" s="324" t="str">
        <f t="shared" si="3"/>
        <v/>
      </c>
      <c r="L85" s="324" t="str">
        <f t="shared" si="2"/>
        <v/>
      </c>
      <c r="M85" s="324" t="str">
        <f>IF(B85="","",简化清单!G89)</f>
        <v/>
      </c>
      <c r="N85" t="str">
        <f>IF(B85="","",录入!H105)</f>
        <v/>
      </c>
    </row>
    <row r="86" spans="1:14">
      <c r="A86" s="261" t="str">
        <f>IF(B86="","",录入!L106)</f>
        <v/>
      </c>
      <c r="B86" s="324" t="str">
        <f>IF(录入!D106="","",录入!D106)</f>
        <v/>
      </c>
      <c r="C86" s="324" t="str">
        <f>IF(B86="","",录入!C106)</f>
        <v/>
      </c>
      <c r="D86" s="324"/>
      <c r="E86" s="324"/>
      <c r="F86" s="324"/>
      <c r="G86" s="324"/>
      <c r="H86" s="354" t="str">
        <f>IF(B86="","",IF(录入!K106="千克",录入!H106,录入!H106/录入!M106))</f>
        <v/>
      </c>
      <c r="I86" s="324" t="str">
        <f>IF(B86="","",录入!K106)</f>
        <v/>
      </c>
      <c r="J86" s="324" t="str">
        <f>IF(B86="","",录入!F106)</f>
        <v/>
      </c>
      <c r="K86" s="324" t="str">
        <f t="shared" si="3"/>
        <v/>
      </c>
      <c r="L86" s="324" t="str">
        <f t="shared" ref="L86:L121" si="4">IF(B86="","","USD")</f>
        <v/>
      </c>
      <c r="M86" s="324" t="str">
        <f>IF(B86="","",简化清单!G90)</f>
        <v/>
      </c>
      <c r="N86" t="str">
        <f>IF(B86="","",录入!H106)</f>
        <v/>
      </c>
    </row>
    <row r="87" spans="1:14">
      <c r="A87" s="261" t="str">
        <f>IF(B87="","",录入!L107)</f>
        <v/>
      </c>
      <c r="B87" s="324" t="str">
        <f>IF(录入!D107="","",录入!D107)</f>
        <v/>
      </c>
      <c r="C87" s="324" t="str">
        <f>IF(B87="","",录入!C107)</f>
        <v/>
      </c>
      <c r="D87" s="324"/>
      <c r="E87" s="324"/>
      <c r="F87" s="324"/>
      <c r="G87" s="324"/>
      <c r="H87" s="354" t="str">
        <f>IF(B87="","",IF(录入!K107="千克",录入!H107,录入!H107/录入!M107))</f>
        <v/>
      </c>
      <c r="I87" s="324" t="str">
        <f>IF(B87="","",录入!K107)</f>
        <v/>
      </c>
      <c r="J87" s="324" t="str">
        <f>IF(B87="","",录入!F107)</f>
        <v/>
      </c>
      <c r="K87" s="324" t="str">
        <f t="shared" si="3"/>
        <v/>
      </c>
      <c r="L87" s="324" t="str">
        <f t="shared" si="4"/>
        <v/>
      </c>
      <c r="M87" s="324" t="str">
        <f>IF(B87="","",简化清单!G91)</f>
        <v/>
      </c>
      <c r="N87" t="str">
        <f>IF(B87="","",录入!H107)</f>
        <v/>
      </c>
    </row>
    <row r="88" spans="1:14">
      <c r="A88" s="261" t="str">
        <f>IF(B88="","",录入!L108)</f>
        <v/>
      </c>
      <c r="B88" s="324" t="str">
        <f>IF(录入!D108="","",录入!D108)</f>
        <v/>
      </c>
      <c r="C88" s="324" t="str">
        <f>IF(B88="","",录入!C108)</f>
        <v/>
      </c>
      <c r="D88" s="324"/>
      <c r="E88" s="324"/>
      <c r="F88" s="324"/>
      <c r="G88" s="324"/>
      <c r="H88" s="354" t="str">
        <f>IF(B88="","",IF(录入!K108="千克",录入!H108,录入!H108/录入!M108))</f>
        <v/>
      </c>
      <c r="I88" s="324" t="str">
        <f>IF(B88="","",录入!K108)</f>
        <v/>
      </c>
      <c r="J88" s="324" t="str">
        <f>IF(B88="","",录入!F108)</f>
        <v/>
      </c>
      <c r="K88" s="324" t="str">
        <f t="shared" si="3"/>
        <v/>
      </c>
      <c r="L88" s="324" t="str">
        <f t="shared" si="4"/>
        <v/>
      </c>
      <c r="M88" s="324" t="str">
        <f>IF(B88="","",简化清单!G92)</f>
        <v/>
      </c>
      <c r="N88" t="str">
        <f>IF(B88="","",录入!H108)</f>
        <v/>
      </c>
    </row>
    <row r="89" spans="1:14">
      <c r="A89" s="261" t="str">
        <f>IF(B89="","",录入!L109)</f>
        <v/>
      </c>
      <c r="B89" s="324" t="str">
        <f>IF(录入!D109="","",录入!D109)</f>
        <v/>
      </c>
      <c r="C89" s="324" t="str">
        <f>IF(B89="","",录入!C109)</f>
        <v/>
      </c>
      <c r="D89" s="324"/>
      <c r="E89" s="324"/>
      <c r="F89" s="324"/>
      <c r="G89" s="324"/>
      <c r="H89" s="354" t="str">
        <f>IF(B89="","",IF(录入!K109="千克",录入!H109,录入!H109/录入!M109))</f>
        <v/>
      </c>
      <c r="I89" s="324" t="str">
        <f>IF(B89="","",录入!K109)</f>
        <v/>
      </c>
      <c r="J89" s="324" t="str">
        <f>IF(B89="","",录入!F109)</f>
        <v/>
      </c>
      <c r="K89" s="324" t="str">
        <f t="shared" si="3"/>
        <v/>
      </c>
      <c r="L89" s="324" t="str">
        <f t="shared" si="4"/>
        <v/>
      </c>
      <c r="M89" s="324" t="str">
        <f>IF(B89="","",简化清单!G93)</f>
        <v/>
      </c>
      <c r="N89" t="str">
        <f>IF(B89="","",录入!H109)</f>
        <v/>
      </c>
    </row>
    <row r="90" spans="1:14">
      <c r="A90" s="261" t="str">
        <f>IF(B90="","",录入!L110)</f>
        <v/>
      </c>
      <c r="B90" s="324" t="str">
        <f>IF(录入!D110="","",录入!D110)</f>
        <v/>
      </c>
      <c r="C90" s="324" t="str">
        <f>IF(B90="","",录入!C110)</f>
        <v/>
      </c>
      <c r="D90" s="324"/>
      <c r="E90" s="324"/>
      <c r="F90" s="324"/>
      <c r="G90" s="324"/>
      <c r="H90" s="354" t="str">
        <f>IF(B90="","",IF(录入!K110="千克",录入!H110,录入!H110/录入!M110))</f>
        <v/>
      </c>
      <c r="I90" s="324" t="str">
        <f>IF(B90="","",录入!K110)</f>
        <v/>
      </c>
      <c r="J90" s="324" t="str">
        <f>IF(B90="","",录入!F110)</f>
        <v/>
      </c>
      <c r="K90" s="324" t="str">
        <f t="shared" si="3"/>
        <v/>
      </c>
      <c r="L90" s="324" t="str">
        <f t="shared" si="4"/>
        <v/>
      </c>
      <c r="M90" s="324" t="str">
        <f>IF(B90="","",简化清单!G94)</f>
        <v/>
      </c>
      <c r="N90" t="str">
        <f>IF(B90="","",录入!H110)</f>
        <v/>
      </c>
    </row>
    <row r="91" spans="1:14">
      <c r="A91" s="261" t="str">
        <f>IF(B91="","",录入!L111)</f>
        <v/>
      </c>
      <c r="B91" s="324" t="str">
        <f>IF(录入!D111="","",录入!D111)</f>
        <v/>
      </c>
      <c r="C91" s="324" t="str">
        <f>IF(B91="","",录入!C111)</f>
        <v/>
      </c>
      <c r="D91" s="324"/>
      <c r="E91" s="324"/>
      <c r="F91" s="324"/>
      <c r="G91" s="324"/>
      <c r="H91" s="354" t="str">
        <f>IF(B91="","",IF(录入!K111="千克",录入!H111,录入!H111/录入!M111))</f>
        <v/>
      </c>
      <c r="I91" s="324" t="str">
        <f>IF(B91="","",录入!K111)</f>
        <v/>
      </c>
      <c r="J91" s="324" t="str">
        <f>IF(B91="","",录入!F111)</f>
        <v/>
      </c>
      <c r="K91" s="324" t="str">
        <f t="shared" si="3"/>
        <v/>
      </c>
      <c r="L91" s="324" t="str">
        <f t="shared" si="4"/>
        <v/>
      </c>
      <c r="M91" s="324" t="str">
        <f>IF(B91="","",简化清单!G95)</f>
        <v/>
      </c>
      <c r="N91" t="str">
        <f>IF(B91="","",录入!H111)</f>
        <v/>
      </c>
    </row>
    <row r="92" spans="1:14">
      <c r="A92" s="261" t="str">
        <f>IF(B92="","",录入!L112)</f>
        <v/>
      </c>
      <c r="B92" s="324" t="str">
        <f>IF(录入!D112="","",录入!D112)</f>
        <v/>
      </c>
      <c r="C92" s="324" t="str">
        <f>IF(B92="","",录入!C112)</f>
        <v/>
      </c>
      <c r="D92" s="324"/>
      <c r="E92" s="324"/>
      <c r="F92" s="324"/>
      <c r="G92" s="324"/>
      <c r="H92" s="354" t="str">
        <f>IF(B92="","",IF(录入!K112="千克",录入!H112,录入!H112/录入!M112))</f>
        <v/>
      </c>
      <c r="I92" s="324" t="str">
        <f>IF(B92="","",录入!K112)</f>
        <v/>
      </c>
      <c r="J92" s="324" t="str">
        <f>IF(B92="","",录入!F112)</f>
        <v/>
      </c>
      <c r="K92" s="324" t="str">
        <f t="shared" si="3"/>
        <v/>
      </c>
      <c r="L92" s="324" t="str">
        <f t="shared" si="4"/>
        <v/>
      </c>
      <c r="M92" s="324" t="str">
        <f>IF(B92="","",简化清单!G96)</f>
        <v/>
      </c>
      <c r="N92" t="str">
        <f>IF(B92="","",录入!H112)</f>
        <v/>
      </c>
    </row>
    <row r="93" spans="1:14">
      <c r="A93" s="261" t="str">
        <f>IF(B93="","",录入!L113)</f>
        <v/>
      </c>
      <c r="B93" s="324" t="str">
        <f>IF(录入!D113="","",录入!D113)</f>
        <v/>
      </c>
      <c r="C93" s="324" t="str">
        <f>IF(B93="","",录入!C113)</f>
        <v/>
      </c>
      <c r="D93" s="324"/>
      <c r="E93" s="324"/>
      <c r="F93" s="324"/>
      <c r="G93" s="324"/>
      <c r="H93" s="354" t="str">
        <f>IF(B93="","",IF(录入!K113="千克",录入!H113,录入!H113/录入!M113))</f>
        <v/>
      </c>
      <c r="I93" s="324" t="str">
        <f>IF(B93="","",录入!K113)</f>
        <v/>
      </c>
      <c r="J93" s="324" t="str">
        <f>IF(B93="","",录入!F113)</f>
        <v/>
      </c>
      <c r="K93" s="324" t="str">
        <f t="shared" si="3"/>
        <v/>
      </c>
      <c r="L93" s="324" t="str">
        <f t="shared" si="4"/>
        <v/>
      </c>
      <c r="M93" s="324" t="str">
        <f>IF(B93="","",简化清单!G97)</f>
        <v/>
      </c>
      <c r="N93" t="str">
        <f>IF(B93="","",录入!H113)</f>
        <v/>
      </c>
    </row>
    <row r="94" spans="1:14">
      <c r="A94" s="261" t="str">
        <f>IF(B94="","",录入!L114)</f>
        <v/>
      </c>
      <c r="B94" s="324" t="str">
        <f>IF(录入!D114="","",录入!D114)</f>
        <v/>
      </c>
      <c r="C94" s="324" t="str">
        <f>IF(B94="","",录入!C114)</f>
        <v/>
      </c>
      <c r="D94" s="324"/>
      <c r="E94" s="324"/>
      <c r="F94" s="324"/>
      <c r="G94" s="324"/>
      <c r="H94" s="354" t="str">
        <f>IF(B94="","",IF(录入!K114="千克",录入!H114,录入!H114/录入!M114))</f>
        <v/>
      </c>
      <c r="I94" s="324" t="str">
        <f>IF(B94="","",录入!K114)</f>
        <v/>
      </c>
      <c r="J94" s="324" t="str">
        <f>IF(B94="","",录入!F114)</f>
        <v/>
      </c>
      <c r="K94" s="324" t="str">
        <f t="shared" si="3"/>
        <v/>
      </c>
      <c r="L94" s="324" t="str">
        <f t="shared" si="4"/>
        <v/>
      </c>
      <c r="M94" s="324" t="str">
        <f>IF(B94="","",简化清单!G98)</f>
        <v/>
      </c>
      <c r="N94" t="str">
        <f>IF(B94="","",录入!H114)</f>
        <v/>
      </c>
    </row>
    <row r="95" spans="1:14">
      <c r="A95" s="261" t="str">
        <f>IF(B95="","",录入!L115)</f>
        <v/>
      </c>
      <c r="B95" s="324" t="str">
        <f>IF(录入!D115="","",录入!D115)</f>
        <v/>
      </c>
      <c r="C95" s="324" t="str">
        <f>IF(B95="","",录入!C115)</f>
        <v/>
      </c>
      <c r="D95" s="324"/>
      <c r="E95" s="324"/>
      <c r="F95" s="324"/>
      <c r="G95" s="324"/>
      <c r="H95" s="354" t="str">
        <f>IF(B95="","",IF(录入!K115="千克",录入!H115,录入!H115/录入!M115))</f>
        <v/>
      </c>
      <c r="I95" s="324" t="str">
        <f>IF(B95="","",录入!K115)</f>
        <v/>
      </c>
      <c r="J95" s="324" t="str">
        <f>IF(B95="","",录入!F115)</f>
        <v/>
      </c>
      <c r="K95" s="324" t="str">
        <f t="shared" si="3"/>
        <v/>
      </c>
      <c r="L95" s="324" t="str">
        <f t="shared" si="4"/>
        <v/>
      </c>
      <c r="M95" s="324" t="str">
        <f>IF(B95="","",简化清单!G99)</f>
        <v/>
      </c>
      <c r="N95" t="str">
        <f>IF(B95="","",录入!H115)</f>
        <v/>
      </c>
    </row>
    <row r="96" spans="1:14">
      <c r="A96" s="261" t="str">
        <f>IF(B96="","",录入!L116)</f>
        <v/>
      </c>
      <c r="B96" s="324" t="str">
        <f>IF(录入!D116="","",录入!D116)</f>
        <v/>
      </c>
      <c r="C96" s="324" t="str">
        <f>IF(B96="","",录入!C116)</f>
        <v/>
      </c>
      <c r="D96" s="324"/>
      <c r="E96" s="324"/>
      <c r="F96" s="324"/>
      <c r="G96" s="324"/>
      <c r="H96" s="354" t="str">
        <f>IF(B96="","",IF(录入!K116="千克",录入!H116,录入!H116/录入!M116))</f>
        <v/>
      </c>
      <c r="I96" s="324" t="str">
        <f>IF(B96="","",录入!K116)</f>
        <v/>
      </c>
      <c r="J96" s="324" t="str">
        <f>IF(B96="","",录入!F116)</f>
        <v/>
      </c>
      <c r="K96" s="324" t="str">
        <f t="shared" si="3"/>
        <v/>
      </c>
      <c r="L96" s="324" t="str">
        <f t="shared" si="4"/>
        <v/>
      </c>
      <c r="M96" s="324" t="str">
        <f>IF(B96="","",简化清单!G100)</f>
        <v/>
      </c>
      <c r="N96" t="str">
        <f>IF(B96="","",录入!H116)</f>
        <v/>
      </c>
    </row>
    <row r="97" spans="1:14">
      <c r="A97" s="261" t="str">
        <f>IF(B97="","",录入!L117)</f>
        <v/>
      </c>
      <c r="B97" s="324" t="str">
        <f>IF(录入!D117="","",录入!D117)</f>
        <v/>
      </c>
      <c r="C97" s="324" t="str">
        <f>IF(B97="","",录入!C117)</f>
        <v/>
      </c>
      <c r="D97" s="324"/>
      <c r="E97" s="324"/>
      <c r="F97" s="324"/>
      <c r="G97" s="324"/>
      <c r="H97" s="354" t="str">
        <f>IF(B97="","",IF(录入!K117="千克",录入!H117,录入!H117/录入!M117))</f>
        <v/>
      </c>
      <c r="I97" s="324" t="str">
        <f>IF(B97="","",录入!K117)</f>
        <v/>
      </c>
      <c r="J97" s="324" t="str">
        <f>IF(B97="","",录入!F117)</f>
        <v/>
      </c>
      <c r="K97" s="324" t="str">
        <f t="shared" si="3"/>
        <v/>
      </c>
      <c r="L97" s="324" t="str">
        <f t="shared" si="4"/>
        <v/>
      </c>
      <c r="M97" s="324" t="str">
        <f>IF(B97="","",简化清单!G101)</f>
        <v/>
      </c>
      <c r="N97" t="str">
        <f>IF(B97="","",录入!H117)</f>
        <v/>
      </c>
    </row>
    <row r="98" spans="1:14">
      <c r="A98" s="261" t="str">
        <f>IF(B98="","",录入!L118)</f>
        <v/>
      </c>
      <c r="B98" s="324" t="str">
        <f>IF(录入!D118="","",录入!D118)</f>
        <v/>
      </c>
      <c r="C98" s="324" t="str">
        <f>IF(B98="","",录入!C118)</f>
        <v/>
      </c>
      <c r="D98" s="324"/>
      <c r="E98" s="324"/>
      <c r="F98" s="324"/>
      <c r="G98" s="324"/>
      <c r="H98" s="354" t="str">
        <f>IF(B98="","",IF(录入!K118="千克",录入!H118,录入!H118/录入!M118))</f>
        <v/>
      </c>
      <c r="I98" s="324" t="str">
        <f>IF(B98="","",录入!K118)</f>
        <v/>
      </c>
      <c r="J98" s="324" t="str">
        <f>IF(B98="","",录入!F118)</f>
        <v/>
      </c>
      <c r="K98" s="324" t="str">
        <f t="shared" si="3"/>
        <v/>
      </c>
      <c r="L98" s="324" t="str">
        <f t="shared" si="4"/>
        <v/>
      </c>
      <c r="M98" s="324" t="str">
        <f>IF(B98="","",简化清单!G102)</f>
        <v/>
      </c>
      <c r="N98" t="str">
        <f>IF(B98="","",录入!H118)</f>
        <v/>
      </c>
    </row>
    <row r="99" spans="1:14">
      <c r="A99" s="261" t="str">
        <f>IF(B99="","",录入!L119)</f>
        <v/>
      </c>
      <c r="B99" s="324" t="str">
        <f>IF(录入!D119="","",录入!D119)</f>
        <v/>
      </c>
      <c r="C99" s="324" t="str">
        <f>IF(B99="","",录入!C119)</f>
        <v/>
      </c>
      <c r="D99" s="324"/>
      <c r="E99" s="324"/>
      <c r="F99" s="324"/>
      <c r="G99" s="324"/>
      <c r="H99" s="354" t="str">
        <f>IF(B99="","",IF(录入!K119="千克",录入!H119,录入!H119/录入!M119))</f>
        <v/>
      </c>
      <c r="I99" s="324" t="str">
        <f>IF(B99="","",录入!K119)</f>
        <v/>
      </c>
      <c r="J99" s="324" t="str">
        <f>IF(B99="","",录入!F119)</f>
        <v/>
      </c>
      <c r="K99" s="324" t="str">
        <f t="shared" si="3"/>
        <v/>
      </c>
      <c r="L99" s="324" t="str">
        <f t="shared" si="4"/>
        <v/>
      </c>
      <c r="M99" s="324" t="str">
        <f>IF(B99="","",简化清单!G103)</f>
        <v/>
      </c>
      <c r="N99" t="str">
        <f>IF(B99="","",录入!H119)</f>
        <v/>
      </c>
    </row>
    <row r="100" spans="1:14">
      <c r="A100" s="261" t="str">
        <f>IF(B100="","",录入!L120)</f>
        <v/>
      </c>
      <c r="B100" s="324" t="str">
        <f>IF(录入!D120="","",录入!D120)</f>
        <v/>
      </c>
      <c r="C100" s="324" t="str">
        <f>IF(B100="","",录入!C120)</f>
        <v/>
      </c>
      <c r="D100" s="324"/>
      <c r="E100" s="324"/>
      <c r="F100" s="324"/>
      <c r="G100" s="324"/>
      <c r="H100" s="354" t="str">
        <f>IF(B100="","",IF(录入!K120="千克",录入!H120,录入!H120/录入!M120))</f>
        <v/>
      </c>
      <c r="I100" s="324" t="str">
        <f>IF(B100="","",录入!K120)</f>
        <v/>
      </c>
      <c r="J100" s="324" t="str">
        <f>IF(B100="","",录入!F120)</f>
        <v/>
      </c>
      <c r="K100" s="324" t="str">
        <f t="shared" si="3"/>
        <v/>
      </c>
      <c r="L100" s="324" t="str">
        <f t="shared" si="4"/>
        <v/>
      </c>
      <c r="M100" s="324" t="str">
        <f>IF(B100="","",简化清单!G104)</f>
        <v/>
      </c>
      <c r="N100" t="str">
        <f>IF(B100="","",录入!H120)</f>
        <v/>
      </c>
    </row>
    <row r="101" spans="1:14">
      <c r="A101" s="261" t="str">
        <f>IF(B101="","",录入!L121)</f>
        <v/>
      </c>
      <c r="B101" s="324" t="str">
        <f>IF(录入!D121="","",录入!D121)</f>
        <v/>
      </c>
      <c r="C101" s="324" t="str">
        <f>IF(B101="","",录入!C121)</f>
        <v/>
      </c>
      <c r="D101" s="324"/>
      <c r="E101" s="324"/>
      <c r="F101" s="324"/>
      <c r="G101" s="324"/>
      <c r="H101" s="354" t="str">
        <f>IF(B101="","",IF(录入!K121="千克",录入!H121,录入!H121/录入!M121))</f>
        <v/>
      </c>
      <c r="I101" s="324" t="str">
        <f>IF(B101="","",录入!K121)</f>
        <v/>
      </c>
      <c r="J101" s="324" t="str">
        <f>IF(B101="","",录入!F121)</f>
        <v/>
      </c>
      <c r="K101" s="324" t="str">
        <f t="shared" si="3"/>
        <v/>
      </c>
      <c r="L101" s="324" t="str">
        <f t="shared" si="4"/>
        <v/>
      </c>
      <c r="M101" s="324" t="str">
        <f>IF(B101="","",简化清单!G105)</f>
        <v/>
      </c>
      <c r="N101" t="str">
        <f>IF(B101="","",录入!H121)</f>
        <v/>
      </c>
    </row>
    <row r="102" spans="1:14">
      <c r="A102" s="261" t="str">
        <f>IF(B102="","",录入!L122)</f>
        <v/>
      </c>
      <c r="B102" s="324" t="str">
        <f>IF(录入!D122="","",录入!D122)</f>
        <v/>
      </c>
      <c r="C102" s="324" t="str">
        <f>IF(B102="","",录入!C122)</f>
        <v/>
      </c>
      <c r="D102" s="324"/>
      <c r="E102" s="324"/>
      <c r="F102" s="324"/>
      <c r="G102" s="324"/>
      <c r="H102" s="354" t="str">
        <f>IF(B102="","",IF(录入!K122="千克",录入!H122,录入!H122/录入!M122))</f>
        <v/>
      </c>
      <c r="I102" s="324" t="str">
        <f>IF(B102="","",录入!K122)</f>
        <v/>
      </c>
      <c r="J102" s="324" t="str">
        <f>IF(B102="","",录入!F122)</f>
        <v/>
      </c>
      <c r="K102" s="324" t="str">
        <f t="shared" si="3"/>
        <v/>
      </c>
      <c r="L102" s="324" t="str">
        <f t="shared" si="4"/>
        <v/>
      </c>
      <c r="M102" s="324" t="str">
        <f>IF(B102="","",简化清单!G106)</f>
        <v/>
      </c>
      <c r="N102" t="str">
        <f>IF(B102="","",录入!H122)</f>
        <v/>
      </c>
    </row>
    <row r="103" spans="1:14">
      <c r="A103" s="261" t="str">
        <f>IF(B103="","",录入!L123)</f>
        <v/>
      </c>
      <c r="B103" s="324" t="str">
        <f>IF(录入!D123="","",录入!D123)</f>
        <v/>
      </c>
      <c r="C103" s="324" t="str">
        <f>IF(B103="","",录入!C123)</f>
        <v/>
      </c>
      <c r="D103" s="324"/>
      <c r="E103" s="324"/>
      <c r="F103" s="324"/>
      <c r="G103" s="324"/>
      <c r="H103" s="354" t="str">
        <f>IF(B103="","",IF(录入!K123="千克",录入!H123,录入!H123/录入!M123))</f>
        <v/>
      </c>
      <c r="I103" s="324" t="str">
        <f>IF(B103="","",录入!K123)</f>
        <v/>
      </c>
      <c r="J103" s="324" t="str">
        <f>IF(B103="","",录入!F123)</f>
        <v/>
      </c>
      <c r="K103" s="324" t="str">
        <f t="shared" si="3"/>
        <v/>
      </c>
      <c r="L103" s="324" t="str">
        <f t="shared" si="4"/>
        <v/>
      </c>
      <c r="M103" s="324" t="str">
        <f>IF(B103="","",简化清单!G107)</f>
        <v/>
      </c>
      <c r="N103" t="str">
        <f>IF(B103="","",录入!H123)</f>
        <v/>
      </c>
    </row>
    <row r="104" spans="1:14">
      <c r="A104" s="261" t="str">
        <f>IF(B104="","",录入!L124)</f>
        <v/>
      </c>
      <c r="B104" s="324" t="str">
        <f>IF(录入!D124="","",录入!D124)</f>
        <v/>
      </c>
      <c r="C104" s="324" t="str">
        <f>IF(B104="","",录入!C124)</f>
        <v/>
      </c>
      <c r="D104" s="324"/>
      <c r="E104" s="324"/>
      <c r="F104" s="324"/>
      <c r="G104" s="324"/>
      <c r="H104" s="354" t="str">
        <f>IF(B104="","",IF(录入!K124="千克",录入!H124,录入!H124/录入!M124))</f>
        <v/>
      </c>
      <c r="I104" s="324" t="str">
        <f>IF(B104="","",录入!K124)</f>
        <v/>
      </c>
      <c r="J104" s="324" t="str">
        <f>IF(B104="","",录入!F124)</f>
        <v/>
      </c>
      <c r="K104" s="324" t="str">
        <f t="shared" si="3"/>
        <v/>
      </c>
      <c r="L104" s="324" t="str">
        <f t="shared" si="4"/>
        <v/>
      </c>
      <c r="M104" s="324" t="str">
        <f>IF(B104="","",简化清单!G108)</f>
        <v/>
      </c>
      <c r="N104" t="str">
        <f>IF(B104="","",录入!H124)</f>
        <v/>
      </c>
    </row>
    <row r="105" spans="1:14">
      <c r="A105" s="261" t="str">
        <f>IF(B105="","",录入!L125)</f>
        <v/>
      </c>
      <c r="B105" s="324" t="str">
        <f>IF(录入!D125="","",录入!D125)</f>
        <v/>
      </c>
      <c r="C105" s="324" t="str">
        <f>IF(B105="","",录入!C125)</f>
        <v/>
      </c>
      <c r="D105" s="324"/>
      <c r="E105" s="324"/>
      <c r="F105" s="324"/>
      <c r="G105" s="324"/>
      <c r="H105" s="354" t="str">
        <f>IF(B105="","",IF(录入!K125="千克",录入!H125,录入!H125/录入!M125))</f>
        <v/>
      </c>
      <c r="I105" s="324" t="str">
        <f>IF(B105="","",录入!K125)</f>
        <v/>
      </c>
      <c r="J105" s="324" t="str">
        <f>IF(B105="","",录入!F125)</f>
        <v/>
      </c>
      <c r="K105" s="324" t="str">
        <f t="shared" si="3"/>
        <v/>
      </c>
      <c r="L105" s="324" t="str">
        <f t="shared" si="4"/>
        <v/>
      </c>
      <c r="M105" s="324" t="str">
        <f>IF(B105="","",简化清单!G109)</f>
        <v/>
      </c>
      <c r="N105" t="str">
        <f>IF(B105="","",录入!H125)</f>
        <v/>
      </c>
    </row>
    <row r="106" spans="1:14">
      <c r="A106" s="261" t="str">
        <f>IF(B106="","",录入!L126)</f>
        <v/>
      </c>
      <c r="B106" s="324" t="str">
        <f>IF(录入!D126="","",录入!D126)</f>
        <v/>
      </c>
      <c r="C106" s="324" t="str">
        <f>IF(B106="","",录入!C126)</f>
        <v/>
      </c>
      <c r="D106" s="324"/>
      <c r="E106" s="324"/>
      <c r="F106" s="324"/>
      <c r="G106" s="324"/>
      <c r="H106" s="354" t="str">
        <f>IF(B106="","",IF(录入!K126="千克",录入!H126,录入!H126/录入!M126))</f>
        <v/>
      </c>
      <c r="I106" s="324" t="str">
        <f>IF(B106="","",录入!K126)</f>
        <v/>
      </c>
      <c r="J106" s="324" t="str">
        <f>IF(B106="","",录入!F126)</f>
        <v/>
      </c>
      <c r="K106" s="324" t="str">
        <f t="shared" si="3"/>
        <v/>
      </c>
      <c r="L106" s="324" t="str">
        <f t="shared" si="4"/>
        <v/>
      </c>
      <c r="M106" s="324" t="str">
        <f>IF(B106="","",简化清单!G110)</f>
        <v/>
      </c>
      <c r="N106" t="str">
        <f>IF(B106="","",录入!H126)</f>
        <v/>
      </c>
    </row>
    <row r="107" spans="1:14">
      <c r="A107" s="261" t="str">
        <f>IF(B107="","",录入!L127)</f>
        <v/>
      </c>
      <c r="B107" s="324" t="str">
        <f>IF(录入!D127="","",录入!D127)</f>
        <v/>
      </c>
      <c r="C107" s="324" t="str">
        <f>IF(B107="","",录入!C127)</f>
        <v/>
      </c>
      <c r="D107" s="324"/>
      <c r="E107" s="324"/>
      <c r="F107" s="324"/>
      <c r="G107" s="324"/>
      <c r="H107" s="354" t="str">
        <f>IF(B107="","",IF(录入!K127="千克",录入!H127,录入!H127/录入!M127))</f>
        <v/>
      </c>
      <c r="I107" s="324" t="str">
        <f>IF(B107="","",录入!K127)</f>
        <v/>
      </c>
      <c r="J107" s="324" t="str">
        <f>IF(B107="","",录入!F127)</f>
        <v/>
      </c>
      <c r="K107" s="324" t="str">
        <f t="shared" si="3"/>
        <v/>
      </c>
      <c r="L107" s="324" t="str">
        <f t="shared" si="4"/>
        <v/>
      </c>
      <c r="M107" s="324" t="str">
        <f>IF(B107="","",简化清单!G111)</f>
        <v/>
      </c>
      <c r="N107" t="str">
        <f>IF(B107="","",录入!H127)</f>
        <v/>
      </c>
    </row>
    <row r="108" spans="1:14">
      <c r="A108" s="261" t="str">
        <f>IF(B108="","",录入!L128)</f>
        <v/>
      </c>
      <c r="B108" s="324" t="str">
        <f>IF(录入!D128="","",录入!D128)</f>
        <v/>
      </c>
      <c r="C108" s="324" t="str">
        <f>IF(B108="","",录入!C128)</f>
        <v/>
      </c>
      <c r="D108" s="324"/>
      <c r="E108" s="324"/>
      <c r="F108" s="324"/>
      <c r="G108" s="324"/>
      <c r="H108" s="354" t="str">
        <f>IF(B108="","",IF(录入!K128="千克",录入!H128,录入!H128/录入!M128))</f>
        <v/>
      </c>
      <c r="I108" s="324" t="str">
        <f>IF(B108="","",录入!K128)</f>
        <v/>
      </c>
      <c r="J108" s="324" t="str">
        <f>IF(B108="","",录入!F128)</f>
        <v/>
      </c>
      <c r="K108" s="324" t="str">
        <f t="shared" si="3"/>
        <v/>
      </c>
      <c r="L108" s="324" t="str">
        <f t="shared" si="4"/>
        <v/>
      </c>
      <c r="M108" s="324" t="str">
        <f>IF(B108="","",简化清单!G112)</f>
        <v/>
      </c>
      <c r="N108" t="str">
        <f>IF(B108="","",录入!H128)</f>
        <v/>
      </c>
    </row>
    <row r="109" spans="1:14">
      <c r="A109" s="261" t="str">
        <f>IF(B109="","",录入!L129)</f>
        <v/>
      </c>
      <c r="B109" s="324" t="str">
        <f>IF(录入!D129="","",录入!D129)</f>
        <v/>
      </c>
      <c r="C109" s="324" t="str">
        <f>IF(B109="","",录入!C129)</f>
        <v/>
      </c>
      <c r="D109" s="324"/>
      <c r="E109" s="324"/>
      <c r="F109" s="324"/>
      <c r="G109" s="324"/>
      <c r="H109" s="354" t="str">
        <f>IF(B109="","",IF(录入!K129="千克",录入!H129,录入!H129/录入!M129))</f>
        <v/>
      </c>
      <c r="I109" s="324" t="str">
        <f>IF(B109="","",录入!K129)</f>
        <v/>
      </c>
      <c r="J109" s="324" t="str">
        <f>IF(B109="","",录入!F129)</f>
        <v/>
      </c>
      <c r="K109" s="324" t="str">
        <f t="shared" si="3"/>
        <v/>
      </c>
      <c r="L109" s="324" t="str">
        <f t="shared" si="4"/>
        <v/>
      </c>
      <c r="M109" s="324" t="str">
        <f>IF(B109="","",简化清单!G113)</f>
        <v/>
      </c>
      <c r="N109" t="str">
        <f>IF(B109="","",录入!H129)</f>
        <v/>
      </c>
    </row>
    <row r="110" spans="1:14">
      <c r="A110" s="261" t="str">
        <f>IF(B110="","",录入!L130)</f>
        <v/>
      </c>
      <c r="B110" s="324" t="str">
        <f>IF(录入!D130="","",录入!D130)</f>
        <v/>
      </c>
      <c r="C110" s="324" t="str">
        <f>IF(B110="","",录入!C130)</f>
        <v/>
      </c>
      <c r="D110" s="324"/>
      <c r="E110" s="324"/>
      <c r="F110" s="324"/>
      <c r="G110" s="324"/>
      <c r="H110" s="354" t="str">
        <f>IF(B110="","",IF(录入!K130="千克",录入!H130,录入!H130/录入!M130))</f>
        <v/>
      </c>
      <c r="I110" s="324" t="str">
        <f>IF(B110="","",录入!K130)</f>
        <v/>
      </c>
      <c r="J110" s="324" t="str">
        <f>IF(B110="","",录入!F130)</f>
        <v/>
      </c>
      <c r="K110" s="324" t="str">
        <f t="shared" si="3"/>
        <v/>
      </c>
      <c r="L110" s="324" t="str">
        <f t="shared" si="4"/>
        <v/>
      </c>
      <c r="M110" s="324" t="str">
        <f>IF(B110="","",简化清单!G114)</f>
        <v/>
      </c>
      <c r="N110" t="str">
        <f>IF(B110="","",录入!H130)</f>
        <v/>
      </c>
    </row>
    <row r="111" spans="1:14">
      <c r="A111" s="261" t="str">
        <f>IF(B111="","",录入!L131)</f>
        <v/>
      </c>
      <c r="B111" s="324" t="str">
        <f>IF(录入!D131="","",录入!D131)</f>
        <v/>
      </c>
      <c r="C111" s="324" t="str">
        <f>IF(B111="","",录入!C131)</f>
        <v/>
      </c>
      <c r="D111" s="324"/>
      <c r="E111" s="324"/>
      <c r="F111" s="324"/>
      <c r="G111" s="324"/>
      <c r="H111" s="354" t="str">
        <f>IF(B111="","",IF(录入!K131="千克",录入!H131,录入!H131/录入!M131))</f>
        <v/>
      </c>
      <c r="I111" s="324" t="str">
        <f>IF(B111="","",录入!K131)</f>
        <v/>
      </c>
      <c r="J111" s="324" t="str">
        <f>IF(B111="","",录入!F131)</f>
        <v/>
      </c>
      <c r="K111" s="324" t="str">
        <f t="shared" si="3"/>
        <v/>
      </c>
      <c r="L111" s="324" t="str">
        <f t="shared" si="4"/>
        <v/>
      </c>
      <c r="M111" s="324" t="str">
        <f>IF(B111="","",简化清单!G115)</f>
        <v/>
      </c>
      <c r="N111" t="str">
        <f>IF(B111="","",录入!H131)</f>
        <v/>
      </c>
    </row>
    <row r="112" spans="1:14">
      <c r="A112" s="261" t="str">
        <f>IF(B112="","",录入!L132)</f>
        <v/>
      </c>
      <c r="B112" s="324" t="str">
        <f>IF(录入!D132="","",录入!D132)</f>
        <v/>
      </c>
      <c r="C112" s="324" t="str">
        <f>IF(B112="","",录入!C132)</f>
        <v/>
      </c>
      <c r="D112" s="324"/>
      <c r="E112" s="324"/>
      <c r="F112" s="324"/>
      <c r="G112" s="324"/>
      <c r="H112" s="354" t="str">
        <f>IF(B112="","",IF(录入!K132="千克",录入!H132,录入!H132/录入!M132))</f>
        <v/>
      </c>
      <c r="I112" s="324" t="str">
        <f>IF(B112="","",录入!K132)</f>
        <v/>
      </c>
      <c r="J112" s="324" t="str">
        <f>IF(B112="","",录入!F132)</f>
        <v/>
      </c>
      <c r="K112" s="324" t="str">
        <f t="shared" si="3"/>
        <v/>
      </c>
      <c r="L112" s="324" t="str">
        <f t="shared" si="4"/>
        <v/>
      </c>
      <c r="M112" s="324" t="str">
        <f>IF(B112="","",简化清单!G116)</f>
        <v/>
      </c>
      <c r="N112" t="str">
        <f>IF(B112="","",录入!H132)</f>
        <v/>
      </c>
    </row>
    <row r="113" spans="1:14">
      <c r="A113" s="261" t="str">
        <f>IF(B113="","",录入!L133)</f>
        <v/>
      </c>
      <c r="B113" s="324" t="str">
        <f>IF(录入!D133="","",录入!D133)</f>
        <v/>
      </c>
      <c r="C113" s="324" t="str">
        <f>IF(B113="","",录入!C133)</f>
        <v/>
      </c>
      <c r="D113" s="324"/>
      <c r="E113" s="324"/>
      <c r="F113" s="324"/>
      <c r="G113" s="324"/>
      <c r="H113" s="354" t="str">
        <f>IF(B113="","",IF(录入!K133="千克",录入!H133,录入!H133/录入!M133))</f>
        <v/>
      </c>
      <c r="I113" s="324" t="str">
        <f>IF(B113="","",录入!K133)</f>
        <v/>
      </c>
      <c r="J113" s="324" t="str">
        <f>IF(B113="","",录入!F133)</f>
        <v/>
      </c>
      <c r="K113" s="324" t="str">
        <f t="shared" si="3"/>
        <v/>
      </c>
      <c r="L113" s="324" t="str">
        <f t="shared" si="4"/>
        <v/>
      </c>
      <c r="M113" s="324" t="str">
        <f>IF(B113="","",简化清单!G117)</f>
        <v/>
      </c>
      <c r="N113" t="str">
        <f>IF(B113="","",录入!H133)</f>
        <v/>
      </c>
    </row>
    <row r="114" spans="1:14">
      <c r="A114" s="261" t="str">
        <f>IF(B114="","",录入!L134)</f>
        <v/>
      </c>
      <c r="B114" s="324" t="str">
        <f>IF(录入!D134="","",录入!D134)</f>
        <v/>
      </c>
      <c r="C114" s="324" t="str">
        <f>IF(B114="","",录入!C134)</f>
        <v/>
      </c>
      <c r="D114" s="324"/>
      <c r="E114" s="324"/>
      <c r="F114" s="324"/>
      <c r="G114" s="324"/>
      <c r="H114" s="354" t="str">
        <f>IF(B114="","",IF(录入!K134="千克",录入!H134,录入!H134/录入!M134))</f>
        <v/>
      </c>
      <c r="I114" s="324" t="str">
        <f>IF(B114="","",录入!K134)</f>
        <v/>
      </c>
      <c r="J114" s="324" t="str">
        <f>IF(B114="","",录入!F134)</f>
        <v/>
      </c>
      <c r="K114" s="324" t="str">
        <f t="shared" si="3"/>
        <v/>
      </c>
      <c r="L114" s="324" t="str">
        <f t="shared" si="4"/>
        <v/>
      </c>
      <c r="M114" s="324" t="str">
        <f>IF(B114="","",简化清单!G118)</f>
        <v/>
      </c>
      <c r="N114" t="str">
        <f>IF(B114="","",录入!H134)</f>
        <v/>
      </c>
    </row>
    <row r="115" spans="1:14">
      <c r="A115" s="261" t="str">
        <f>IF(B115="","",录入!L135)</f>
        <v/>
      </c>
      <c r="B115" s="324" t="str">
        <f>IF(录入!D135="","",录入!D135)</f>
        <v/>
      </c>
      <c r="C115" s="324" t="str">
        <f>IF(B115="","",录入!C135)</f>
        <v/>
      </c>
      <c r="D115" s="324"/>
      <c r="E115" s="324"/>
      <c r="F115" s="324"/>
      <c r="G115" s="324"/>
      <c r="H115" s="354" t="str">
        <f>IF(B115="","",IF(录入!K135="千克",录入!H135,录入!H135/录入!M135))</f>
        <v/>
      </c>
      <c r="I115" s="324" t="str">
        <f>IF(B115="","",录入!K135)</f>
        <v/>
      </c>
      <c r="J115" s="324" t="str">
        <f>IF(B115="","",录入!F135)</f>
        <v/>
      </c>
      <c r="K115" s="324" t="str">
        <f t="shared" si="3"/>
        <v/>
      </c>
      <c r="L115" s="324" t="str">
        <f t="shared" si="4"/>
        <v/>
      </c>
      <c r="M115" s="324" t="str">
        <f>IF(B115="","",简化清单!G119)</f>
        <v/>
      </c>
      <c r="N115" t="str">
        <f>IF(B115="","",录入!H135)</f>
        <v/>
      </c>
    </row>
    <row r="116" spans="1:14">
      <c r="A116" s="261" t="str">
        <f>IF(B116="","",录入!L136)</f>
        <v/>
      </c>
      <c r="B116" s="324" t="str">
        <f>IF(录入!D136="","",录入!D136)</f>
        <v/>
      </c>
      <c r="C116" s="324" t="str">
        <f>IF(B116="","",录入!C136)</f>
        <v/>
      </c>
      <c r="D116" s="324"/>
      <c r="E116" s="324"/>
      <c r="F116" s="324"/>
      <c r="G116" s="324"/>
      <c r="H116" s="354" t="str">
        <f>IF(B116="","",IF(录入!K136="千克",录入!H136,录入!H136/录入!M136))</f>
        <v/>
      </c>
      <c r="I116" s="324" t="str">
        <f>IF(B116="","",录入!K136)</f>
        <v/>
      </c>
      <c r="J116" s="324" t="str">
        <f>IF(B116="","",录入!F136)</f>
        <v/>
      </c>
      <c r="K116" s="324" t="str">
        <f t="shared" si="3"/>
        <v/>
      </c>
      <c r="L116" s="324" t="str">
        <f t="shared" si="4"/>
        <v/>
      </c>
      <c r="M116" s="324" t="str">
        <f>IF(B116="","",简化清单!G120)</f>
        <v/>
      </c>
      <c r="N116" t="str">
        <f>IF(B116="","",录入!H136)</f>
        <v/>
      </c>
    </row>
    <row r="117" spans="1:14">
      <c r="A117" s="261" t="str">
        <f>IF(B117="","",录入!L137)</f>
        <v/>
      </c>
      <c r="B117" s="324" t="str">
        <f>IF(录入!D137="","",录入!D137)</f>
        <v/>
      </c>
      <c r="C117" s="324" t="str">
        <f>IF(B117="","",录入!C137)</f>
        <v/>
      </c>
      <c r="D117" s="324"/>
      <c r="E117" s="324"/>
      <c r="F117" s="324"/>
      <c r="G117" s="324"/>
      <c r="H117" s="354" t="str">
        <f>IF(B117="","",IF(录入!K137="千克",录入!H137,录入!H137/录入!M137))</f>
        <v/>
      </c>
      <c r="I117" s="324" t="str">
        <f>IF(B117="","",录入!K137)</f>
        <v/>
      </c>
      <c r="J117" s="324" t="str">
        <f>IF(B117="","",录入!F137)</f>
        <v/>
      </c>
      <c r="K117" s="324" t="str">
        <f t="shared" si="3"/>
        <v/>
      </c>
      <c r="L117" s="324" t="str">
        <f t="shared" si="4"/>
        <v/>
      </c>
      <c r="M117" s="324" t="str">
        <f>IF(B117="","",简化清单!G121)</f>
        <v/>
      </c>
      <c r="N117" t="str">
        <f>IF(B117="","",录入!H137)</f>
        <v/>
      </c>
    </row>
    <row r="118" spans="1:14">
      <c r="A118" s="261" t="str">
        <f>IF(B118="","",录入!L138)</f>
        <v/>
      </c>
      <c r="B118" s="324" t="str">
        <f>IF(录入!D138="","",录入!D138)</f>
        <v/>
      </c>
      <c r="C118" s="324" t="str">
        <f>IF(B118="","",录入!C138)</f>
        <v/>
      </c>
      <c r="D118" s="324"/>
      <c r="E118" s="324"/>
      <c r="F118" s="324"/>
      <c r="G118" s="324"/>
      <c r="H118" s="354" t="str">
        <f>IF(B118="","",IF(录入!K138="千克",录入!H138,录入!H138/录入!M138))</f>
        <v/>
      </c>
      <c r="I118" s="324" t="str">
        <f>IF(B118="","",录入!K138)</f>
        <v/>
      </c>
      <c r="J118" s="324" t="str">
        <f>IF(B118="","",录入!F138)</f>
        <v/>
      </c>
      <c r="K118" s="324" t="str">
        <f t="shared" si="3"/>
        <v/>
      </c>
      <c r="L118" s="324" t="str">
        <f t="shared" si="4"/>
        <v/>
      </c>
      <c r="M118" s="324" t="str">
        <f>IF(B118="","",简化清单!G122)</f>
        <v/>
      </c>
      <c r="N118" t="str">
        <f>IF(B118="","",录入!H138)</f>
        <v/>
      </c>
    </row>
    <row r="119" spans="1:14">
      <c r="A119" s="261" t="str">
        <f>IF(B119="","",录入!L139)</f>
        <v/>
      </c>
      <c r="B119" s="324" t="str">
        <f>IF(录入!D139="","",录入!D139)</f>
        <v/>
      </c>
      <c r="C119" s="324" t="str">
        <f>IF(B119="","",录入!C139)</f>
        <v/>
      </c>
      <c r="D119" s="324"/>
      <c r="E119" s="324"/>
      <c r="F119" s="324"/>
      <c r="G119" s="324"/>
      <c r="H119" s="354" t="str">
        <f>IF(B119="","",IF(录入!K139="千克",录入!H139,录入!H139/录入!M139))</f>
        <v/>
      </c>
      <c r="I119" s="324" t="str">
        <f>IF(B119="","",录入!K139)</f>
        <v/>
      </c>
      <c r="J119" s="324" t="str">
        <f>IF(B119="","",录入!F139)</f>
        <v/>
      </c>
      <c r="K119" s="324" t="str">
        <f t="shared" si="3"/>
        <v/>
      </c>
      <c r="L119" s="324" t="str">
        <f t="shared" si="4"/>
        <v/>
      </c>
      <c r="M119" s="324" t="str">
        <f>IF(B119="","",简化清单!G123)</f>
        <v/>
      </c>
      <c r="N119" t="str">
        <f>IF(B119="","",录入!H139)</f>
        <v/>
      </c>
    </row>
    <row r="120" spans="1:14">
      <c r="A120" s="261" t="str">
        <f>IF(B120="","",录入!L140)</f>
        <v/>
      </c>
      <c r="B120" s="324" t="str">
        <f>IF(录入!D140="","",录入!D140)</f>
        <v/>
      </c>
      <c r="C120" s="324" t="str">
        <f>IF(B120="","",录入!C140)</f>
        <v/>
      </c>
      <c r="D120" s="324"/>
      <c r="E120" s="324"/>
      <c r="F120" s="324"/>
      <c r="G120" s="324"/>
      <c r="H120" s="354" t="str">
        <f>IF(B120="","",IF(录入!K140="千克",录入!H140,录入!H140/录入!M140))</f>
        <v/>
      </c>
      <c r="I120" s="324" t="str">
        <f>IF(B120="","",录入!K140)</f>
        <v/>
      </c>
      <c r="J120" s="324" t="str">
        <f>IF(B120="","",录入!F140)</f>
        <v/>
      </c>
      <c r="K120" s="324" t="str">
        <f t="shared" si="3"/>
        <v/>
      </c>
      <c r="L120" s="324" t="str">
        <f t="shared" si="4"/>
        <v/>
      </c>
      <c r="M120" s="324" t="str">
        <f>IF(B120="","",简化清单!G124)</f>
        <v/>
      </c>
      <c r="N120" t="str">
        <f>IF(B120="","",录入!H140)</f>
        <v/>
      </c>
    </row>
    <row r="121" spans="1:14">
      <c r="A121" s="261" t="str">
        <f>IF(B121="","",录入!L141)</f>
        <v/>
      </c>
      <c r="B121" s="324" t="str">
        <f>IF(录入!D141="","",录入!D141)</f>
        <v/>
      </c>
      <c r="C121" s="324" t="str">
        <f>IF(B121="","",录入!C141)</f>
        <v/>
      </c>
      <c r="D121" s="324"/>
      <c r="E121" s="324"/>
      <c r="F121" s="324"/>
      <c r="G121" s="324"/>
      <c r="H121" s="354" t="str">
        <f>IF(B121="","",IF(录入!K141="千克",录入!H141,录入!H141/录入!M141))</f>
        <v/>
      </c>
      <c r="I121" s="324" t="str">
        <f>IF(B121="","",录入!K141)</f>
        <v/>
      </c>
      <c r="J121" s="324" t="str">
        <f>IF(B121="","",录入!F141)</f>
        <v/>
      </c>
      <c r="K121" s="324" t="str">
        <f t="shared" si="3"/>
        <v/>
      </c>
      <c r="L121" s="324" t="str">
        <f t="shared" si="4"/>
        <v/>
      </c>
      <c r="M121" s="324" t="str">
        <f>IF(B121="","",简化清单!G125)</f>
        <v/>
      </c>
      <c r="N121" t="str">
        <f>IF(B121="","",录入!H141)</f>
        <v/>
      </c>
    </row>
  </sheetData>
  <dataConsolidate/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V256"/>
  <sheetViews>
    <sheetView showZeros="0" workbookViewId="0"/>
  </sheetViews>
  <sheetFormatPr defaultRowHeight="19.5" customHeight="1"/>
  <cols>
    <col min="1" max="1" width="5.5" customWidth="1"/>
    <col min="2" max="2" width="10.75" customWidth="1"/>
    <col min="3" max="3" width="13.875" customWidth="1"/>
    <col min="4" max="4" width="8.875" customWidth="1"/>
    <col min="6" max="6" width="10" customWidth="1"/>
    <col min="8" max="8" width="12.5" customWidth="1"/>
  </cols>
  <sheetData>
    <row r="1" spans="1:256" s="226" customFormat="1" ht="14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s="226" customFormat="1" ht="14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s="226" customFormat="1" ht="14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s="226" customFormat="1" ht="14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s="226" customFormat="1" ht="19.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s="226" customFormat="1" ht="21" customHeigh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s="226" customFormat="1" ht="21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226" customFormat="1" ht="21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s="226" customFormat="1" ht="21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s="226" customFormat="1" ht="21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226" customFormat="1" ht="14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226" customFormat="1" ht="23.25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s="226" customFormat="1" ht="23.25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226" customFormat="1" ht="23.25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s="226" customFormat="1" ht="23.2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s="226" customFormat="1" ht="23.25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s="226" customFormat="1" ht="23.25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s="226" customFormat="1" ht="23.25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s="226" customFormat="1" ht="23.25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s="226" customFormat="1" ht="23.25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s="226" customFormat="1" ht="23.25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s="226" customFormat="1" ht="23.25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s="226" customFormat="1" ht="23.25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s="226" customFormat="1" ht="23.25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s="226" customFormat="1" ht="27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s="226" customFormat="1" ht="28.5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s="226" customFormat="1" ht="32.25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s="226" customFormat="1" ht="14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s="226" customFormat="1" ht="14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s="226" customFormat="1" ht="14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s="226" customFormat="1" ht="14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s="226" customFormat="1" ht="14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s="226" customFormat="1" ht="14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s="226" customFormat="1" ht="14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s="226" customFormat="1" ht="14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s="226" customFormat="1" ht="14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s="226" customFormat="1" ht="19.5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s="226" customFormat="1" ht="21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s="226" customFormat="1" ht="21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 s="226" customFormat="1" ht="21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s="226" customFormat="1" ht="21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6" s="226" customFormat="1" ht="21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s="226" customFormat="1" ht="14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6" s="226" customFormat="1" ht="23.25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 s="226" customFormat="1" ht="23.25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s="226" customFormat="1" ht="23.25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s="226" customFormat="1" ht="23.25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s="226" customFormat="1" ht="23.25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 s="226" customFormat="1" ht="23.25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s="226" customFormat="1" ht="23.25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pans="1:256" s="226" customFormat="1" ht="23.25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1:256" s="226" customFormat="1" ht="23.25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s="226" customFormat="1" ht="23.25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 s="226" customFormat="1" ht="23.25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1:256" s="226" customFormat="1" ht="23.25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s="226" customFormat="1" ht="23.2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57" spans="1:256" s="226" customFormat="1" ht="27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1:256" s="226" customFormat="1" ht="28.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</row>
    <row r="59" spans="1:256" s="226" customFormat="1" ht="32.2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</row>
    <row r="60" spans="1:256" s="226" customFormat="1" ht="14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1:256" s="226" customFormat="1" ht="14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1:256" s="226" customFormat="1" ht="14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</row>
    <row r="63" spans="1:256" s="226" customFormat="1" ht="14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spans="1:256" s="226" customFormat="1" ht="14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</row>
    <row r="65" spans="1:256" s="226" customFormat="1" ht="14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</row>
    <row r="66" spans="1:256" s="226" customFormat="1" ht="14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</row>
    <row r="67" spans="1:256" s="226" customFormat="1" ht="14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</row>
    <row r="68" spans="1:256" s="226" customFormat="1" ht="14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</row>
    <row r="69" spans="1:256" s="226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</row>
    <row r="70" spans="1:256" s="226" customFormat="1" ht="21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</row>
    <row r="71" spans="1:256" s="226" customFormat="1" ht="21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</row>
    <row r="72" spans="1:256" s="226" customFormat="1" ht="21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</row>
    <row r="73" spans="1:256" s="226" customFormat="1" ht="21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</row>
    <row r="74" spans="1:256" s="226" customFormat="1" ht="2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</row>
    <row r="75" spans="1:256" s="226" customFormat="1" ht="14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</row>
    <row r="76" spans="1:256" s="226" customFormat="1" ht="23.2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</row>
    <row r="77" spans="1:256" s="226" customFormat="1" ht="23.2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</row>
    <row r="78" spans="1:256" s="226" customFormat="1" ht="23.2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</row>
    <row r="79" spans="1:256" s="226" customFormat="1" ht="23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</row>
    <row r="80" spans="1:256" s="226" customFormat="1" ht="23.2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</row>
    <row r="81" spans="1:256" s="226" customFormat="1" ht="23.2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</row>
    <row r="82" spans="1:256" s="226" customFormat="1" ht="23.2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</row>
    <row r="83" spans="1:256" s="226" customFormat="1" ht="23.2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</row>
    <row r="84" spans="1:256" s="226" customFormat="1" ht="23.2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</row>
    <row r="85" spans="1:256" s="226" customFormat="1" ht="23.2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1:256" s="226" customFormat="1" ht="23.2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</row>
    <row r="87" spans="1:256" s="226" customFormat="1" ht="23.2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s="226" customFormat="1" ht="23.2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</row>
    <row r="89" spans="1:256" s="226" customFormat="1" ht="27" customHeight="1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</row>
    <row r="90" spans="1:256" s="226" customFormat="1" ht="28.5" customHeight="1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</row>
    <row r="91" spans="1:256" s="226" customFormat="1" ht="32.25" customHeight="1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</row>
    <row r="92" spans="1:256" s="226" customFormat="1" ht="14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</row>
    <row r="93" spans="1:256" s="226" customFormat="1" ht="14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</row>
    <row r="94" spans="1:256" s="226" customFormat="1" ht="14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</row>
    <row r="95" spans="1:256" s="226" customFormat="1" ht="14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</row>
    <row r="96" spans="1:256" s="226" customFormat="1" ht="14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</row>
    <row r="97" spans="1:256" s="226" customFormat="1" ht="14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</row>
    <row r="98" spans="1:256" s="226" customFormat="1" ht="14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</row>
    <row r="99" spans="1:256" s="226" customFormat="1" ht="14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</row>
    <row r="100" spans="1:256" s="226" customFormat="1" ht="14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</row>
    <row r="101" spans="1:256" s="226" customFormat="1" ht="19.5" customHeight="1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</row>
    <row r="102" spans="1:256" s="226" customFormat="1" ht="21" customHeight="1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</row>
    <row r="103" spans="1:256" s="226" customFormat="1" ht="21" customHeight="1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</row>
    <row r="104" spans="1:256" s="226" customFormat="1" ht="21" customHeight="1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</row>
    <row r="105" spans="1:256" s="226" customFormat="1" ht="21" customHeight="1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</row>
    <row r="106" spans="1:256" s="226" customFormat="1" ht="21" customHeight="1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</row>
    <row r="107" spans="1:256" s="226" customFormat="1" ht="14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</row>
    <row r="108" spans="1:256" s="226" customFormat="1" ht="23.25" customHeight="1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</row>
    <row r="109" spans="1:256" s="226" customFormat="1" ht="23.25" customHeight="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</row>
    <row r="110" spans="1:256" s="226" customFormat="1" ht="23.25" customHeight="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</row>
    <row r="111" spans="1:256" s="226" customFormat="1" ht="23.25" customHeight="1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</row>
    <row r="112" spans="1:256" s="226" customFormat="1" ht="23.25" customHeight="1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</row>
    <row r="113" spans="1:256" s="226" customFormat="1" ht="23.25" customHeight="1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</row>
    <row r="114" spans="1:256" s="226" customFormat="1" ht="23.25" customHeight="1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</row>
    <row r="115" spans="1:256" s="226" customFormat="1" ht="23.25" customHeight="1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</row>
    <row r="116" spans="1:256" s="226" customFormat="1" ht="23.25" customHeight="1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</row>
    <row r="117" spans="1:256" s="226" customFormat="1" ht="23.25" customHeight="1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</row>
    <row r="118" spans="1:256" s="226" customFormat="1" ht="23.25" customHeight="1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</row>
    <row r="119" spans="1:256" s="226" customFormat="1" ht="23.25" customHeight="1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</row>
    <row r="120" spans="1:256" s="226" customFormat="1" ht="23.25" customHeight="1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</row>
    <row r="121" spans="1:256" s="226" customFormat="1" ht="27" customHeight="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</row>
    <row r="122" spans="1:256" s="226" customFormat="1" ht="28.5" customHeigh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</row>
    <row r="123" spans="1:256" s="226" customFormat="1" ht="32.25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</row>
    <row r="124" spans="1:256" s="226" customFormat="1" ht="14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</row>
    <row r="125" spans="1:256" s="226" customFormat="1" ht="14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</row>
    <row r="126" spans="1:256" s="226" customFormat="1" ht="14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</row>
    <row r="127" spans="1:256" s="226" customFormat="1" ht="14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</row>
    <row r="128" spans="1:256" s="226" customFormat="1" ht="14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</row>
    <row r="129" spans="1:256" s="226" customFormat="1" ht="14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</row>
    <row r="130" spans="1:256" s="226" customFormat="1" ht="14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</row>
    <row r="131" spans="1:256" s="226" customFormat="1" ht="14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</row>
    <row r="132" spans="1:256" s="226" customFormat="1" ht="14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</row>
    <row r="133" spans="1:256" s="226" customFormat="1" ht="19.5" customHeight="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</row>
    <row r="134" spans="1:256" s="226" customFormat="1" ht="21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</row>
    <row r="135" spans="1:256" s="226" customFormat="1" ht="21" customHeight="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</row>
    <row r="136" spans="1:256" s="226" customFormat="1" ht="21" customHeight="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</row>
    <row r="137" spans="1:256" s="226" customFormat="1" ht="21" customHeight="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</row>
    <row r="138" spans="1:256" s="226" customFormat="1" ht="21" customHeigh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</row>
    <row r="139" spans="1:256" s="226" customFormat="1" ht="14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</row>
    <row r="140" spans="1:256" s="226" customFormat="1" ht="23.25" customHeight="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</row>
    <row r="141" spans="1:256" s="226" customFormat="1" ht="23.25" customHeigh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</row>
    <row r="142" spans="1:256" s="226" customFormat="1" ht="23.25" customHeigh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</row>
    <row r="143" spans="1:256" s="226" customFormat="1" ht="23.25" customHeigh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</row>
    <row r="144" spans="1:256" s="226" customFormat="1" ht="23.25" customHeigh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</row>
    <row r="145" spans="1:256" s="226" customFormat="1" ht="23.25" customHeigh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</row>
    <row r="146" spans="1:256" s="226" customFormat="1" ht="23.25" customHeigh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</row>
    <row r="147" spans="1:256" s="226" customFormat="1" ht="23.25" customHeigh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</row>
    <row r="148" spans="1:256" s="226" customFormat="1" ht="23.25" customHeigh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</row>
    <row r="149" spans="1:256" s="226" customFormat="1" ht="23.25" customHeigh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</row>
    <row r="150" spans="1:256" s="226" customFormat="1" ht="23.25" customHeight="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</row>
    <row r="151" spans="1:256" s="226" customFormat="1" ht="23.25" customHeight="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</row>
    <row r="152" spans="1:256" s="226" customFormat="1" ht="23.25" customHeight="1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</row>
    <row r="153" spans="1:256" s="226" customFormat="1" ht="27" customHeight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</row>
    <row r="154" spans="1:256" s="226" customFormat="1" ht="28.5" customHeight="1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</row>
    <row r="155" spans="1:256" s="226" customFormat="1" ht="32.25" customHeigh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</row>
    <row r="156" spans="1:256" s="226" customFormat="1" ht="14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</row>
    <row r="157" spans="1:256" s="226" customFormat="1" ht="14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</row>
    <row r="158" spans="1:256" s="226" customFormat="1" ht="14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</row>
    <row r="159" spans="1:256" s="226" customFormat="1" ht="14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</row>
    <row r="160" spans="1:256" s="226" customFormat="1" ht="14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</row>
    <row r="161" spans="1:256" s="226" customFormat="1" ht="14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</row>
    <row r="162" spans="1:256" s="226" customFormat="1" ht="14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</row>
    <row r="163" spans="1:256" s="226" customFormat="1" ht="14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</row>
    <row r="164" spans="1:256" s="226" customFormat="1" ht="14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</row>
    <row r="165" spans="1:256" s="226" customFormat="1" ht="19.5" customHeigh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</row>
    <row r="166" spans="1:256" s="226" customFormat="1" ht="21" customHeigh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</row>
    <row r="167" spans="1:256" s="226" customFormat="1" ht="21" customHeigh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</row>
    <row r="168" spans="1:256" s="226" customFormat="1" ht="21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</row>
    <row r="169" spans="1:256" s="226" customFormat="1" ht="21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</row>
    <row r="170" spans="1:256" s="226" customFormat="1" ht="21" customHeigh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</row>
    <row r="171" spans="1:256" s="226" customFormat="1" ht="14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</row>
    <row r="172" spans="1:256" s="226" customFormat="1" ht="23.25" customHeigh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</row>
    <row r="173" spans="1:256" s="226" customFormat="1" ht="23.25" customHeigh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</row>
    <row r="174" spans="1:256" s="226" customFormat="1" ht="23.25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</row>
    <row r="175" spans="1:256" s="226" customFormat="1" ht="23.25" customHeight="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</row>
    <row r="176" spans="1:256" s="226" customFormat="1" ht="23.25" customHeight="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</row>
    <row r="177" spans="1:256" s="226" customFormat="1" ht="23.25" customHeight="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</row>
    <row r="178" spans="1:256" s="226" customFormat="1" ht="23.25" customHeight="1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</row>
    <row r="179" spans="1:256" s="226" customFormat="1" ht="23.25" customHeight="1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</row>
    <row r="180" spans="1:256" s="226" customFormat="1" ht="23.25" customHeight="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</row>
    <row r="181" spans="1:256" s="226" customFormat="1" ht="23.25" customHeigh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</row>
    <row r="182" spans="1:256" s="226" customFormat="1" ht="23.25" customHeight="1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</row>
    <row r="183" spans="1:256" s="226" customFormat="1" ht="23.25" customHeight="1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</row>
    <row r="184" spans="1:256" s="226" customFormat="1" ht="23.25" customHeight="1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</row>
    <row r="185" spans="1:256" s="226" customFormat="1" ht="27" customHeight="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</row>
    <row r="186" spans="1:256" s="226" customFormat="1" ht="28.5" customHeight="1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</row>
    <row r="187" spans="1:256" s="226" customFormat="1" ht="32.25" customHeight="1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</row>
    <row r="188" spans="1:256" s="226" customFormat="1" ht="14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</row>
    <row r="189" spans="1:256" s="226" customFormat="1" ht="14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</row>
    <row r="190" spans="1:256" s="226" customFormat="1" ht="14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</row>
    <row r="191" spans="1:256" s="226" customFormat="1" ht="14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</row>
    <row r="192" spans="1:256" s="226" customFormat="1" ht="14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</row>
    <row r="193" spans="1:256" s="226" customFormat="1" ht="14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</row>
    <row r="194" spans="1:256" s="226" customFormat="1" ht="14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</row>
    <row r="195" spans="1:256" s="226" customFormat="1" ht="14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</row>
    <row r="196" spans="1:256" s="226" customFormat="1" ht="14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</row>
    <row r="197" spans="1:256" s="226" customFormat="1" ht="19.5" customHeight="1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</row>
    <row r="198" spans="1:256" s="226" customFormat="1" ht="21" customHeight="1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</row>
    <row r="199" spans="1:256" s="226" customFormat="1" ht="21" customHeight="1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</row>
    <row r="200" spans="1:256" s="226" customFormat="1" ht="21" customHeight="1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</row>
    <row r="201" spans="1:256" s="226" customFormat="1" ht="21" customHeight="1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</row>
    <row r="202" spans="1:256" s="226" customFormat="1" ht="21" customHeight="1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</row>
    <row r="203" spans="1:256" s="226" customFormat="1" ht="14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</row>
    <row r="204" spans="1:256" s="226" customFormat="1" ht="23.25" customHeight="1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</row>
    <row r="205" spans="1:256" s="226" customFormat="1" ht="23.25" customHeight="1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</row>
    <row r="206" spans="1:256" s="226" customFormat="1" ht="23.25" customHeight="1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</row>
    <row r="207" spans="1:256" s="226" customFormat="1" ht="23.25" customHeight="1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</row>
    <row r="208" spans="1:256" s="226" customFormat="1" ht="23.25" customHeight="1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</row>
    <row r="209" spans="1:256" s="226" customFormat="1" ht="23.25" customHeight="1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</row>
    <row r="210" spans="1:256" s="226" customFormat="1" ht="23.25" customHeight="1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</row>
    <row r="211" spans="1:256" s="226" customFormat="1" ht="23.25" customHeight="1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</row>
    <row r="212" spans="1:256" s="226" customFormat="1" ht="23.25" customHeight="1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</row>
    <row r="213" spans="1:256" s="226" customFormat="1" ht="23.25" customHeight="1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</row>
    <row r="214" spans="1:256" s="226" customFormat="1" ht="23.25" customHeight="1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</row>
    <row r="215" spans="1:256" s="226" customFormat="1" ht="23.25" customHeight="1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</row>
    <row r="216" spans="1:256" s="226" customFormat="1" ht="23.25" customHeight="1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</row>
    <row r="217" spans="1:256" s="226" customFormat="1" ht="27" customHeight="1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</row>
    <row r="218" spans="1:256" s="226" customFormat="1" ht="28.5" customHeight="1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</row>
    <row r="219" spans="1:256" s="226" customFormat="1" ht="32.25" customHeight="1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</row>
    <row r="220" spans="1:256" s="226" customFormat="1" ht="14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</row>
    <row r="221" spans="1:256" s="226" customFormat="1" ht="14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</row>
    <row r="222" spans="1:256" s="226" customFormat="1" ht="14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</row>
    <row r="223" spans="1:256" s="226" customFormat="1" ht="14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</row>
    <row r="224" spans="1:256" s="226" customFormat="1" ht="14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</row>
    <row r="225" spans="1:256" s="226" customFormat="1" ht="14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</row>
    <row r="226" spans="1:256" s="226" customFormat="1" ht="14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</row>
    <row r="227" spans="1:256" s="226" customFormat="1" ht="14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</row>
    <row r="228" spans="1:256" s="226" customFormat="1" ht="14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</row>
    <row r="229" spans="1:256" s="226" customFormat="1" ht="19.5" customHeight="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</row>
    <row r="230" spans="1:256" s="226" customFormat="1" ht="21" customHeigh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</row>
    <row r="231" spans="1:256" s="226" customFormat="1" ht="21" customHeigh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</row>
    <row r="232" spans="1:256" s="226" customFormat="1" ht="21" customHeight="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</row>
    <row r="233" spans="1:256" s="226" customFormat="1" ht="21" customHeight="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  <c r="IQ233"/>
      <c r="IR233"/>
      <c r="IS233"/>
      <c r="IT233"/>
      <c r="IU233"/>
      <c r="IV233"/>
    </row>
    <row r="234" spans="1:256" s="226" customFormat="1" ht="21" customHeight="1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  <c r="IU234"/>
      <c r="IV234"/>
    </row>
    <row r="235" spans="1:256" s="226" customFormat="1" ht="14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  <c r="IU235"/>
      <c r="IV235"/>
    </row>
    <row r="236" spans="1:256" s="226" customFormat="1" ht="23.25" customHeight="1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  <c r="IV236"/>
    </row>
    <row r="237" spans="1:256" s="226" customFormat="1" ht="23.25" customHeight="1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  <c r="IU237"/>
      <c r="IV237"/>
    </row>
    <row r="238" spans="1:256" s="226" customFormat="1" ht="23.25" customHeight="1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  <c r="II238"/>
      <c r="IJ238"/>
      <c r="IK238"/>
      <c r="IL238"/>
      <c r="IM238"/>
      <c r="IN238"/>
      <c r="IO238"/>
      <c r="IP238"/>
      <c r="IQ238"/>
      <c r="IR238"/>
      <c r="IS238"/>
      <c r="IT238"/>
      <c r="IU238"/>
      <c r="IV238"/>
    </row>
    <row r="239" spans="1:256" s="226" customFormat="1" ht="23.25" customHeight="1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  <c r="IV239"/>
    </row>
    <row r="240" spans="1:256" s="226" customFormat="1" ht="23.25" customHeight="1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</row>
    <row r="241" spans="1:256" s="226" customFormat="1" ht="23.25" customHeight="1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</row>
    <row r="242" spans="1:256" s="226" customFormat="1" ht="23.25" customHeight="1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  <c r="IV242"/>
    </row>
    <row r="243" spans="1:256" s="226" customFormat="1" ht="23.25" customHeight="1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</row>
    <row r="244" spans="1:256" s="226" customFormat="1" ht="23.25" customHeight="1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</row>
    <row r="245" spans="1:256" s="226" customFormat="1" ht="23.25" customHeight="1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</row>
    <row r="246" spans="1:256" s="226" customFormat="1" ht="23.25" customHeight="1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</row>
    <row r="247" spans="1:256" s="226" customFormat="1" ht="23.25" customHeight="1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</row>
    <row r="248" spans="1:256" s="226" customFormat="1" ht="23.25" customHeight="1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  <c r="IM248"/>
      <c r="IN248"/>
      <c r="IO248"/>
      <c r="IP248"/>
      <c r="IQ248"/>
      <c r="IR248"/>
      <c r="IS248"/>
      <c r="IT248"/>
      <c r="IU248"/>
      <c r="IV248"/>
    </row>
    <row r="249" spans="1:256" s="226" customFormat="1" ht="27" customHeight="1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  <c r="IM249"/>
      <c r="IN249"/>
      <c r="IO249"/>
      <c r="IP249"/>
      <c r="IQ249"/>
      <c r="IR249"/>
      <c r="IS249"/>
      <c r="IT249"/>
      <c r="IU249"/>
      <c r="IV249"/>
    </row>
    <row r="250" spans="1:256" s="226" customFormat="1" ht="28.5" customHeight="1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  <c r="IM250"/>
      <c r="IN250"/>
      <c r="IO250"/>
      <c r="IP250"/>
      <c r="IQ250"/>
      <c r="IR250"/>
      <c r="IS250"/>
      <c r="IT250"/>
      <c r="IU250"/>
      <c r="IV250"/>
    </row>
    <row r="251" spans="1:256" s="226" customFormat="1" ht="32.25" customHeight="1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  <c r="IV251"/>
    </row>
    <row r="252" spans="1:256" s="226" customFormat="1" ht="14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</row>
    <row r="253" spans="1:256" s="226" customFormat="1" ht="14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</row>
    <row r="254" spans="1:256" s="226" customFormat="1" ht="14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  <c r="IV254"/>
    </row>
    <row r="255" spans="1:256" s="226" customFormat="1" ht="14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</row>
    <row r="256" spans="1:256" s="226" customFormat="1" ht="14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</row>
  </sheetData>
  <dataConsolidate/>
  <phoneticPr fontId="92" type="noConversion"/>
  <pageMargins left="0.7" right="0.7" top="0.75" bottom="0.75" header="0.3" footer="0.3"/>
  <pageSetup paperSize="9" orientation="portrait" r:id="rId1"/>
  <rowBreaks count="8" manualBreakCount="8">
    <brk id="32" max="16383" man="1"/>
    <brk id="64" max="16383" man="1"/>
    <brk id="96" max="16383" man="1"/>
    <brk id="128" max="16383" man="1"/>
    <brk id="160" max="16383" man="1"/>
    <brk id="192" max="16383" man="1"/>
    <brk id="224" max="16383" man="1"/>
    <brk id="25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Input"/>
  <dimension ref="B1:O144"/>
  <sheetViews>
    <sheetView showGridLines="0" showZeros="0" tabSelected="1" topLeftCell="A7" workbookViewId="0">
      <selection activeCell="F22" sqref="F22"/>
    </sheetView>
  </sheetViews>
  <sheetFormatPr defaultRowHeight="11.25"/>
  <cols>
    <col min="1" max="1" width="1.125" style="93" customWidth="1"/>
    <col min="2" max="2" width="3.375" style="93" customWidth="1"/>
    <col min="3" max="3" width="10.625" style="93" customWidth="1"/>
    <col min="4" max="4" width="17.5" style="93" customWidth="1"/>
    <col min="5" max="5" width="20.125" style="93" customWidth="1"/>
    <col min="6" max="6" width="7.375" style="130" customWidth="1"/>
    <col min="7" max="7" width="7.875" style="93" customWidth="1"/>
    <col min="8" max="8" width="7.625" style="93" customWidth="1"/>
    <col min="9" max="9" width="7.875" style="93" customWidth="1"/>
    <col min="10" max="10" width="7.5" style="93" customWidth="1"/>
    <col min="11" max="11" width="7.875" style="93" customWidth="1"/>
    <col min="12" max="12" width="10.75" style="93" customWidth="1"/>
    <col min="13" max="14" width="9" style="93"/>
    <col min="15" max="15" width="7.5" style="93" bestFit="1" customWidth="1"/>
    <col min="16" max="16384" width="9" style="93"/>
  </cols>
  <sheetData>
    <row r="1" spans="2:15" ht="14.1" customHeight="1">
      <c r="B1" s="2"/>
      <c r="C1" s="2"/>
      <c r="D1" s="88" t="s">
        <v>61</v>
      </c>
      <c r="E1" s="89" t="s">
        <v>1</v>
      </c>
      <c r="F1" s="90"/>
      <c r="G1" s="91"/>
      <c r="H1" s="92"/>
      <c r="I1" s="92"/>
      <c r="J1" s="92"/>
      <c r="K1" s="92"/>
      <c r="L1" s="14"/>
    </row>
    <row r="2" spans="2:15" ht="14.1" customHeight="1">
      <c r="B2" s="12"/>
      <c r="C2" s="12"/>
      <c r="D2" s="88" t="s">
        <v>430</v>
      </c>
      <c r="E2" s="89" t="s">
        <v>1</v>
      </c>
      <c r="F2" s="94" t="str">
        <f>IF(LEN(E2)&lt;&gt;9,"错误","")</f>
        <v>错误</v>
      </c>
      <c r="G2" s="91"/>
      <c r="H2" s="92"/>
      <c r="I2" s="92"/>
      <c r="J2" s="92"/>
      <c r="K2" s="92"/>
      <c r="L2" s="14"/>
      <c r="O2" s="95"/>
    </row>
    <row r="3" spans="2:15" ht="14.1" customHeight="1">
      <c r="B3" s="500" t="s">
        <v>460</v>
      </c>
      <c r="C3" s="7"/>
      <c r="D3" s="88" t="s">
        <v>62</v>
      </c>
      <c r="E3" s="89" t="str">
        <f>RIGHT(E2,5)</f>
        <v/>
      </c>
      <c r="F3" s="90"/>
      <c r="G3" s="91"/>
      <c r="H3" s="92"/>
      <c r="I3" s="92"/>
      <c r="J3" s="92"/>
      <c r="K3" s="96"/>
      <c r="L3" s="2"/>
      <c r="O3" s="95"/>
    </row>
    <row r="4" spans="2:15" ht="14.1" customHeight="1">
      <c r="B4" s="12"/>
      <c r="C4" s="363"/>
      <c r="D4" s="88" t="s">
        <v>63</v>
      </c>
      <c r="E4" s="89" t="s">
        <v>459</v>
      </c>
      <c r="F4" s="90"/>
      <c r="G4" s="91" t="s">
        <v>432</v>
      </c>
      <c r="H4" s="92"/>
      <c r="I4" s="92"/>
      <c r="J4" s="92"/>
      <c r="K4" s="92"/>
      <c r="L4" s="14"/>
      <c r="O4" s="95"/>
    </row>
    <row r="5" spans="2:15" ht="14.1" customHeight="1">
      <c r="B5" s="12"/>
      <c r="C5" s="371"/>
      <c r="D5" s="88" t="s">
        <v>64</v>
      </c>
      <c r="E5" s="89" t="s">
        <v>1</v>
      </c>
      <c r="F5" s="90"/>
      <c r="G5" s="92" t="s">
        <v>408</v>
      </c>
      <c r="H5" s="372"/>
      <c r="I5" s="372"/>
      <c r="J5" s="372"/>
      <c r="K5" s="372"/>
      <c r="L5" s="2"/>
      <c r="O5" s="95"/>
    </row>
    <row r="6" spans="2:15" ht="14.1" customHeight="1">
      <c r="B6" s="12"/>
      <c r="C6" s="12"/>
      <c r="D6" s="88" t="s">
        <v>65</v>
      </c>
      <c r="E6" s="89" t="s">
        <v>1</v>
      </c>
      <c r="F6" s="90"/>
      <c r="G6" s="93" t="s">
        <v>407</v>
      </c>
      <c r="H6" s="95"/>
      <c r="I6" s="98"/>
      <c r="J6" s="97"/>
      <c r="K6" s="97"/>
      <c r="L6" s="2"/>
      <c r="O6" s="95"/>
    </row>
    <row r="7" spans="2:15" ht="14.1" customHeight="1">
      <c r="B7" s="2"/>
      <c r="C7" s="2"/>
      <c r="D7" s="88" t="s">
        <v>66</v>
      </c>
      <c r="E7" s="89" t="s">
        <v>1</v>
      </c>
      <c r="F7" s="90"/>
      <c r="G7" s="92" t="s">
        <v>411</v>
      </c>
      <c r="H7" s="92"/>
      <c r="I7" s="97"/>
      <c r="J7" s="99"/>
      <c r="K7" s="97"/>
      <c r="L7" s="2"/>
      <c r="O7" s="95"/>
    </row>
    <row r="8" spans="2:15" ht="14.1" customHeight="1">
      <c r="B8" s="2"/>
      <c r="C8" s="2"/>
      <c r="D8" s="88" t="s">
        <v>67</v>
      </c>
      <c r="E8" s="89" t="s">
        <v>1</v>
      </c>
      <c r="F8" s="100" t="s">
        <v>439</v>
      </c>
      <c r="G8" s="101"/>
      <c r="H8" s="102"/>
      <c r="I8" s="103"/>
      <c r="J8" s="92"/>
      <c r="K8" s="104"/>
      <c r="L8" s="19"/>
      <c r="O8" s="95"/>
    </row>
    <row r="9" spans="2:15" ht="14.1" customHeight="1">
      <c r="B9" s="2"/>
      <c r="C9" s="2"/>
      <c r="D9" s="88" t="s">
        <v>68</v>
      </c>
      <c r="E9" s="89" t="s">
        <v>1</v>
      </c>
      <c r="F9" s="100"/>
      <c r="G9" s="97"/>
      <c r="H9" s="97"/>
      <c r="I9" s="97"/>
      <c r="J9" s="92"/>
      <c r="K9" s="104"/>
      <c r="L9" s="19"/>
      <c r="O9" s="95"/>
    </row>
    <row r="10" spans="2:15" ht="14.1" customHeight="1">
      <c r="B10" s="2"/>
      <c r="C10" s="2"/>
      <c r="D10" s="88" t="s">
        <v>69</v>
      </c>
      <c r="E10" s="89" t="s">
        <v>1</v>
      </c>
      <c r="F10" s="105" t="s">
        <v>438</v>
      </c>
      <c r="G10" s="97"/>
      <c r="H10" s="92"/>
      <c r="I10" s="97"/>
      <c r="J10" s="97"/>
      <c r="K10" s="97"/>
      <c r="L10" s="2"/>
      <c r="O10" s="95"/>
    </row>
    <row r="11" spans="2:15" ht="14.1" customHeight="1">
      <c r="B11" s="2"/>
      <c r="C11" s="2"/>
      <c r="D11" s="88" t="s">
        <v>70</v>
      </c>
      <c r="E11" s="89" t="s">
        <v>1</v>
      </c>
      <c r="F11" s="105" t="str">
        <f>IF(LEN(E11)&lt;&gt;10,"错误","")</f>
        <v>错误</v>
      </c>
      <c r="G11" s="104"/>
      <c r="H11" s="92"/>
      <c r="I11" s="97"/>
      <c r="J11" s="97"/>
      <c r="K11" s="95"/>
      <c r="O11" s="95"/>
    </row>
    <row r="12" spans="2:15" ht="14.1" customHeight="1">
      <c r="B12" s="2"/>
      <c r="C12" s="2"/>
      <c r="D12" s="88" t="s">
        <v>71</v>
      </c>
      <c r="E12" s="89" t="s">
        <v>1</v>
      </c>
      <c r="F12" s="90"/>
      <c r="G12" s="97"/>
      <c r="H12" s="92"/>
      <c r="I12" s="97"/>
      <c r="J12" s="97"/>
      <c r="K12" s="95"/>
      <c r="O12" s="95"/>
    </row>
    <row r="13" spans="2:15" ht="14.1" customHeight="1">
      <c r="B13" s="2"/>
      <c r="C13" s="11" t="s">
        <v>72</v>
      </c>
      <c r="D13" s="88" t="s">
        <v>73</v>
      </c>
      <c r="E13" s="89" t="s">
        <v>1</v>
      </c>
      <c r="F13" s="90"/>
      <c r="G13" s="373" t="s">
        <v>74</v>
      </c>
      <c r="H13" s="374"/>
      <c r="I13" s="106" t="s">
        <v>409</v>
      </c>
      <c r="J13" s="107" t="str">
        <f>IF(LEN(I13)&lt;&gt;1,"错误","")</f>
        <v/>
      </c>
      <c r="K13" s="95"/>
    </row>
    <row r="14" spans="2:15" ht="18" customHeight="1">
      <c r="B14" s="2"/>
      <c r="C14" s="32" t="s">
        <v>75</v>
      </c>
      <c r="D14" s="88" t="s">
        <v>76</v>
      </c>
      <c r="E14" s="89" t="s">
        <v>1</v>
      </c>
      <c r="F14" s="105" t="str">
        <f>IF(LEN(E14)&lt;&gt;18,"错误","")</f>
        <v>错误</v>
      </c>
      <c r="G14" s="97"/>
      <c r="H14" s="92"/>
      <c r="I14" s="97"/>
      <c r="J14" s="97"/>
      <c r="K14" s="97"/>
      <c r="L14" s="2"/>
    </row>
    <row r="15" spans="2:15" ht="14.1" customHeight="1">
      <c r="B15" s="2"/>
      <c r="C15" s="2"/>
      <c r="D15" s="88" t="s">
        <v>77</v>
      </c>
      <c r="E15" s="89" t="s">
        <v>1</v>
      </c>
      <c r="F15" s="108" t="s">
        <v>78</v>
      </c>
      <c r="G15" s="109">
        <v>440</v>
      </c>
      <c r="H15" s="110" t="s">
        <v>79</v>
      </c>
      <c r="I15" s="109">
        <v>6860</v>
      </c>
      <c r="J15" s="95"/>
      <c r="K15" s="95"/>
      <c r="L15" s="2"/>
    </row>
    <row r="16" spans="2:15" ht="14.1" customHeight="1">
      <c r="B16" s="2"/>
      <c r="C16" s="2"/>
      <c r="D16" s="88" t="s">
        <v>80</v>
      </c>
      <c r="E16" s="89" t="s">
        <v>1</v>
      </c>
      <c r="F16" s="111" t="s">
        <v>81</v>
      </c>
      <c r="G16" s="112">
        <f>SUM(F22:F141)</f>
        <v>440</v>
      </c>
      <c r="H16" s="113" t="s">
        <v>82</v>
      </c>
      <c r="I16" s="114">
        <f>SUM(G22:G141)</f>
        <v>6864</v>
      </c>
      <c r="J16" s="110" t="s">
        <v>83</v>
      </c>
      <c r="K16" s="114">
        <f>SUM(H22:H141)</f>
        <v>6424</v>
      </c>
      <c r="L16" s="115"/>
    </row>
    <row r="17" spans="2:13" ht="14.1" customHeight="1">
      <c r="B17" s="2"/>
      <c r="C17" s="2"/>
      <c r="D17" s="88" t="s">
        <v>84</v>
      </c>
      <c r="E17" s="359" t="s">
        <v>435</v>
      </c>
      <c r="F17" s="359"/>
      <c r="G17" s="116" t="s">
        <v>85</v>
      </c>
      <c r="H17" s="117" t="s">
        <v>436</v>
      </c>
      <c r="I17" s="117" t="s">
        <v>86</v>
      </c>
      <c r="J17" s="375" t="s">
        <v>437</v>
      </c>
      <c r="K17" s="375"/>
      <c r="L17" s="2"/>
    </row>
    <row r="18" spans="2:13" ht="14.1" customHeight="1">
      <c r="B18" s="2"/>
      <c r="C18" s="2"/>
      <c r="D18" s="88" t="s">
        <v>29</v>
      </c>
      <c r="E18" s="359" t="s">
        <v>434</v>
      </c>
      <c r="F18" s="358"/>
      <c r="G18" s="358"/>
      <c r="H18" s="358"/>
      <c r="I18" s="359" t="s">
        <v>433</v>
      </c>
      <c r="J18" s="358"/>
      <c r="K18" s="358"/>
      <c r="L18" s="2"/>
    </row>
    <row r="19" spans="2:13" ht="14.1" customHeight="1">
      <c r="B19" s="12"/>
      <c r="C19" s="2"/>
      <c r="D19" s="88" t="s">
        <v>30</v>
      </c>
      <c r="E19" s="357" t="s">
        <v>447</v>
      </c>
      <c r="F19" s="358"/>
      <c r="G19" s="358"/>
      <c r="H19" s="358"/>
      <c r="I19" s="359" t="s">
        <v>448</v>
      </c>
      <c r="J19" s="358"/>
      <c r="K19" s="358"/>
      <c r="L19" s="2"/>
    </row>
    <row r="20" spans="2:13" ht="14.1" customHeight="1">
      <c r="B20" s="12"/>
      <c r="C20" s="2"/>
      <c r="D20" s="14"/>
      <c r="E20" s="14"/>
      <c r="F20" s="118"/>
      <c r="G20" s="14"/>
      <c r="H20" s="14"/>
      <c r="I20" s="14"/>
      <c r="J20" s="14"/>
      <c r="K20" s="14"/>
      <c r="L20" s="14"/>
    </row>
    <row r="21" spans="2:13" ht="14.1" customHeight="1">
      <c r="B21" s="12"/>
      <c r="C21" s="2" t="s">
        <v>31</v>
      </c>
      <c r="D21" s="14" t="s">
        <v>386</v>
      </c>
      <c r="E21" s="14" t="s">
        <v>387</v>
      </c>
      <c r="F21" s="118" t="s">
        <v>34</v>
      </c>
      <c r="G21" s="14" t="s">
        <v>35</v>
      </c>
      <c r="H21" s="14" t="s">
        <v>207</v>
      </c>
      <c r="I21" s="14" t="s">
        <v>388</v>
      </c>
      <c r="J21" s="14" t="s">
        <v>389</v>
      </c>
      <c r="K21" s="14" t="s">
        <v>417</v>
      </c>
      <c r="L21" s="14" t="s">
        <v>416</v>
      </c>
      <c r="M21" s="93" t="s">
        <v>418</v>
      </c>
    </row>
    <row r="22" spans="2:13" ht="20.100000000000001" customHeight="1">
      <c r="B22" s="119" t="s">
        <v>390</v>
      </c>
      <c r="C22" s="120" t="s">
        <v>462</v>
      </c>
      <c r="D22" s="121" t="s">
        <v>461</v>
      </c>
      <c r="E22" s="338" t="s">
        <v>454</v>
      </c>
      <c r="F22" s="122">
        <v>208</v>
      </c>
      <c r="G22" s="123">
        <v>3243</v>
      </c>
      <c r="H22" s="123">
        <v>3035</v>
      </c>
      <c r="I22" s="124" t="s">
        <v>451</v>
      </c>
      <c r="J22" s="125" t="s">
        <v>451</v>
      </c>
      <c r="K22" s="352" t="s">
        <v>464</v>
      </c>
      <c r="L22" s="355"/>
      <c r="M22" s="351">
        <v>0.20000000298023224</v>
      </c>
    </row>
    <row r="23" spans="2:13" ht="20.100000000000001" customHeight="1">
      <c r="B23" s="119" t="s">
        <v>42</v>
      </c>
      <c r="C23" s="120" t="s">
        <v>452</v>
      </c>
      <c r="D23" s="121" t="s">
        <v>450</v>
      </c>
      <c r="E23" s="338" t="s">
        <v>454</v>
      </c>
      <c r="F23" s="122">
        <v>7</v>
      </c>
      <c r="G23" s="123">
        <v>110</v>
      </c>
      <c r="H23" s="123">
        <v>103</v>
      </c>
      <c r="I23" s="124" t="s">
        <v>451</v>
      </c>
      <c r="J23" s="125" t="s">
        <v>451</v>
      </c>
      <c r="K23" s="352" t="s">
        <v>453</v>
      </c>
      <c r="L23" s="355"/>
      <c r="M23" s="351">
        <v>0.5</v>
      </c>
    </row>
    <row r="24" spans="2:13" ht="20.100000000000001" customHeight="1">
      <c r="B24" s="119" t="s">
        <v>43</v>
      </c>
      <c r="C24" s="120" t="s">
        <v>462</v>
      </c>
      <c r="D24" s="121" t="s">
        <v>465</v>
      </c>
      <c r="E24" s="338" t="s">
        <v>454</v>
      </c>
      <c r="F24" s="122">
        <v>19</v>
      </c>
      <c r="G24" s="123">
        <v>297</v>
      </c>
      <c r="H24" s="123">
        <v>278</v>
      </c>
      <c r="I24" s="124" t="s">
        <v>451</v>
      </c>
      <c r="J24" s="125" t="s">
        <v>451</v>
      </c>
      <c r="K24" s="125" t="s">
        <v>464</v>
      </c>
      <c r="L24" s="355"/>
      <c r="M24" s="351">
        <v>0.20000000298023224</v>
      </c>
    </row>
    <row r="25" spans="2:13" ht="20.100000000000001" customHeight="1">
      <c r="B25" s="119" t="s">
        <v>44</v>
      </c>
      <c r="C25" s="120" t="s">
        <v>467</v>
      </c>
      <c r="D25" s="121" t="s">
        <v>466</v>
      </c>
      <c r="E25" s="338" t="s">
        <v>455</v>
      </c>
      <c r="F25" s="122">
        <v>126</v>
      </c>
      <c r="G25" s="123">
        <v>1965</v>
      </c>
      <c r="H25" s="123">
        <v>1839</v>
      </c>
      <c r="I25" s="126" t="s">
        <v>451</v>
      </c>
      <c r="J25" s="125" t="s">
        <v>451</v>
      </c>
      <c r="K25" s="125" t="s">
        <v>464</v>
      </c>
      <c r="L25" s="355" t="s">
        <v>1</v>
      </c>
      <c r="M25" s="351">
        <v>0.20000000298023224</v>
      </c>
    </row>
    <row r="26" spans="2:13" ht="20.100000000000001" customHeight="1">
      <c r="B26" s="119" t="s">
        <v>45</v>
      </c>
      <c r="C26" s="120" t="s">
        <v>463</v>
      </c>
      <c r="D26" s="121" t="s">
        <v>468</v>
      </c>
      <c r="E26" s="338" t="s">
        <v>455</v>
      </c>
      <c r="F26" s="122">
        <v>20</v>
      </c>
      <c r="G26" s="123">
        <v>312</v>
      </c>
      <c r="H26" s="123">
        <v>292</v>
      </c>
      <c r="I26" s="126" t="s">
        <v>451</v>
      </c>
      <c r="J26" s="125" t="s">
        <v>451</v>
      </c>
      <c r="K26" s="125" t="s">
        <v>464</v>
      </c>
      <c r="L26" s="355" t="s">
        <v>1</v>
      </c>
      <c r="M26" s="351">
        <v>0.20000000298023224</v>
      </c>
    </row>
    <row r="27" spans="2:13" ht="20.100000000000001" customHeight="1">
      <c r="B27" s="119" t="s">
        <v>46</v>
      </c>
      <c r="C27" s="120" t="s">
        <v>457</v>
      </c>
      <c r="D27" s="121" t="s">
        <v>456</v>
      </c>
      <c r="E27" s="338" t="s">
        <v>455</v>
      </c>
      <c r="F27" s="122">
        <v>2</v>
      </c>
      <c r="G27" s="123">
        <v>32</v>
      </c>
      <c r="H27" s="123">
        <v>30</v>
      </c>
      <c r="I27" s="126" t="s">
        <v>451</v>
      </c>
      <c r="J27" s="125" t="s">
        <v>451</v>
      </c>
      <c r="K27" s="125" t="s">
        <v>458</v>
      </c>
      <c r="L27" s="355" t="s">
        <v>1</v>
      </c>
      <c r="M27" s="351">
        <v>0</v>
      </c>
    </row>
    <row r="28" spans="2:13" ht="20.100000000000001" customHeight="1">
      <c r="B28" s="119" t="s">
        <v>47</v>
      </c>
      <c r="C28" s="120" t="s">
        <v>470</v>
      </c>
      <c r="D28" s="121" t="s">
        <v>469</v>
      </c>
      <c r="E28" s="338" t="s">
        <v>455</v>
      </c>
      <c r="F28" s="122">
        <v>58</v>
      </c>
      <c r="G28" s="123">
        <v>905</v>
      </c>
      <c r="H28" s="123">
        <v>847</v>
      </c>
      <c r="I28" s="126" t="s">
        <v>451</v>
      </c>
      <c r="J28" s="125" t="s">
        <v>451</v>
      </c>
      <c r="K28" s="125" t="s">
        <v>458</v>
      </c>
      <c r="L28" s="355" t="s">
        <v>1</v>
      </c>
      <c r="M28" s="351">
        <v>0</v>
      </c>
    </row>
    <row r="29" spans="2:13" ht="20.100000000000001" customHeight="1">
      <c r="B29" s="119" t="s">
        <v>48</v>
      </c>
      <c r="C29" s="120" t="s">
        <v>1</v>
      </c>
      <c r="D29" s="121" t="s">
        <v>1</v>
      </c>
      <c r="E29" s="338" t="s">
        <v>1</v>
      </c>
      <c r="F29" s="122">
        <v>0</v>
      </c>
      <c r="G29" s="123">
        <v>0</v>
      </c>
      <c r="H29" s="123">
        <v>0</v>
      </c>
      <c r="I29" s="126"/>
      <c r="J29" s="125"/>
      <c r="K29" s="125"/>
      <c r="L29" s="355" t="s">
        <v>1</v>
      </c>
      <c r="M29" s="351">
        <v>0</v>
      </c>
    </row>
    <row r="30" spans="2:13" ht="20.100000000000001" customHeight="1">
      <c r="B30" s="119" t="s">
        <v>49</v>
      </c>
      <c r="C30" s="120" t="s">
        <v>1</v>
      </c>
      <c r="D30" s="121" t="s">
        <v>1</v>
      </c>
      <c r="E30" s="338" t="s">
        <v>1</v>
      </c>
      <c r="F30" s="122">
        <v>0</v>
      </c>
      <c r="G30" s="123">
        <v>0</v>
      </c>
      <c r="H30" s="123">
        <v>0</v>
      </c>
      <c r="I30" s="126"/>
      <c r="J30" s="125"/>
      <c r="K30" s="125"/>
      <c r="L30" s="355" t="s">
        <v>1</v>
      </c>
      <c r="M30" s="351">
        <v>0</v>
      </c>
    </row>
    <row r="31" spans="2:13" ht="20.100000000000001" customHeight="1">
      <c r="B31" s="119" t="s">
        <v>50</v>
      </c>
      <c r="C31" s="120" t="s">
        <v>1</v>
      </c>
      <c r="D31" s="121" t="s">
        <v>1</v>
      </c>
      <c r="E31" s="338" t="s">
        <v>1</v>
      </c>
      <c r="F31" s="122">
        <v>0</v>
      </c>
      <c r="G31" s="123">
        <v>0</v>
      </c>
      <c r="H31" s="123">
        <v>0</v>
      </c>
      <c r="I31" s="126"/>
      <c r="J31" s="125"/>
      <c r="K31" s="125"/>
      <c r="L31" s="355" t="s">
        <v>1</v>
      </c>
      <c r="M31" s="351">
        <v>0</v>
      </c>
    </row>
    <row r="32" spans="2:13" ht="20.100000000000001" customHeight="1">
      <c r="B32" s="119" t="s">
        <v>51</v>
      </c>
      <c r="C32" s="120" t="s">
        <v>1</v>
      </c>
      <c r="D32" s="121" t="s">
        <v>1</v>
      </c>
      <c r="E32" s="338" t="s">
        <v>1</v>
      </c>
      <c r="F32" s="122">
        <v>0</v>
      </c>
      <c r="G32" s="123">
        <v>0</v>
      </c>
      <c r="H32" s="123">
        <v>0</v>
      </c>
      <c r="I32" s="126"/>
      <c r="J32" s="125"/>
      <c r="K32" s="125"/>
      <c r="L32" s="355" t="s">
        <v>1</v>
      </c>
      <c r="M32" s="351">
        <v>0</v>
      </c>
    </row>
    <row r="33" spans="2:13" ht="20.100000000000001" customHeight="1">
      <c r="B33" s="119" t="s">
        <v>52</v>
      </c>
      <c r="C33" s="120" t="s">
        <v>1</v>
      </c>
      <c r="D33" s="121" t="s">
        <v>1</v>
      </c>
      <c r="E33" s="338" t="s">
        <v>1</v>
      </c>
      <c r="F33" s="122">
        <v>0</v>
      </c>
      <c r="G33" s="123">
        <v>0</v>
      </c>
      <c r="H33" s="123">
        <v>0</v>
      </c>
      <c r="I33" s="126"/>
      <c r="J33" s="125"/>
      <c r="K33" s="125"/>
      <c r="L33" s="355" t="s">
        <v>1</v>
      </c>
      <c r="M33" s="351">
        <v>0</v>
      </c>
    </row>
    <row r="34" spans="2:13" ht="20.100000000000001" customHeight="1">
      <c r="B34" s="119" t="s">
        <v>53</v>
      </c>
      <c r="C34" s="120" t="s">
        <v>1</v>
      </c>
      <c r="D34" s="121" t="s">
        <v>1</v>
      </c>
      <c r="E34" s="338" t="s">
        <v>1</v>
      </c>
      <c r="F34" s="122">
        <v>0</v>
      </c>
      <c r="G34" s="123">
        <v>0</v>
      </c>
      <c r="H34" s="123">
        <v>0</v>
      </c>
      <c r="I34" s="126"/>
      <c r="J34" s="125"/>
      <c r="K34" s="125"/>
      <c r="L34" s="355" t="s">
        <v>1</v>
      </c>
      <c r="M34" s="351">
        <v>0</v>
      </c>
    </row>
    <row r="35" spans="2:13" ht="20.100000000000001" customHeight="1">
      <c r="B35" s="119" t="s">
        <v>54</v>
      </c>
      <c r="C35" s="120" t="s">
        <v>1</v>
      </c>
      <c r="D35" s="121" t="s">
        <v>1</v>
      </c>
      <c r="E35" s="338" t="s">
        <v>1</v>
      </c>
      <c r="F35" s="122">
        <v>0</v>
      </c>
      <c r="G35" s="123">
        <v>0</v>
      </c>
      <c r="H35" s="123">
        <v>0</v>
      </c>
      <c r="I35" s="126"/>
      <c r="J35" s="125"/>
      <c r="K35" s="125"/>
      <c r="L35" s="355" t="s">
        <v>1</v>
      </c>
      <c r="M35" s="351">
        <v>0</v>
      </c>
    </row>
    <row r="36" spans="2:13" ht="20.100000000000001" customHeight="1">
      <c r="B36" s="119" t="s">
        <v>55</v>
      </c>
      <c r="C36" s="120" t="s">
        <v>1</v>
      </c>
      <c r="D36" s="121" t="s">
        <v>1</v>
      </c>
      <c r="E36" s="338" t="s">
        <v>1</v>
      </c>
      <c r="F36" s="122">
        <v>0</v>
      </c>
      <c r="G36" s="123">
        <v>0</v>
      </c>
      <c r="H36" s="123">
        <v>0</v>
      </c>
      <c r="I36" s="126"/>
      <c r="J36" s="125"/>
      <c r="K36" s="125"/>
      <c r="L36" s="355" t="s">
        <v>1</v>
      </c>
      <c r="M36" s="351">
        <v>0</v>
      </c>
    </row>
    <row r="37" spans="2:13" ht="20.100000000000001" customHeight="1">
      <c r="B37" s="119" t="s">
        <v>56</v>
      </c>
      <c r="C37" s="120" t="s">
        <v>1</v>
      </c>
      <c r="D37" s="121" t="s">
        <v>1</v>
      </c>
      <c r="E37" s="338" t="s">
        <v>1</v>
      </c>
      <c r="F37" s="122">
        <v>0</v>
      </c>
      <c r="G37" s="123">
        <v>0</v>
      </c>
      <c r="H37" s="123">
        <v>0</v>
      </c>
      <c r="I37" s="126"/>
      <c r="J37" s="125"/>
      <c r="K37" s="125"/>
      <c r="L37" s="355" t="s">
        <v>1</v>
      </c>
      <c r="M37" s="351">
        <v>0</v>
      </c>
    </row>
    <row r="38" spans="2:13" ht="20.100000000000001" customHeight="1">
      <c r="B38" s="119" t="s">
        <v>57</v>
      </c>
      <c r="C38" s="120" t="s">
        <v>1</v>
      </c>
      <c r="D38" s="121" t="s">
        <v>1</v>
      </c>
      <c r="E38" s="338" t="s">
        <v>1</v>
      </c>
      <c r="F38" s="122">
        <v>0</v>
      </c>
      <c r="G38" s="123">
        <v>0</v>
      </c>
      <c r="H38" s="123">
        <v>0</v>
      </c>
      <c r="I38" s="126"/>
      <c r="J38" s="125"/>
      <c r="K38" s="125"/>
      <c r="L38" s="355" t="s">
        <v>1</v>
      </c>
      <c r="M38" s="351">
        <v>0</v>
      </c>
    </row>
    <row r="39" spans="2:13" ht="20.100000000000001" customHeight="1">
      <c r="B39" s="119" t="s">
        <v>58</v>
      </c>
      <c r="C39" s="120" t="s">
        <v>1</v>
      </c>
      <c r="D39" s="121" t="s">
        <v>1</v>
      </c>
      <c r="E39" s="338" t="s">
        <v>1</v>
      </c>
      <c r="F39" s="122">
        <v>0</v>
      </c>
      <c r="G39" s="123">
        <v>0</v>
      </c>
      <c r="H39" s="123">
        <v>0</v>
      </c>
      <c r="I39" s="126"/>
      <c r="J39" s="125"/>
      <c r="K39" s="125"/>
      <c r="L39" s="355" t="s">
        <v>1</v>
      </c>
      <c r="M39" s="351">
        <v>0</v>
      </c>
    </row>
    <row r="40" spans="2:13" ht="20.100000000000001" customHeight="1">
      <c r="B40" s="119" t="s">
        <v>59</v>
      </c>
      <c r="C40" s="120" t="s">
        <v>1</v>
      </c>
      <c r="D40" s="121" t="s">
        <v>1</v>
      </c>
      <c r="E40" s="338" t="s">
        <v>1</v>
      </c>
      <c r="F40" s="122">
        <v>0</v>
      </c>
      <c r="G40" s="123">
        <v>0</v>
      </c>
      <c r="H40" s="123">
        <v>0</v>
      </c>
      <c r="I40" s="127"/>
      <c r="J40" s="128"/>
      <c r="K40" s="125"/>
      <c r="L40" s="355" t="s">
        <v>1</v>
      </c>
      <c r="M40" s="351">
        <v>0</v>
      </c>
    </row>
    <row r="41" spans="2:13" ht="20.100000000000001" customHeight="1">
      <c r="B41" s="119" t="s">
        <v>60</v>
      </c>
      <c r="C41" s="120" t="s">
        <v>1</v>
      </c>
      <c r="D41" s="121" t="s">
        <v>1</v>
      </c>
      <c r="E41" s="338" t="s">
        <v>1</v>
      </c>
      <c r="F41" s="122">
        <v>0</v>
      </c>
      <c r="G41" s="123">
        <v>0</v>
      </c>
      <c r="H41" s="123">
        <v>0</v>
      </c>
      <c r="I41" s="127"/>
      <c r="J41" s="128"/>
      <c r="K41" s="125"/>
      <c r="L41" s="355" t="s">
        <v>1</v>
      </c>
      <c r="M41" s="351">
        <v>0</v>
      </c>
    </row>
    <row r="42" spans="2:13" ht="20.100000000000001" customHeight="1">
      <c r="B42" s="119" t="s">
        <v>87</v>
      </c>
      <c r="C42" s="120" t="s">
        <v>1</v>
      </c>
      <c r="D42" s="121" t="s">
        <v>1</v>
      </c>
      <c r="E42" s="338" t="s">
        <v>1</v>
      </c>
      <c r="F42" s="122">
        <v>0</v>
      </c>
      <c r="G42" s="123">
        <v>0</v>
      </c>
      <c r="H42" s="123">
        <v>0</v>
      </c>
      <c r="I42" s="127"/>
      <c r="J42" s="128"/>
      <c r="K42" s="125"/>
      <c r="L42" s="355" t="s">
        <v>1</v>
      </c>
      <c r="M42" s="351">
        <v>0</v>
      </c>
    </row>
    <row r="43" spans="2:13" ht="20.100000000000001" customHeight="1">
      <c r="B43" s="119" t="s">
        <v>88</v>
      </c>
      <c r="C43" s="120" t="s">
        <v>1</v>
      </c>
      <c r="D43" s="121" t="s">
        <v>1</v>
      </c>
      <c r="E43" s="338" t="s">
        <v>1</v>
      </c>
      <c r="F43" s="122">
        <v>0</v>
      </c>
      <c r="G43" s="123">
        <v>0</v>
      </c>
      <c r="H43" s="123">
        <v>0</v>
      </c>
      <c r="I43" s="127"/>
      <c r="J43" s="128"/>
      <c r="K43" s="125"/>
      <c r="L43" s="355" t="s">
        <v>1</v>
      </c>
      <c r="M43" s="351">
        <v>0</v>
      </c>
    </row>
    <row r="44" spans="2:13" ht="20.100000000000001" customHeight="1">
      <c r="B44" s="119" t="s">
        <v>89</v>
      </c>
      <c r="C44" s="120" t="s">
        <v>1</v>
      </c>
      <c r="D44" s="121" t="s">
        <v>1</v>
      </c>
      <c r="E44" s="338" t="s">
        <v>1</v>
      </c>
      <c r="F44" s="122">
        <v>0</v>
      </c>
      <c r="G44" s="123">
        <v>0</v>
      </c>
      <c r="H44" s="123">
        <v>0</v>
      </c>
      <c r="I44" s="127"/>
      <c r="J44" s="128"/>
      <c r="K44" s="125"/>
      <c r="L44" s="355" t="s">
        <v>1</v>
      </c>
      <c r="M44" s="351">
        <v>0</v>
      </c>
    </row>
    <row r="45" spans="2:13" ht="20.100000000000001" customHeight="1">
      <c r="B45" s="119" t="s">
        <v>90</v>
      </c>
      <c r="C45" s="120" t="s">
        <v>1</v>
      </c>
      <c r="D45" s="121" t="s">
        <v>1</v>
      </c>
      <c r="E45" s="338" t="s">
        <v>1</v>
      </c>
      <c r="F45" s="122">
        <v>0</v>
      </c>
      <c r="G45" s="123">
        <v>0</v>
      </c>
      <c r="H45" s="123">
        <v>0</v>
      </c>
      <c r="I45" s="127"/>
      <c r="J45" s="128"/>
      <c r="K45" s="125"/>
      <c r="L45" s="355" t="s">
        <v>1</v>
      </c>
      <c r="M45" s="351">
        <v>0</v>
      </c>
    </row>
    <row r="46" spans="2:13" ht="20.100000000000001" customHeight="1">
      <c r="B46" s="119" t="s">
        <v>91</v>
      </c>
      <c r="C46" s="120" t="s">
        <v>1</v>
      </c>
      <c r="D46" s="121" t="s">
        <v>1</v>
      </c>
      <c r="E46" s="338" t="s">
        <v>1</v>
      </c>
      <c r="F46" s="122">
        <v>0</v>
      </c>
      <c r="G46" s="123">
        <v>0</v>
      </c>
      <c r="H46" s="123">
        <v>0</v>
      </c>
      <c r="I46" s="127"/>
      <c r="J46" s="128"/>
      <c r="K46" s="125"/>
      <c r="L46" s="355" t="s">
        <v>1</v>
      </c>
      <c r="M46" s="351">
        <v>0</v>
      </c>
    </row>
    <row r="47" spans="2:13" ht="20.100000000000001" customHeight="1">
      <c r="B47" s="119" t="s">
        <v>92</v>
      </c>
      <c r="C47" s="120" t="s">
        <v>1</v>
      </c>
      <c r="D47" s="121" t="s">
        <v>1</v>
      </c>
      <c r="E47" s="338" t="s">
        <v>1</v>
      </c>
      <c r="F47" s="122">
        <v>0</v>
      </c>
      <c r="G47" s="123">
        <v>0</v>
      </c>
      <c r="H47" s="123">
        <v>0</v>
      </c>
      <c r="I47" s="127"/>
      <c r="J47" s="128"/>
      <c r="K47" s="125"/>
      <c r="L47" s="355" t="s">
        <v>1</v>
      </c>
      <c r="M47" s="351">
        <v>0</v>
      </c>
    </row>
    <row r="48" spans="2:13" ht="20.100000000000001" customHeight="1">
      <c r="B48" s="119" t="s">
        <v>93</v>
      </c>
      <c r="C48" s="120" t="s">
        <v>1</v>
      </c>
      <c r="D48" s="121" t="s">
        <v>1</v>
      </c>
      <c r="E48" s="338" t="s">
        <v>1</v>
      </c>
      <c r="F48" s="122">
        <v>0</v>
      </c>
      <c r="G48" s="123">
        <v>0</v>
      </c>
      <c r="H48" s="123">
        <v>0</v>
      </c>
      <c r="I48" s="127"/>
      <c r="J48" s="128"/>
      <c r="K48" s="125"/>
      <c r="L48" s="355" t="s">
        <v>1</v>
      </c>
      <c r="M48" s="351">
        <v>0</v>
      </c>
    </row>
    <row r="49" spans="2:13" ht="20.100000000000001" customHeight="1">
      <c r="B49" s="119" t="s">
        <v>94</v>
      </c>
      <c r="C49" s="120" t="s">
        <v>1</v>
      </c>
      <c r="D49" s="121" t="s">
        <v>1</v>
      </c>
      <c r="E49" s="338" t="s">
        <v>1</v>
      </c>
      <c r="F49" s="122">
        <v>0</v>
      </c>
      <c r="G49" s="123">
        <v>0</v>
      </c>
      <c r="H49" s="123">
        <v>0</v>
      </c>
      <c r="I49" s="127"/>
      <c r="J49" s="128"/>
      <c r="K49" s="125"/>
      <c r="L49" s="355" t="s">
        <v>1</v>
      </c>
      <c r="M49" s="351">
        <v>0</v>
      </c>
    </row>
    <row r="50" spans="2:13" ht="20.100000000000001" customHeight="1">
      <c r="B50" s="119" t="s">
        <v>95</v>
      </c>
      <c r="C50" s="120" t="s">
        <v>1</v>
      </c>
      <c r="D50" s="121" t="s">
        <v>1</v>
      </c>
      <c r="E50" s="338" t="s">
        <v>1</v>
      </c>
      <c r="F50" s="122">
        <v>0</v>
      </c>
      <c r="G50" s="123">
        <v>0</v>
      </c>
      <c r="H50" s="123">
        <v>0</v>
      </c>
      <c r="I50" s="127"/>
      <c r="J50" s="128"/>
      <c r="K50" s="125"/>
      <c r="L50" s="355" t="s">
        <v>1</v>
      </c>
      <c r="M50" s="351">
        <v>0</v>
      </c>
    </row>
    <row r="51" spans="2:13" ht="20.100000000000001" customHeight="1">
      <c r="B51" s="119" t="s">
        <v>96</v>
      </c>
      <c r="C51" s="120" t="s">
        <v>1</v>
      </c>
      <c r="D51" s="121" t="s">
        <v>1</v>
      </c>
      <c r="E51" s="338" t="s">
        <v>1</v>
      </c>
      <c r="F51" s="122">
        <v>0</v>
      </c>
      <c r="G51" s="123">
        <v>0</v>
      </c>
      <c r="H51" s="123">
        <v>0</v>
      </c>
      <c r="I51" s="127"/>
      <c r="J51" s="128"/>
      <c r="K51" s="125"/>
      <c r="L51" s="355" t="s">
        <v>1</v>
      </c>
      <c r="M51" s="351">
        <v>0</v>
      </c>
    </row>
    <row r="52" spans="2:13" ht="20.100000000000001" customHeight="1">
      <c r="B52" s="119" t="s">
        <v>97</v>
      </c>
      <c r="C52" s="120" t="s">
        <v>1</v>
      </c>
      <c r="D52" s="121" t="s">
        <v>1</v>
      </c>
      <c r="E52" s="338" t="s">
        <v>1</v>
      </c>
      <c r="F52" s="122">
        <v>0</v>
      </c>
      <c r="G52" s="123">
        <v>0</v>
      </c>
      <c r="H52" s="123">
        <v>0</v>
      </c>
      <c r="I52" s="127"/>
      <c r="J52" s="128"/>
      <c r="K52" s="125"/>
      <c r="L52" s="355" t="s">
        <v>1</v>
      </c>
      <c r="M52" s="351">
        <v>0</v>
      </c>
    </row>
    <row r="53" spans="2:13" ht="20.100000000000001" customHeight="1">
      <c r="B53" s="119" t="s">
        <v>98</v>
      </c>
      <c r="C53" s="120" t="s">
        <v>1</v>
      </c>
      <c r="D53" s="121" t="s">
        <v>1</v>
      </c>
      <c r="E53" s="338" t="s">
        <v>1</v>
      </c>
      <c r="F53" s="122">
        <v>0</v>
      </c>
      <c r="G53" s="123">
        <v>0</v>
      </c>
      <c r="H53" s="123">
        <v>0</v>
      </c>
      <c r="I53" s="127"/>
      <c r="J53" s="128"/>
      <c r="K53" s="125"/>
      <c r="L53" s="355" t="s">
        <v>1</v>
      </c>
      <c r="M53" s="351">
        <v>0</v>
      </c>
    </row>
    <row r="54" spans="2:13" ht="20.100000000000001" customHeight="1">
      <c r="B54" s="119" t="s">
        <v>99</v>
      </c>
      <c r="C54" s="120" t="s">
        <v>1</v>
      </c>
      <c r="D54" s="121" t="s">
        <v>1</v>
      </c>
      <c r="E54" s="338" t="s">
        <v>1</v>
      </c>
      <c r="F54" s="122">
        <v>0</v>
      </c>
      <c r="G54" s="123">
        <v>0</v>
      </c>
      <c r="H54" s="123">
        <v>0</v>
      </c>
      <c r="I54" s="127"/>
      <c r="J54" s="128"/>
      <c r="K54" s="125"/>
      <c r="L54" s="355" t="s">
        <v>1</v>
      </c>
      <c r="M54" s="351">
        <v>0</v>
      </c>
    </row>
    <row r="55" spans="2:13" ht="20.100000000000001" customHeight="1">
      <c r="B55" s="119" t="s">
        <v>100</v>
      </c>
      <c r="C55" s="120" t="s">
        <v>1</v>
      </c>
      <c r="D55" s="121" t="s">
        <v>1</v>
      </c>
      <c r="E55" s="338" t="s">
        <v>1</v>
      </c>
      <c r="F55" s="122">
        <v>0</v>
      </c>
      <c r="G55" s="123">
        <v>0</v>
      </c>
      <c r="H55" s="123">
        <v>0</v>
      </c>
      <c r="I55" s="127"/>
      <c r="J55" s="128"/>
      <c r="K55" s="125"/>
      <c r="L55" s="355" t="s">
        <v>1</v>
      </c>
      <c r="M55" s="351">
        <v>0</v>
      </c>
    </row>
    <row r="56" spans="2:13" ht="20.100000000000001" customHeight="1">
      <c r="B56" s="119" t="s">
        <v>101</v>
      </c>
      <c r="C56" s="120" t="s">
        <v>1</v>
      </c>
      <c r="D56" s="121" t="s">
        <v>1</v>
      </c>
      <c r="E56" s="338" t="s">
        <v>1</v>
      </c>
      <c r="F56" s="122">
        <v>0</v>
      </c>
      <c r="G56" s="123">
        <v>0</v>
      </c>
      <c r="H56" s="123">
        <v>0</v>
      </c>
      <c r="I56" s="127"/>
      <c r="J56" s="128"/>
      <c r="K56" s="125"/>
      <c r="L56" s="355" t="s">
        <v>1</v>
      </c>
      <c r="M56" s="351">
        <v>0</v>
      </c>
    </row>
    <row r="57" spans="2:13" ht="20.100000000000001" customHeight="1">
      <c r="B57" s="119" t="s">
        <v>102</v>
      </c>
      <c r="C57" s="120" t="s">
        <v>1</v>
      </c>
      <c r="D57" s="121" t="s">
        <v>1</v>
      </c>
      <c r="E57" s="338" t="s">
        <v>1</v>
      </c>
      <c r="F57" s="122">
        <v>0</v>
      </c>
      <c r="G57" s="123">
        <v>0</v>
      </c>
      <c r="H57" s="123">
        <v>0</v>
      </c>
      <c r="I57" s="127"/>
      <c r="J57" s="128"/>
      <c r="K57" s="125"/>
      <c r="L57" s="355" t="s">
        <v>1</v>
      </c>
      <c r="M57" s="351">
        <v>0</v>
      </c>
    </row>
    <row r="58" spans="2:13" ht="20.100000000000001" customHeight="1">
      <c r="B58" s="119" t="s">
        <v>103</v>
      </c>
      <c r="C58" s="120" t="s">
        <v>1</v>
      </c>
      <c r="D58" s="121" t="s">
        <v>1</v>
      </c>
      <c r="E58" s="338" t="s">
        <v>1</v>
      </c>
      <c r="F58" s="122">
        <v>0</v>
      </c>
      <c r="G58" s="123">
        <v>0</v>
      </c>
      <c r="H58" s="123">
        <v>0</v>
      </c>
      <c r="I58" s="127"/>
      <c r="J58" s="128"/>
      <c r="K58" s="125"/>
      <c r="L58" s="355" t="s">
        <v>1</v>
      </c>
      <c r="M58" s="351">
        <v>0</v>
      </c>
    </row>
    <row r="59" spans="2:13" ht="20.100000000000001" customHeight="1">
      <c r="B59" s="119" t="s">
        <v>104</v>
      </c>
      <c r="C59" s="120" t="s">
        <v>1</v>
      </c>
      <c r="D59" s="121" t="s">
        <v>1</v>
      </c>
      <c r="E59" s="338" t="s">
        <v>1</v>
      </c>
      <c r="F59" s="122">
        <v>0</v>
      </c>
      <c r="G59" s="123">
        <v>0</v>
      </c>
      <c r="H59" s="123">
        <v>0</v>
      </c>
      <c r="I59" s="127"/>
      <c r="J59" s="128"/>
      <c r="K59" s="125"/>
      <c r="L59" s="355" t="s">
        <v>1</v>
      </c>
      <c r="M59" s="351">
        <v>0</v>
      </c>
    </row>
    <row r="60" spans="2:13" ht="20.100000000000001" customHeight="1">
      <c r="B60" s="119" t="s">
        <v>105</v>
      </c>
      <c r="C60" s="120" t="s">
        <v>1</v>
      </c>
      <c r="D60" s="121" t="s">
        <v>1</v>
      </c>
      <c r="E60" s="338" t="s">
        <v>1</v>
      </c>
      <c r="F60" s="122">
        <v>0</v>
      </c>
      <c r="G60" s="123">
        <v>0</v>
      </c>
      <c r="H60" s="123">
        <v>0</v>
      </c>
      <c r="I60" s="127"/>
      <c r="J60" s="128"/>
      <c r="K60" s="125"/>
      <c r="L60" s="355" t="s">
        <v>1</v>
      </c>
      <c r="M60" s="351">
        <v>0</v>
      </c>
    </row>
    <row r="61" spans="2:13" ht="20.100000000000001" customHeight="1">
      <c r="B61" s="119" t="s">
        <v>106</v>
      </c>
      <c r="C61" s="120" t="s">
        <v>1</v>
      </c>
      <c r="D61" s="121" t="s">
        <v>1</v>
      </c>
      <c r="E61" s="338" t="s">
        <v>1</v>
      </c>
      <c r="F61" s="122">
        <v>0</v>
      </c>
      <c r="G61" s="123">
        <v>0</v>
      </c>
      <c r="H61" s="123">
        <v>0</v>
      </c>
      <c r="I61" s="127"/>
      <c r="J61" s="128"/>
      <c r="K61" s="125"/>
      <c r="L61" s="355" t="s">
        <v>1</v>
      </c>
      <c r="M61" s="351">
        <v>0</v>
      </c>
    </row>
    <row r="62" spans="2:13" ht="20.100000000000001" customHeight="1">
      <c r="B62" s="119" t="s">
        <v>107</v>
      </c>
      <c r="C62" s="120" t="s">
        <v>1</v>
      </c>
      <c r="D62" s="121" t="s">
        <v>1</v>
      </c>
      <c r="E62" s="338" t="s">
        <v>1</v>
      </c>
      <c r="F62" s="122">
        <v>0</v>
      </c>
      <c r="G62" s="123">
        <v>0</v>
      </c>
      <c r="H62" s="123">
        <v>0</v>
      </c>
      <c r="I62" s="127"/>
      <c r="J62" s="128"/>
      <c r="K62" s="125"/>
      <c r="L62" s="355" t="s">
        <v>1</v>
      </c>
      <c r="M62" s="351">
        <v>0</v>
      </c>
    </row>
    <row r="63" spans="2:13" ht="20.100000000000001" customHeight="1">
      <c r="B63" s="119" t="s">
        <v>108</v>
      </c>
      <c r="C63" s="120" t="s">
        <v>1</v>
      </c>
      <c r="D63" s="121" t="s">
        <v>1</v>
      </c>
      <c r="E63" s="338" t="s">
        <v>1</v>
      </c>
      <c r="F63" s="122">
        <v>0</v>
      </c>
      <c r="G63" s="123">
        <v>0</v>
      </c>
      <c r="H63" s="123">
        <v>0</v>
      </c>
      <c r="I63" s="127"/>
      <c r="J63" s="128"/>
      <c r="K63" s="125"/>
      <c r="L63" s="355" t="s">
        <v>1</v>
      </c>
      <c r="M63" s="351">
        <v>0</v>
      </c>
    </row>
    <row r="64" spans="2:13" ht="20.100000000000001" customHeight="1">
      <c r="B64" s="119" t="s">
        <v>109</v>
      </c>
      <c r="C64" s="120" t="s">
        <v>1</v>
      </c>
      <c r="D64" s="121" t="s">
        <v>1</v>
      </c>
      <c r="E64" s="338" t="s">
        <v>1</v>
      </c>
      <c r="F64" s="122">
        <v>0</v>
      </c>
      <c r="G64" s="123">
        <v>0</v>
      </c>
      <c r="H64" s="123">
        <v>0</v>
      </c>
      <c r="I64" s="127"/>
      <c r="J64" s="128"/>
      <c r="K64" s="125"/>
      <c r="L64" s="355" t="s">
        <v>1</v>
      </c>
      <c r="M64" s="351">
        <v>0</v>
      </c>
    </row>
    <row r="65" spans="2:13" ht="20.100000000000001" customHeight="1">
      <c r="B65" s="119" t="s">
        <v>110</v>
      </c>
      <c r="C65" s="120" t="s">
        <v>1</v>
      </c>
      <c r="D65" s="121" t="s">
        <v>1</v>
      </c>
      <c r="E65" s="338" t="s">
        <v>1</v>
      </c>
      <c r="F65" s="122">
        <v>0</v>
      </c>
      <c r="G65" s="123">
        <v>0</v>
      </c>
      <c r="H65" s="123">
        <v>0</v>
      </c>
      <c r="I65" s="127"/>
      <c r="J65" s="128"/>
      <c r="K65" s="125"/>
      <c r="L65" s="355" t="s">
        <v>1</v>
      </c>
      <c r="M65" s="351">
        <v>0</v>
      </c>
    </row>
    <row r="66" spans="2:13" ht="20.100000000000001" customHeight="1">
      <c r="B66" s="119" t="s">
        <v>111</v>
      </c>
      <c r="C66" s="120" t="s">
        <v>1</v>
      </c>
      <c r="D66" s="121" t="s">
        <v>1</v>
      </c>
      <c r="E66" s="338" t="s">
        <v>1</v>
      </c>
      <c r="F66" s="122">
        <v>0</v>
      </c>
      <c r="G66" s="123">
        <v>0</v>
      </c>
      <c r="H66" s="123">
        <v>0</v>
      </c>
      <c r="I66" s="127"/>
      <c r="J66" s="128"/>
      <c r="K66" s="125"/>
      <c r="L66" s="355" t="s">
        <v>1</v>
      </c>
      <c r="M66" s="351">
        <v>0</v>
      </c>
    </row>
    <row r="67" spans="2:13" ht="20.100000000000001" customHeight="1">
      <c r="B67" s="119" t="s">
        <v>112</v>
      </c>
      <c r="C67" s="120" t="s">
        <v>1</v>
      </c>
      <c r="D67" s="121" t="s">
        <v>1</v>
      </c>
      <c r="E67" s="338" t="s">
        <v>1</v>
      </c>
      <c r="F67" s="122">
        <v>0</v>
      </c>
      <c r="G67" s="123">
        <v>0</v>
      </c>
      <c r="H67" s="123">
        <v>0</v>
      </c>
      <c r="I67" s="127"/>
      <c r="J67" s="128"/>
      <c r="K67" s="125"/>
      <c r="L67" s="355" t="s">
        <v>1</v>
      </c>
      <c r="M67" s="351">
        <v>0</v>
      </c>
    </row>
    <row r="68" spans="2:13" ht="20.100000000000001" customHeight="1">
      <c r="B68" s="119" t="s">
        <v>113</v>
      </c>
      <c r="C68" s="120" t="s">
        <v>1</v>
      </c>
      <c r="D68" s="121" t="s">
        <v>1</v>
      </c>
      <c r="E68" s="338" t="s">
        <v>1</v>
      </c>
      <c r="F68" s="122">
        <v>0</v>
      </c>
      <c r="G68" s="123">
        <v>0</v>
      </c>
      <c r="H68" s="123">
        <v>0</v>
      </c>
      <c r="I68" s="127"/>
      <c r="J68" s="128"/>
      <c r="K68" s="125"/>
      <c r="L68" s="355" t="s">
        <v>1</v>
      </c>
      <c r="M68" s="351">
        <v>0</v>
      </c>
    </row>
    <row r="69" spans="2:13" ht="20.100000000000001" customHeight="1">
      <c r="B69" s="119" t="s">
        <v>114</v>
      </c>
      <c r="C69" s="120" t="s">
        <v>1</v>
      </c>
      <c r="D69" s="121" t="s">
        <v>1</v>
      </c>
      <c r="E69" s="338" t="s">
        <v>1</v>
      </c>
      <c r="F69" s="122">
        <v>0</v>
      </c>
      <c r="G69" s="123">
        <v>0</v>
      </c>
      <c r="H69" s="123">
        <v>0</v>
      </c>
      <c r="I69" s="127"/>
      <c r="J69" s="128"/>
      <c r="K69" s="125"/>
      <c r="L69" s="355" t="s">
        <v>1</v>
      </c>
      <c r="M69" s="351">
        <v>0</v>
      </c>
    </row>
    <row r="70" spans="2:13" ht="20.100000000000001" customHeight="1">
      <c r="B70" s="119" t="s">
        <v>115</v>
      </c>
      <c r="C70" s="120" t="s">
        <v>1</v>
      </c>
      <c r="D70" s="121" t="s">
        <v>1</v>
      </c>
      <c r="E70" s="338" t="s">
        <v>1</v>
      </c>
      <c r="F70" s="122">
        <v>0</v>
      </c>
      <c r="G70" s="123">
        <v>0</v>
      </c>
      <c r="H70" s="123">
        <v>0</v>
      </c>
      <c r="I70" s="127"/>
      <c r="J70" s="128"/>
      <c r="K70" s="125"/>
      <c r="L70" s="355" t="s">
        <v>1</v>
      </c>
      <c r="M70" s="351">
        <v>0</v>
      </c>
    </row>
    <row r="71" spans="2:13" ht="20.100000000000001" customHeight="1">
      <c r="B71" s="119" t="s">
        <v>116</v>
      </c>
      <c r="C71" s="120" t="s">
        <v>1</v>
      </c>
      <c r="D71" s="121" t="s">
        <v>1</v>
      </c>
      <c r="E71" s="338" t="s">
        <v>1</v>
      </c>
      <c r="F71" s="122">
        <v>0</v>
      </c>
      <c r="G71" s="123">
        <v>0</v>
      </c>
      <c r="H71" s="123">
        <v>0</v>
      </c>
      <c r="I71" s="127"/>
      <c r="J71" s="128"/>
      <c r="K71" s="125"/>
      <c r="L71" s="355" t="s">
        <v>1</v>
      </c>
      <c r="M71" s="351">
        <v>0</v>
      </c>
    </row>
    <row r="72" spans="2:13" ht="20.100000000000001" customHeight="1">
      <c r="B72" s="119" t="s">
        <v>117</v>
      </c>
      <c r="C72" s="120" t="s">
        <v>1</v>
      </c>
      <c r="D72" s="121" t="s">
        <v>1</v>
      </c>
      <c r="E72" s="338" t="s">
        <v>1</v>
      </c>
      <c r="F72" s="122">
        <v>0</v>
      </c>
      <c r="G72" s="123">
        <v>0</v>
      </c>
      <c r="H72" s="123">
        <v>0</v>
      </c>
      <c r="I72" s="127"/>
      <c r="J72" s="128"/>
      <c r="K72" s="125"/>
      <c r="L72" s="355" t="s">
        <v>1</v>
      </c>
      <c r="M72" s="351">
        <v>0</v>
      </c>
    </row>
    <row r="73" spans="2:13" ht="20.100000000000001" customHeight="1">
      <c r="B73" s="119" t="s">
        <v>118</v>
      </c>
      <c r="C73" s="120" t="s">
        <v>1</v>
      </c>
      <c r="D73" s="121" t="s">
        <v>1</v>
      </c>
      <c r="E73" s="338" t="s">
        <v>1</v>
      </c>
      <c r="F73" s="122">
        <v>0</v>
      </c>
      <c r="G73" s="123">
        <v>0</v>
      </c>
      <c r="H73" s="123">
        <v>0</v>
      </c>
      <c r="I73" s="127"/>
      <c r="J73" s="128"/>
      <c r="K73" s="125"/>
      <c r="L73" s="355" t="s">
        <v>1</v>
      </c>
      <c r="M73" s="351">
        <v>0</v>
      </c>
    </row>
    <row r="74" spans="2:13" ht="20.100000000000001" customHeight="1">
      <c r="B74" s="119" t="s">
        <v>119</v>
      </c>
      <c r="C74" s="120" t="s">
        <v>1</v>
      </c>
      <c r="D74" s="121" t="s">
        <v>1</v>
      </c>
      <c r="E74" s="338" t="s">
        <v>1</v>
      </c>
      <c r="F74" s="122">
        <v>0</v>
      </c>
      <c r="G74" s="123">
        <v>0</v>
      </c>
      <c r="H74" s="123">
        <v>0</v>
      </c>
      <c r="I74" s="127"/>
      <c r="J74" s="128"/>
      <c r="K74" s="125"/>
      <c r="L74" s="355" t="s">
        <v>1</v>
      </c>
      <c r="M74" s="351">
        <v>0</v>
      </c>
    </row>
    <row r="75" spans="2:13" ht="20.100000000000001" customHeight="1">
      <c r="B75" s="119" t="s">
        <v>120</v>
      </c>
      <c r="C75" s="120" t="s">
        <v>1</v>
      </c>
      <c r="D75" s="121" t="s">
        <v>1</v>
      </c>
      <c r="E75" s="338" t="s">
        <v>1</v>
      </c>
      <c r="F75" s="122">
        <v>0</v>
      </c>
      <c r="G75" s="123">
        <v>0</v>
      </c>
      <c r="H75" s="123">
        <v>0</v>
      </c>
      <c r="I75" s="127"/>
      <c r="J75" s="128"/>
      <c r="K75" s="125"/>
      <c r="L75" s="355" t="s">
        <v>1</v>
      </c>
      <c r="M75" s="351">
        <v>0</v>
      </c>
    </row>
    <row r="76" spans="2:13" ht="20.100000000000001" customHeight="1">
      <c r="B76" s="119" t="s">
        <v>121</v>
      </c>
      <c r="C76" s="120" t="s">
        <v>1</v>
      </c>
      <c r="D76" s="121" t="s">
        <v>1</v>
      </c>
      <c r="E76" s="338" t="s">
        <v>1</v>
      </c>
      <c r="F76" s="122">
        <v>0</v>
      </c>
      <c r="G76" s="123">
        <v>0</v>
      </c>
      <c r="H76" s="123">
        <v>0</v>
      </c>
      <c r="I76" s="127"/>
      <c r="J76" s="128"/>
      <c r="K76" s="125"/>
      <c r="L76" s="355" t="s">
        <v>1</v>
      </c>
      <c r="M76" s="351">
        <v>0</v>
      </c>
    </row>
    <row r="77" spans="2:13" ht="20.100000000000001" customHeight="1">
      <c r="B77" s="119" t="s">
        <v>122</v>
      </c>
      <c r="C77" s="120" t="s">
        <v>1</v>
      </c>
      <c r="D77" s="121" t="s">
        <v>1</v>
      </c>
      <c r="E77" s="338" t="s">
        <v>1</v>
      </c>
      <c r="F77" s="122">
        <v>0</v>
      </c>
      <c r="G77" s="123">
        <v>0</v>
      </c>
      <c r="H77" s="123">
        <v>0</v>
      </c>
      <c r="I77" s="127"/>
      <c r="J77" s="128"/>
      <c r="K77" s="125"/>
      <c r="L77" s="355" t="s">
        <v>1</v>
      </c>
      <c r="M77" s="351">
        <v>0</v>
      </c>
    </row>
    <row r="78" spans="2:13" ht="20.100000000000001" customHeight="1">
      <c r="B78" s="119" t="s">
        <v>123</v>
      </c>
      <c r="C78" s="120" t="s">
        <v>1</v>
      </c>
      <c r="D78" s="121" t="s">
        <v>1</v>
      </c>
      <c r="E78" s="338" t="s">
        <v>1</v>
      </c>
      <c r="F78" s="122">
        <v>0</v>
      </c>
      <c r="G78" s="123">
        <v>0</v>
      </c>
      <c r="H78" s="123">
        <v>0</v>
      </c>
      <c r="I78" s="127"/>
      <c r="J78" s="128"/>
      <c r="K78" s="125"/>
      <c r="L78" s="355" t="s">
        <v>1</v>
      </c>
      <c r="M78" s="351">
        <v>0</v>
      </c>
    </row>
    <row r="79" spans="2:13" ht="20.100000000000001" customHeight="1">
      <c r="B79" s="119" t="s">
        <v>124</v>
      </c>
      <c r="C79" s="120" t="s">
        <v>1</v>
      </c>
      <c r="D79" s="121" t="s">
        <v>1</v>
      </c>
      <c r="E79" s="338" t="s">
        <v>1</v>
      </c>
      <c r="F79" s="122">
        <v>0</v>
      </c>
      <c r="G79" s="123">
        <v>0</v>
      </c>
      <c r="H79" s="123">
        <v>0</v>
      </c>
      <c r="I79" s="127"/>
      <c r="J79" s="128"/>
      <c r="K79" s="125"/>
      <c r="L79" s="355" t="s">
        <v>1</v>
      </c>
      <c r="M79" s="351">
        <v>0</v>
      </c>
    </row>
    <row r="80" spans="2:13" ht="20.100000000000001" customHeight="1">
      <c r="B80" s="119" t="s">
        <v>125</v>
      </c>
      <c r="C80" s="120" t="s">
        <v>1</v>
      </c>
      <c r="D80" s="121" t="s">
        <v>1</v>
      </c>
      <c r="E80" s="338" t="s">
        <v>1</v>
      </c>
      <c r="F80" s="122">
        <v>0</v>
      </c>
      <c r="G80" s="123">
        <v>0</v>
      </c>
      <c r="H80" s="123">
        <v>0</v>
      </c>
      <c r="I80" s="127"/>
      <c r="J80" s="128"/>
      <c r="K80" s="125"/>
      <c r="L80" s="355" t="s">
        <v>1</v>
      </c>
      <c r="M80" s="351">
        <v>0</v>
      </c>
    </row>
    <row r="81" spans="2:13" ht="20.100000000000001" customHeight="1">
      <c r="B81" s="119" t="s">
        <v>126</v>
      </c>
      <c r="C81" s="120" t="s">
        <v>1</v>
      </c>
      <c r="D81" s="121" t="s">
        <v>1</v>
      </c>
      <c r="E81" s="338" t="s">
        <v>1</v>
      </c>
      <c r="F81" s="122">
        <v>0</v>
      </c>
      <c r="G81" s="123">
        <v>0</v>
      </c>
      <c r="H81" s="123">
        <v>0</v>
      </c>
      <c r="I81" s="127"/>
      <c r="J81" s="128"/>
      <c r="K81" s="125"/>
      <c r="L81" s="355" t="s">
        <v>1</v>
      </c>
      <c r="M81" s="351">
        <v>0</v>
      </c>
    </row>
    <row r="82" spans="2:13" ht="20.100000000000001" customHeight="1">
      <c r="B82" s="119" t="s">
        <v>127</v>
      </c>
      <c r="C82" s="120" t="s">
        <v>1</v>
      </c>
      <c r="D82" s="121" t="s">
        <v>1</v>
      </c>
      <c r="E82" s="338" t="s">
        <v>1</v>
      </c>
      <c r="F82" s="122">
        <v>0</v>
      </c>
      <c r="G82" s="123">
        <v>0</v>
      </c>
      <c r="H82" s="123">
        <v>0</v>
      </c>
      <c r="I82" s="127"/>
      <c r="J82" s="128"/>
      <c r="K82" s="125"/>
      <c r="L82" s="355" t="s">
        <v>1</v>
      </c>
      <c r="M82" s="351">
        <v>0</v>
      </c>
    </row>
    <row r="83" spans="2:13" ht="20.100000000000001" customHeight="1">
      <c r="B83" s="119" t="s">
        <v>128</v>
      </c>
      <c r="C83" s="120" t="s">
        <v>1</v>
      </c>
      <c r="D83" s="121" t="s">
        <v>1</v>
      </c>
      <c r="E83" s="338" t="s">
        <v>1</v>
      </c>
      <c r="F83" s="122">
        <v>0</v>
      </c>
      <c r="G83" s="123">
        <v>0</v>
      </c>
      <c r="H83" s="123">
        <v>0</v>
      </c>
      <c r="I83" s="127"/>
      <c r="J83" s="128"/>
      <c r="K83" s="125"/>
      <c r="L83" s="355" t="s">
        <v>1</v>
      </c>
      <c r="M83" s="351">
        <v>0</v>
      </c>
    </row>
    <row r="84" spans="2:13" ht="20.100000000000001" customHeight="1">
      <c r="B84" s="119" t="s">
        <v>129</v>
      </c>
      <c r="C84" s="120" t="s">
        <v>1</v>
      </c>
      <c r="D84" s="121" t="s">
        <v>1</v>
      </c>
      <c r="E84" s="338" t="s">
        <v>1</v>
      </c>
      <c r="F84" s="122">
        <v>0</v>
      </c>
      <c r="G84" s="123">
        <v>0</v>
      </c>
      <c r="H84" s="123">
        <v>0</v>
      </c>
      <c r="I84" s="127"/>
      <c r="J84" s="128"/>
      <c r="K84" s="125"/>
      <c r="L84" s="355" t="s">
        <v>1</v>
      </c>
      <c r="M84" s="351">
        <v>0</v>
      </c>
    </row>
    <row r="85" spans="2:13" ht="20.100000000000001" customHeight="1">
      <c r="B85" s="119" t="s">
        <v>130</v>
      </c>
      <c r="C85" s="120" t="s">
        <v>1</v>
      </c>
      <c r="D85" s="121" t="s">
        <v>1</v>
      </c>
      <c r="E85" s="338" t="s">
        <v>1</v>
      </c>
      <c r="F85" s="122">
        <v>0</v>
      </c>
      <c r="G85" s="123">
        <v>0</v>
      </c>
      <c r="H85" s="123">
        <v>0</v>
      </c>
      <c r="I85" s="127"/>
      <c r="J85" s="128"/>
      <c r="K85" s="125"/>
      <c r="L85" s="355" t="s">
        <v>1</v>
      </c>
      <c r="M85" s="351">
        <v>0</v>
      </c>
    </row>
    <row r="86" spans="2:13" ht="20.100000000000001" customHeight="1">
      <c r="B86" s="119" t="s">
        <v>131</v>
      </c>
      <c r="C86" s="120" t="s">
        <v>1</v>
      </c>
      <c r="D86" s="121" t="s">
        <v>1</v>
      </c>
      <c r="E86" s="338" t="s">
        <v>1</v>
      </c>
      <c r="F86" s="122">
        <v>0</v>
      </c>
      <c r="G86" s="123">
        <v>0</v>
      </c>
      <c r="H86" s="123">
        <v>0</v>
      </c>
      <c r="I86" s="127"/>
      <c r="J86" s="128"/>
      <c r="K86" s="125"/>
      <c r="L86" s="355" t="s">
        <v>1</v>
      </c>
      <c r="M86" s="351">
        <v>0</v>
      </c>
    </row>
    <row r="87" spans="2:13" ht="20.100000000000001" customHeight="1">
      <c r="B87" s="119" t="s">
        <v>132</v>
      </c>
      <c r="C87" s="120" t="s">
        <v>1</v>
      </c>
      <c r="D87" s="121" t="s">
        <v>1</v>
      </c>
      <c r="E87" s="338" t="s">
        <v>1</v>
      </c>
      <c r="F87" s="122">
        <v>0</v>
      </c>
      <c r="G87" s="123">
        <v>0</v>
      </c>
      <c r="H87" s="123">
        <v>0</v>
      </c>
      <c r="I87" s="127"/>
      <c r="J87" s="128"/>
      <c r="K87" s="125"/>
      <c r="L87" s="355" t="s">
        <v>1</v>
      </c>
      <c r="M87" s="351">
        <v>0</v>
      </c>
    </row>
    <row r="88" spans="2:13" ht="20.100000000000001" customHeight="1">
      <c r="B88" s="119" t="s">
        <v>133</v>
      </c>
      <c r="C88" s="120" t="s">
        <v>1</v>
      </c>
      <c r="D88" s="121" t="s">
        <v>1</v>
      </c>
      <c r="E88" s="338" t="s">
        <v>1</v>
      </c>
      <c r="F88" s="122">
        <v>0</v>
      </c>
      <c r="G88" s="123">
        <v>0</v>
      </c>
      <c r="H88" s="123">
        <v>0</v>
      </c>
      <c r="I88" s="127"/>
      <c r="J88" s="128"/>
      <c r="K88" s="125"/>
      <c r="L88" s="355" t="s">
        <v>1</v>
      </c>
      <c r="M88" s="351">
        <v>0</v>
      </c>
    </row>
    <row r="89" spans="2:13" ht="20.100000000000001" customHeight="1">
      <c r="B89" s="119" t="s">
        <v>134</v>
      </c>
      <c r="C89" s="120" t="s">
        <v>1</v>
      </c>
      <c r="D89" s="121" t="s">
        <v>1</v>
      </c>
      <c r="E89" s="338" t="s">
        <v>1</v>
      </c>
      <c r="F89" s="122">
        <v>0</v>
      </c>
      <c r="G89" s="123">
        <v>0</v>
      </c>
      <c r="H89" s="123">
        <v>0</v>
      </c>
      <c r="I89" s="127"/>
      <c r="J89" s="128"/>
      <c r="K89" s="125"/>
      <c r="L89" s="355" t="s">
        <v>1</v>
      </c>
      <c r="M89" s="351">
        <v>0</v>
      </c>
    </row>
    <row r="90" spans="2:13" ht="20.100000000000001" customHeight="1">
      <c r="B90" s="119" t="s">
        <v>135</v>
      </c>
      <c r="C90" s="120" t="s">
        <v>1</v>
      </c>
      <c r="D90" s="121" t="s">
        <v>1</v>
      </c>
      <c r="E90" s="338" t="s">
        <v>1</v>
      </c>
      <c r="F90" s="122">
        <v>0</v>
      </c>
      <c r="G90" s="123">
        <v>0</v>
      </c>
      <c r="H90" s="123">
        <v>0</v>
      </c>
      <c r="I90" s="127"/>
      <c r="J90" s="128"/>
      <c r="K90" s="125"/>
      <c r="L90" s="355" t="s">
        <v>1</v>
      </c>
      <c r="M90" s="351">
        <v>0</v>
      </c>
    </row>
    <row r="91" spans="2:13" ht="20.100000000000001" customHeight="1">
      <c r="B91" s="119" t="s">
        <v>136</v>
      </c>
      <c r="C91" s="120" t="s">
        <v>1</v>
      </c>
      <c r="D91" s="121" t="s">
        <v>1</v>
      </c>
      <c r="E91" s="338" t="s">
        <v>1</v>
      </c>
      <c r="F91" s="122">
        <v>0</v>
      </c>
      <c r="G91" s="123">
        <v>0</v>
      </c>
      <c r="H91" s="123">
        <v>0</v>
      </c>
      <c r="I91" s="127"/>
      <c r="J91" s="128"/>
      <c r="K91" s="125"/>
      <c r="L91" s="355" t="s">
        <v>1</v>
      </c>
      <c r="M91" s="351">
        <v>0</v>
      </c>
    </row>
    <row r="92" spans="2:13" ht="20.100000000000001" customHeight="1">
      <c r="B92" s="119" t="s">
        <v>137</v>
      </c>
      <c r="C92" s="120" t="s">
        <v>1</v>
      </c>
      <c r="D92" s="121" t="s">
        <v>1</v>
      </c>
      <c r="E92" s="338" t="s">
        <v>1</v>
      </c>
      <c r="F92" s="122">
        <v>0</v>
      </c>
      <c r="G92" s="123">
        <v>0</v>
      </c>
      <c r="H92" s="123">
        <v>0</v>
      </c>
      <c r="I92" s="127"/>
      <c r="J92" s="128"/>
      <c r="K92" s="125"/>
      <c r="L92" s="355" t="s">
        <v>1</v>
      </c>
      <c r="M92" s="351">
        <v>0</v>
      </c>
    </row>
    <row r="93" spans="2:13" ht="20.100000000000001" customHeight="1">
      <c r="B93" s="119" t="s">
        <v>138</v>
      </c>
      <c r="C93" s="120" t="s">
        <v>1</v>
      </c>
      <c r="D93" s="121" t="s">
        <v>1</v>
      </c>
      <c r="E93" s="338" t="s">
        <v>1</v>
      </c>
      <c r="F93" s="122">
        <v>0</v>
      </c>
      <c r="G93" s="123">
        <v>0</v>
      </c>
      <c r="H93" s="123">
        <v>0</v>
      </c>
      <c r="I93" s="127"/>
      <c r="J93" s="128"/>
      <c r="K93" s="125"/>
      <c r="L93" s="355" t="s">
        <v>1</v>
      </c>
      <c r="M93" s="351">
        <v>0</v>
      </c>
    </row>
    <row r="94" spans="2:13" ht="20.100000000000001" customHeight="1">
      <c r="B94" s="119" t="s">
        <v>139</v>
      </c>
      <c r="C94" s="120" t="s">
        <v>1</v>
      </c>
      <c r="D94" s="121" t="s">
        <v>1</v>
      </c>
      <c r="E94" s="338" t="s">
        <v>1</v>
      </c>
      <c r="F94" s="122">
        <v>0</v>
      </c>
      <c r="G94" s="123">
        <v>0</v>
      </c>
      <c r="H94" s="123">
        <v>0</v>
      </c>
      <c r="I94" s="127"/>
      <c r="J94" s="128"/>
      <c r="K94" s="125"/>
      <c r="L94" s="355" t="s">
        <v>1</v>
      </c>
      <c r="M94" s="351">
        <v>0</v>
      </c>
    </row>
    <row r="95" spans="2:13" ht="20.100000000000001" customHeight="1">
      <c r="B95" s="119" t="s">
        <v>140</v>
      </c>
      <c r="C95" s="120" t="s">
        <v>1</v>
      </c>
      <c r="D95" s="121" t="s">
        <v>1</v>
      </c>
      <c r="E95" s="338" t="s">
        <v>1</v>
      </c>
      <c r="F95" s="122">
        <v>0</v>
      </c>
      <c r="G95" s="123">
        <v>0</v>
      </c>
      <c r="H95" s="123">
        <v>0</v>
      </c>
      <c r="I95" s="127"/>
      <c r="J95" s="128"/>
      <c r="K95" s="125"/>
      <c r="L95" s="355" t="s">
        <v>1</v>
      </c>
      <c r="M95" s="351">
        <v>0</v>
      </c>
    </row>
    <row r="96" spans="2:13" ht="20.100000000000001" customHeight="1">
      <c r="B96" s="119" t="s">
        <v>141</v>
      </c>
      <c r="C96" s="120" t="s">
        <v>1</v>
      </c>
      <c r="D96" s="121" t="s">
        <v>1</v>
      </c>
      <c r="E96" s="338" t="s">
        <v>1</v>
      </c>
      <c r="F96" s="122">
        <v>0</v>
      </c>
      <c r="G96" s="123">
        <v>0</v>
      </c>
      <c r="H96" s="123">
        <v>0</v>
      </c>
      <c r="I96" s="127"/>
      <c r="J96" s="128"/>
      <c r="K96" s="125"/>
      <c r="L96" s="355" t="s">
        <v>1</v>
      </c>
      <c r="M96" s="351">
        <v>0</v>
      </c>
    </row>
    <row r="97" spans="2:13" ht="20.100000000000001" customHeight="1">
      <c r="B97" s="119" t="s">
        <v>142</v>
      </c>
      <c r="C97" s="120" t="s">
        <v>1</v>
      </c>
      <c r="D97" s="121" t="s">
        <v>1</v>
      </c>
      <c r="E97" s="338" t="s">
        <v>1</v>
      </c>
      <c r="F97" s="122">
        <v>0</v>
      </c>
      <c r="G97" s="123">
        <v>0</v>
      </c>
      <c r="H97" s="123">
        <v>0</v>
      </c>
      <c r="I97" s="127"/>
      <c r="J97" s="128"/>
      <c r="K97" s="125"/>
      <c r="L97" s="355" t="s">
        <v>1</v>
      </c>
      <c r="M97" s="351">
        <v>0</v>
      </c>
    </row>
    <row r="98" spans="2:13" ht="20.100000000000001" customHeight="1">
      <c r="B98" s="119" t="s">
        <v>143</v>
      </c>
      <c r="C98" s="120" t="s">
        <v>1</v>
      </c>
      <c r="D98" s="121" t="s">
        <v>1</v>
      </c>
      <c r="E98" s="338" t="s">
        <v>1</v>
      </c>
      <c r="F98" s="122">
        <v>0</v>
      </c>
      <c r="G98" s="123">
        <v>0</v>
      </c>
      <c r="H98" s="123">
        <v>0</v>
      </c>
      <c r="I98" s="127"/>
      <c r="J98" s="128"/>
      <c r="K98" s="125"/>
      <c r="L98" s="355" t="s">
        <v>1</v>
      </c>
      <c r="M98" s="351">
        <v>0</v>
      </c>
    </row>
    <row r="99" spans="2:13" ht="20.100000000000001" customHeight="1">
      <c r="B99" s="119" t="s">
        <v>144</v>
      </c>
      <c r="C99" s="120" t="s">
        <v>1</v>
      </c>
      <c r="D99" s="121" t="s">
        <v>1</v>
      </c>
      <c r="E99" s="338" t="s">
        <v>1</v>
      </c>
      <c r="F99" s="122">
        <v>0</v>
      </c>
      <c r="G99" s="123">
        <v>0</v>
      </c>
      <c r="H99" s="123">
        <v>0</v>
      </c>
      <c r="I99" s="127"/>
      <c r="J99" s="128"/>
      <c r="K99" s="125"/>
      <c r="L99" s="355" t="s">
        <v>1</v>
      </c>
      <c r="M99" s="351">
        <v>0</v>
      </c>
    </row>
    <row r="100" spans="2:13" ht="20.100000000000001" customHeight="1">
      <c r="B100" s="119" t="s">
        <v>145</v>
      </c>
      <c r="C100" s="120" t="s">
        <v>1</v>
      </c>
      <c r="D100" s="121" t="s">
        <v>1</v>
      </c>
      <c r="E100" s="338" t="s">
        <v>1</v>
      </c>
      <c r="F100" s="122">
        <v>0</v>
      </c>
      <c r="G100" s="123">
        <v>0</v>
      </c>
      <c r="H100" s="123">
        <v>0</v>
      </c>
      <c r="I100" s="127"/>
      <c r="J100" s="128"/>
      <c r="K100" s="125"/>
      <c r="L100" s="355" t="s">
        <v>1</v>
      </c>
      <c r="M100" s="351">
        <v>0</v>
      </c>
    </row>
    <row r="101" spans="2:13" ht="20.100000000000001" customHeight="1">
      <c r="B101" s="119" t="s">
        <v>146</v>
      </c>
      <c r="C101" s="120" t="s">
        <v>1</v>
      </c>
      <c r="D101" s="121" t="s">
        <v>1</v>
      </c>
      <c r="E101" s="338" t="s">
        <v>1</v>
      </c>
      <c r="F101" s="122">
        <v>0</v>
      </c>
      <c r="G101" s="123">
        <v>0</v>
      </c>
      <c r="H101" s="123">
        <v>0</v>
      </c>
      <c r="I101" s="127"/>
      <c r="J101" s="128"/>
      <c r="K101" s="125"/>
      <c r="L101" s="355" t="s">
        <v>1</v>
      </c>
      <c r="M101" s="351">
        <v>0</v>
      </c>
    </row>
    <row r="102" spans="2:13" ht="20.100000000000001" customHeight="1">
      <c r="B102" s="119" t="s">
        <v>147</v>
      </c>
      <c r="C102" s="120" t="s">
        <v>1</v>
      </c>
      <c r="D102" s="121" t="s">
        <v>1</v>
      </c>
      <c r="E102" s="338" t="s">
        <v>1</v>
      </c>
      <c r="F102" s="122">
        <v>0</v>
      </c>
      <c r="G102" s="123">
        <v>0</v>
      </c>
      <c r="H102" s="123">
        <v>0</v>
      </c>
      <c r="I102" s="127"/>
      <c r="J102" s="128"/>
      <c r="K102" s="125"/>
      <c r="L102" s="355" t="s">
        <v>1</v>
      </c>
      <c r="M102" s="351">
        <v>0</v>
      </c>
    </row>
    <row r="103" spans="2:13" ht="20.100000000000001" customHeight="1">
      <c r="B103" s="119" t="s">
        <v>148</v>
      </c>
      <c r="C103" s="120" t="s">
        <v>1</v>
      </c>
      <c r="D103" s="121" t="s">
        <v>1</v>
      </c>
      <c r="E103" s="338" t="s">
        <v>1</v>
      </c>
      <c r="F103" s="122">
        <v>0</v>
      </c>
      <c r="G103" s="123">
        <v>0</v>
      </c>
      <c r="H103" s="123">
        <v>0</v>
      </c>
      <c r="I103" s="127"/>
      <c r="J103" s="128"/>
      <c r="K103" s="125"/>
      <c r="L103" s="355" t="s">
        <v>1</v>
      </c>
      <c r="M103" s="351">
        <v>0</v>
      </c>
    </row>
    <row r="104" spans="2:13" ht="20.100000000000001" customHeight="1">
      <c r="B104" s="119" t="s">
        <v>149</v>
      </c>
      <c r="C104" s="120" t="s">
        <v>1</v>
      </c>
      <c r="D104" s="121" t="s">
        <v>1</v>
      </c>
      <c r="E104" s="338" t="s">
        <v>1</v>
      </c>
      <c r="F104" s="122">
        <v>0</v>
      </c>
      <c r="G104" s="123">
        <v>0</v>
      </c>
      <c r="H104" s="123">
        <v>0</v>
      </c>
      <c r="I104" s="127"/>
      <c r="J104" s="128"/>
      <c r="K104" s="125"/>
      <c r="L104" s="355" t="s">
        <v>1</v>
      </c>
      <c r="M104" s="351">
        <v>0</v>
      </c>
    </row>
    <row r="105" spans="2:13" ht="20.100000000000001" customHeight="1">
      <c r="B105" s="119" t="s">
        <v>150</v>
      </c>
      <c r="C105" s="120" t="s">
        <v>1</v>
      </c>
      <c r="D105" s="121" t="s">
        <v>1</v>
      </c>
      <c r="E105" s="338" t="s">
        <v>1</v>
      </c>
      <c r="F105" s="122">
        <v>0</v>
      </c>
      <c r="G105" s="123">
        <v>0</v>
      </c>
      <c r="H105" s="123">
        <v>0</v>
      </c>
      <c r="I105" s="127"/>
      <c r="J105" s="128"/>
      <c r="K105" s="125"/>
      <c r="L105" s="355" t="s">
        <v>1</v>
      </c>
      <c r="M105" s="351">
        <v>0</v>
      </c>
    </row>
    <row r="106" spans="2:13" ht="20.100000000000001" customHeight="1">
      <c r="B106" s="119" t="s">
        <v>151</v>
      </c>
      <c r="C106" s="120" t="s">
        <v>1</v>
      </c>
      <c r="D106" s="121" t="s">
        <v>1</v>
      </c>
      <c r="E106" s="338" t="s">
        <v>1</v>
      </c>
      <c r="F106" s="122">
        <v>0</v>
      </c>
      <c r="G106" s="123">
        <v>0</v>
      </c>
      <c r="H106" s="123">
        <v>0</v>
      </c>
      <c r="I106" s="127"/>
      <c r="J106" s="128"/>
      <c r="K106" s="125"/>
      <c r="L106" s="355" t="s">
        <v>1</v>
      </c>
      <c r="M106" s="351">
        <v>0</v>
      </c>
    </row>
    <row r="107" spans="2:13" ht="20.100000000000001" customHeight="1">
      <c r="B107" s="119" t="s">
        <v>152</v>
      </c>
      <c r="C107" s="120" t="s">
        <v>1</v>
      </c>
      <c r="D107" s="121" t="s">
        <v>1</v>
      </c>
      <c r="E107" s="338" t="s">
        <v>1</v>
      </c>
      <c r="F107" s="122">
        <v>0</v>
      </c>
      <c r="G107" s="123">
        <v>0</v>
      </c>
      <c r="H107" s="123">
        <v>0</v>
      </c>
      <c r="I107" s="127"/>
      <c r="J107" s="128"/>
      <c r="K107" s="125"/>
      <c r="L107" s="355" t="s">
        <v>1</v>
      </c>
      <c r="M107" s="351">
        <v>0</v>
      </c>
    </row>
    <row r="108" spans="2:13" ht="20.100000000000001" customHeight="1">
      <c r="B108" s="119" t="s">
        <v>153</v>
      </c>
      <c r="C108" s="120" t="s">
        <v>1</v>
      </c>
      <c r="D108" s="121" t="s">
        <v>1</v>
      </c>
      <c r="E108" s="338" t="s">
        <v>1</v>
      </c>
      <c r="F108" s="122">
        <v>0</v>
      </c>
      <c r="G108" s="123">
        <v>0</v>
      </c>
      <c r="H108" s="123">
        <v>0</v>
      </c>
      <c r="I108" s="127"/>
      <c r="J108" s="128"/>
      <c r="K108" s="125"/>
      <c r="L108" s="355" t="s">
        <v>1</v>
      </c>
      <c r="M108" s="351">
        <v>0</v>
      </c>
    </row>
    <row r="109" spans="2:13" ht="20.100000000000001" customHeight="1">
      <c r="B109" s="119" t="s">
        <v>154</v>
      </c>
      <c r="C109" s="120" t="s">
        <v>1</v>
      </c>
      <c r="D109" s="121" t="s">
        <v>1</v>
      </c>
      <c r="E109" s="338" t="s">
        <v>1</v>
      </c>
      <c r="F109" s="122">
        <v>0</v>
      </c>
      <c r="G109" s="123">
        <v>0</v>
      </c>
      <c r="H109" s="123">
        <v>0</v>
      </c>
      <c r="I109" s="127"/>
      <c r="J109" s="128"/>
      <c r="K109" s="125"/>
      <c r="L109" s="355" t="s">
        <v>1</v>
      </c>
      <c r="M109" s="351">
        <v>0</v>
      </c>
    </row>
    <row r="110" spans="2:13" ht="20.100000000000001" customHeight="1">
      <c r="B110" s="119" t="s">
        <v>155</v>
      </c>
      <c r="C110" s="120" t="s">
        <v>1</v>
      </c>
      <c r="D110" s="121" t="s">
        <v>1</v>
      </c>
      <c r="E110" s="338" t="s">
        <v>1</v>
      </c>
      <c r="F110" s="122">
        <v>0</v>
      </c>
      <c r="G110" s="123">
        <v>0</v>
      </c>
      <c r="H110" s="123">
        <v>0</v>
      </c>
      <c r="I110" s="127"/>
      <c r="J110" s="128"/>
      <c r="K110" s="125"/>
      <c r="L110" s="355" t="s">
        <v>1</v>
      </c>
      <c r="M110" s="351">
        <v>0</v>
      </c>
    </row>
    <row r="111" spans="2:13" ht="20.100000000000001" customHeight="1">
      <c r="B111" s="119" t="s">
        <v>156</v>
      </c>
      <c r="C111" s="120" t="s">
        <v>1</v>
      </c>
      <c r="D111" s="121" t="s">
        <v>1</v>
      </c>
      <c r="E111" s="338" t="s">
        <v>1</v>
      </c>
      <c r="F111" s="122">
        <v>0</v>
      </c>
      <c r="G111" s="123">
        <v>0</v>
      </c>
      <c r="H111" s="123">
        <v>0</v>
      </c>
      <c r="I111" s="127"/>
      <c r="J111" s="128"/>
      <c r="K111" s="125"/>
      <c r="L111" s="355" t="s">
        <v>1</v>
      </c>
      <c r="M111" s="351">
        <v>0</v>
      </c>
    </row>
    <row r="112" spans="2:13" ht="20.100000000000001" customHeight="1">
      <c r="B112" s="119" t="s">
        <v>157</v>
      </c>
      <c r="C112" s="120" t="s">
        <v>1</v>
      </c>
      <c r="D112" s="121" t="s">
        <v>1</v>
      </c>
      <c r="E112" s="338" t="s">
        <v>1</v>
      </c>
      <c r="F112" s="122">
        <v>0</v>
      </c>
      <c r="G112" s="123">
        <v>0</v>
      </c>
      <c r="H112" s="123">
        <v>0</v>
      </c>
      <c r="I112" s="127"/>
      <c r="J112" s="128"/>
      <c r="K112" s="125"/>
      <c r="L112" s="355" t="s">
        <v>1</v>
      </c>
      <c r="M112" s="351">
        <v>0</v>
      </c>
    </row>
    <row r="113" spans="2:13" ht="20.100000000000001" customHeight="1">
      <c r="B113" s="119" t="s">
        <v>158</v>
      </c>
      <c r="C113" s="120" t="s">
        <v>1</v>
      </c>
      <c r="D113" s="121" t="s">
        <v>1</v>
      </c>
      <c r="E113" s="338" t="s">
        <v>1</v>
      </c>
      <c r="F113" s="122">
        <v>0</v>
      </c>
      <c r="G113" s="123">
        <v>0</v>
      </c>
      <c r="H113" s="123">
        <v>0</v>
      </c>
      <c r="I113" s="127"/>
      <c r="J113" s="128"/>
      <c r="K113" s="125"/>
      <c r="L113" s="355" t="s">
        <v>1</v>
      </c>
      <c r="M113" s="351">
        <v>0</v>
      </c>
    </row>
    <row r="114" spans="2:13" ht="20.100000000000001" customHeight="1">
      <c r="B114" s="119" t="s">
        <v>159</v>
      </c>
      <c r="C114" s="120" t="s">
        <v>1</v>
      </c>
      <c r="D114" s="121" t="s">
        <v>1</v>
      </c>
      <c r="E114" s="338" t="s">
        <v>1</v>
      </c>
      <c r="F114" s="122">
        <v>0</v>
      </c>
      <c r="G114" s="123">
        <v>0</v>
      </c>
      <c r="H114" s="123">
        <v>0</v>
      </c>
      <c r="I114" s="127"/>
      <c r="J114" s="128"/>
      <c r="K114" s="125"/>
      <c r="L114" s="355" t="s">
        <v>1</v>
      </c>
      <c r="M114" s="351">
        <v>0</v>
      </c>
    </row>
    <row r="115" spans="2:13" ht="20.100000000000001" customHeight="1">
      <c r="B115" s="119" t="s">
        <v>160</v>
      </c>
      <c r="C115" s="120" t="s">
        <v>1</v>
      </c>
      <c r="D115" s="121" t="s">
        <v>1</v>
      </c>
      <c r="E115" s="338" t="s">
        <v>1</v>
      </c>
      <c r="F115" s="122">
        <v>0</v>
      </c>
      <c r="G115" s="123">
        <v>0</v>
      </c>
      <c r="H115" s="123">
        <v>0</v>
      </c>
      <c r="I115" s="127"/>
      <c r="J115" s="128"/>
      <c r="K115" s="125"/>
      <c r="L115" s="355" t="s">
        <v>1</v>
      </c>
      <c r="M115" s="351">
        <v>0</v>
      </c>
    </row>
    <row r="116" spans="2:13" ht="20.100000000000001" customHeight="1">
      <c r="B116" s="119" t="s">
        <v>161</v>
      </c>
      <c r="C116" s="120" t="s">
        <v>1</v>
      </c>
      <c r="D116" s="121" t="s">
        <v>1</v>
      </c>
      <c r="E116" s="338" t="s">
        <v>1</v>
      </c>
      <c r="F116" s="122">
        <v>0</v>
      </c>
      <c r="G116" s="123">
        <v>0</v>
      </c>
      <c r="H116" s="123">
        <v>0</v>
      </c>
      <c r="I116" s="127"/>
      <c r="J116" s="128"/>
      <c r="K116" s="125"/>
      <c r="L116" s="355" t="s">
        <v>1</v>
      </c>
      <c r="M116" s="351">
        <v>0</v>
      </c>
    </row>
    <row r="117" spans="2:13" ht="20.100000000000001" customHeight="1">
      <c r="B117" s="119" t="s">
        <v>162</v>
      </c>
      <c r="C117" s="120" t="s">
        <v>1</v>
      </c>
      <c r="D117" s="121" t="s">
        <v>1</v>
      </c>
      <c r="E117" s="338" t="s">
        <v>1</v>
      </c>
      <c r="F117" s="122">
        <v>0</v>
      </c>
      <c r="G117" s="123">
        <v>0</v>
      </c>
      <c r="H117" s="123">
        <v>0</v>
      </c>
      <c r="I117" s="127"/>
      <c r="J117" s="128"/>
      <c r="K117" s="125"/>
      <c r="L117" s="355" t="s">
        <v>1</v>
      </c>
      <c r="M117" s="351">
        <v>0</v>
      </c>
    </row>
    <row r="118" spans="2:13" ht="20.100000000000001" customHeight="1">
      <c r="B118" s="119" t="s">
        <v>163</v>
      </c>
      <c r="C118" s="120" t="s">
        <v>1</v>
      </c>
      <c r="D118" s="121" t="s">
        <v>1</v>
      </c>
      <c r="E118" s="338" t="s">
        <v>1</v>
      </c>
      <c r="F118" s="122">
        <v>0</v>
      </c>
      <c r="G118" s="123">
        <v>0</v>
      </c>
      <c r="H118" s="123">
        <v>0</v>
      </c>
      <c r="I118" s="127"/>
      <c r="J118" s="128"/>
      <c r="K118" s="125"/>
      <c r="L118" s="355" t="s">
        <v>1</v>
      </c>
      <c r="M118" s="351">
        <v>0</v>
      </c>
    </row>
    <row r="119" spans="2:13" ht="20.100000000000001" customHeight="1">
      <c r="B119" s="119" t="s">
        <v>164</v>
      </c>
      <c r="C119" s="120" t="s">
        <v>1</v>
      </c>
      <c r="D119" s="121" t="s">
        <v>1</v>
      </c>
      <c r="E119" s="338" t="s">
        <v>1</v>
      </c>
      <c r="F119" s="122">
        <v>0</v>
      </c>
      <c r="G119" s="123">
        <v>0</v>
      </c>
      <c r="H119" s="123">
        <v>0</v>
      </c>
      <c r="I119" s="127"/>
      <c r="J119" s="128"/>
      <c r="K119" s="125"/>
      <c r="L119" s="355" t="s">
        <v>1</v>
      </c>
      <c r="M119" s="351">
        <v>0</v>
      </c>
    </row>
    <row r="120" spans="2:13" ht="20.100000000000001" customHeight="1">
      <c r="B120" s="119" t="s">
        <v>165</v>
      </c>
      <c r="C120" s="120" t="s">
        <v>1</v>
      </c>
      <c r="D120" s="121" t="s">
        <v>1</v>
      </c>
      <c r="E120" s="338" t="s">
        <v>1</v>
      </c>
      <c r="F120" s="122">
        <v>0</v>
      </c>
      <c r="G120" s="123">
        <v>0</v>
      </c>
      <c r="H120" s="123">
        <v>0</v>
      </c>
      <c r="I120" s="127"/>
      <c r="J120" s="128"/>
      <c r="K120" s="125"/>
      <c r="L120" s="355" t="s">
        <v>1</v>
      </c>
      <c r="M120" s="351">
        <v>0</v>
      </c>
    </row>
    <row r="121" spans="2:13" ht="20.100000000000001" customHeight="1">
      <c r="B121" s="119" t="s">
        <v>166</v>
      </c>
      <c r="C121" s="120" t="s">
        <v>1</v>
      </c>
      <c r="D121" s="121" t="s">
        <v>1</v>
      </c>
      <c r="E121" s="338" t="s">
        <v>1</v>
      </c>
      <c r="F121" s="122">
        <v>0</v>
      </c>
      <c r="G121" s="123">
        <v>0</v>
      </c>
      <c r="H121" s="123">
        <v>0</v>
      </c>
      <c r="I121" s="127"/>
      <c r="J121" s="128"/>
      <c r="K121" s="125"/>
      <c r="L121" s="355" t="s">
        <v>1</v>
      </c>
      <c r="M121" s="351">
        <v>0</v>
      </c>
    </row>
    <row r="122" spans="2:13" ht="20.100000000000001" customHeight="1">
      <c r="B122" s="119" t="s">
        <v>167</v>
      </c>
      <c r="C122" s="120" t="s">
        <v>1</v>
      </c>
      <c r="D122" s="121" t="s">
        <v>1</v>
      </c>
      <c r="E122" s="338" t="s">
        <v>1</v>
      </c>
      <c r="F122" s="122">
        <v>0</v>
      </c>
      <c r="G122" s="123">
        <v>0</v>
      </c>
      <c r="H122" s="123">
        <v>0</v>
      </c>
      <c r="I122" s="127"/>
      <c r="J122" s="128"/>
      <c r="K122" s="125"/>
      <c r="L122" s="355" t="s">
        <v>1</v>
      </c>
      <c r="M122" s="351">
        <v>0</v>
      </c>
    </row>
    <row r="123" spans="2:13" ht="20.100000000000001" customHeight="1">
      <c r="B123" s="119" t="s">
        <v>168</v>
      </c>
      <c r="C123" s="120" t="s">
        <v>1</v>
      </c>
      <c r="D123" s="121" t="s">
        <v>1</v>
      </c>
      <c r="E123" s="338" t="s">
        <v>1</v>
      </c>
      <c r="F123" s="122">
        <v>0</v>
      </c>
      <c r="G123" s="123">
        <v>0</v>
      </c>
      <c r="H123" s="123">
        <v>0</v>
      </c>
      <c r="I123" s="127"/>
      <c r="J123" s="128"/>
      <c r="K123" s="125"/>
      <c r="L123" s="355" t="s">
        <v>1</v>
      </c>
      <c r="M123" s="351">
        <v>0</v>
      </c>
    </row>
    <row r="124" spans="2:13" ht="20.100000000000001" customHeight="1">
      <c r="B124" s="119" t="s">
        <v>169</v>
      </c>
      <c r="C124" s="120" t="s">
        <v>1</v>
      </c>
      <c r="D124" s="121" t="s">
        <v>1</v>
      </c>
      <c r="E124" s="338" t="s">
        <v>1</v>
      </c>
      <c r="F124" s="122">
        <v>0</v>
      </c>
      <c r="G124" s="123">
        <v>0</v>
      </c>
      <c r="H124" s="123">
        <v>0</v>
      </c>
      <c r="I124" s="127"/>
      <c r="J124" s="128"/>
      <c r="K124" s="125"/>
      <c r="L124" s="355" t="s">
        <v>1</v>
      </c>
      <c r="M124" s="351">
        <v>0</v>
      </c>
    </row>
    <row r="125" spans="2:13" ht="20.100000000000001" customHeight="1">
      <c r="B125" s="119" t="s">
        <v>170</v>
      </c>
      <c r="C125" s="120" t="s">
        <v>1</v>
      </c>
      <c r="D125" s="121" t="s">
        <v>1</v>
      </c>
      <c r="E125" s="338" t="s">
        <v>1</v>
      </c>
      <c r="F125" s="122">
        <v>0</v>
      </c>
      <c r="G125" s="123">
        <v>0</v>
      </c>
      <c r="H125" s="123">
        <v>0</v>
      </c>
      <c r="I125" s="127"/>
      <c r="J125" s="128"/>
      <c r="K125" s="125"/>
      <c r="L125" s="355" t="s">
        <v>1</v>
      </c>
      <c r="M125" s="351">
        <v>0</v>
      </c>
    </row>
    <row r="126" spans="2:13" ht="20.100000000000001" customHeight="1">
      <c r="B126" s="119" t="s">
        <v>171</v>
      </c>
      <c r="C126" s="120" t="s">
        <v>1</v>
      </c>
      <c r="D126" s="121" t="s">
        <v>1</v>
      </c>
      <c r="E126" s="338" t="s">
        <v>1</v>
      </c>
      <c r="F126" s="122">
        <v>0</v>
      </c>
      <c r="G126" s="123">
        <v>0</v>
      </c>
      <c r="H126" s="123">
        <v>0</v>
      </c>
      <c r="I126" s="127"/>
      <c r="J126" s="128"/>
      <c r="K126" s="125"/>
      <c r="L126" s="355" t="s">
        <v>1</v>
      </c>
      <c r="M126" s="351">
        <v>0</v>
      </c>
    </row>
    <row r="127" spans="2:13" ht="20.100000000000001" customHeight="1">
      <c r="B127" s="119" t="s">
        <v>172</v>
      </c>
      <c r="C127" s="120" t="s">
        <v>1</v>
      </c>
      <c r="D127" s="121" t="s">
        <v>1</v>
      </c>
      <c r="E127" s="338" t="s">
        <v>1</v>
      </c>
      <c r="F127" s="122">
        <v>0</v>
      </c>
      <c r="G127" s="123">
        <v>0</v>
      </c>
      <c r="H127" s="123">
        <v>0</v>
      </c>
      <c r="I127" s="127"/>
      <c r="J127" s="128"/>
      <c r="K127" s="125"/>
      <c r="L127" s="355" t="s">
        <v>1</v>
      </c>
      <c r="M127" s="351">
        <v>0</v>
      </c>
    </row>
    <row r="128" spans="2:13" ht="20.100000000000001" customHeight="1">
      <c r="B128" s="119" t="s">
        <v>173</v>
      </c>
      <c r="C128" s="120" t="s">
        <v>1</v>
      </c>
      <c r="D128" s="121" t="s">
        <v>1</v>
      </c>
      <c r="E128" s="338" t="s">
        <v>1</v>
      </c>
      <c r="F128" s="122">
        <v>0</v>
      </c>
      <c r="G128" s="123">
        <v>0</v>
      </c>
      <c r="H128" s="123">
        <v>0</v>
      </c>
      <c r="I128" s="127"/>
      <c r="J128" s="128"/>
      <c r="K128" s="125"/>
      <c r="L128" s="355" t="s">
        <v>1</v>
      </c>
      <c r="M128" s="351">
        <v>0</v>
      </c>
    </row>
    <row r="129" spans="2:13" ht="20.100000000000001" customHeight="1">
      <c r="B129" s="119" t="s">
        <v>174</v>
      </c>
      <c r="C129" s="120" t="s">
        <v>1</v>
      </c>
      <c r="D129" s="121" t="s">
        <v>1</v>
      </c>
      <c r="E129" s="338" t="s">
        <v>1</v>
      </c>
      <c r="F129" s="122">
        <v>0</v>
      </c>
      <c r="G129" s="123">
        <v>0</v>
      </c>
      <c r="H129" s="123">
        <v>0</v>
      </c>
      <c r="I129" s="127"/>
      <c r="J129" s="128"/>
      <c r="K129" s="125"/>
      <c r="L129" s="355" t="s">
        <v>1</v>
      </c>
      <c r="M129" s="351">
        <v>0</v>
      </c>
    </row>
    <row r="130" spans="2:13" ht="20.100000000000001" customHeight="1">
      <c r="B130" s="119" t="s">
        <v>175</v>
      </c>
      <c r="C130" s="120" t="s">
        <v>1</v>
      </c>
      <c r="D130" s="121" t="s">
        <v>1</v>
      </c>
      <c r="E130" s="338" t="s">
        <v>1</v>
      </c>
      <c r="F130" s="122">
        <v>0</v>
      </c>
      <c r="G130" s="123">
        <v>0</v>
      </c>
      <c r="H130" s="123">
        <v>0</v>
      </c>
      <c r="I130" s="127"/>
      <c r="J130" s="128"/>
      <c r="K130" s="125"/>
      <c r="L130" s="355" t="s">
        <v>1</v>
      </c>
      <c r="M130" s="351">
        <v>0</v>
      </c>
    </row>
    <row r="131" spans="2:13" ht="20.100000000000001" customHeight="1">
      <c r="B131" s="119" t="s">
        <v>176</v>
      </c>
      <c r="C131" s="120" t="s">
        <v>1</v>
      </c>
      <c r="D131" s="121" t="s">
        <v>1</v>
      </c>
      <c r="E131" s="338" t="s">
        <v>1</v>
      </c>
      <c r="F131" s="122">
        <v>0</v>
      </c>
      <c r="G131" s="123">
        <v>0</v>
      </c>
      <c r="H131" s="123">
        <v>0</v>
      </c>
      <c r="I131" s="127"/>
      <c r="J131" s="128"/>
      <c r="K131" s="125"/>
      <c r="L131" s="355" t="s">
        <v>1</v>
      </c>
      <c r="M131" s="351">
        <v>0</v>
      </c>
    </row>
    <row r="132" spans="2:13" ht="20.100000000000001" customHeight="1">
      <c r="B132" s="119" t="s">
        <v>177</v>
      </c>
      <c r="C132" s="120" t="s">
        <v>1</v>
      </c>
      <c r="D132" s="121" t="s">
        <v>1</v>
      </c>
      <c r="E132" s="338" t="s">
        <v>1</v>
      </c>
      <c r="F132" s="122">
        <v>0</v>
      </c>
      <c r="G132" s="123">
        <v>0</v>
      </c>
      <c r="H132" s="123">
        <v>0</v>
      </c>
      <c r="I132" s="127"/>
      <c r="J132" s="128"/>
      <c r="K132" s="125"/>
      <c r="L132" s="355" t="s">
        <v>1</v>
      </c>
      <c r="M132" s="351">
        <v>0</v>
      </c>
    </row>
    <row r="133" spans="2:13" ht="20.100000000000001" customHeight="1">
      <c r="B133" s="119" t="s">
        <v>178</v>
      </c>
      <c r="C133" s="120" t="s">
        <v>1</v>
      </c>
      <c r="D133" s="121" t="s">
        <v>1</v>
      </c>
      <c r="E133" s="338" t="s">
        <v>1</v>
      </c>
      <c r="F133" s="122">
        <v>0</v>
      </c>
      <c r="G133" s="123">
        <v>0</v>
      </c>
      <c r="H133" s="123">
        <v>0</v>
      </c>
      <c r="I133" s="127"/>
      <c r="J133" s="128"/>
      <c r="K133" s="125"/>
      <c r="L133" s="355" t="s">
        <v>1</v>
      </c>
      <c r="M133" s="351">
        <v>0</v>
      </c>
    </row>
    <row r="134" spans="2:13" ht="20.100000000000001" customHeight="1">
      <c r="B134" s="119" t="s">
        <v>179</v>
      </c>
      <c r="C134" s="120" t="s">
        <v>1</v>
      </c>
      <c r="D134" s="121" t="s">
        <v>1</v>
      </c>
      <c r="E134" s="338" t="s">
        <v>1</v>
      </c>
      <c r="F134" s="122">
        <v>0</v>
      </c>
      <c r="G134" s="123">
        <v>0</v>
      </c>
      <c r="H134" s="123">
        <v>0</v>
      </c>
      <c r="I134" s="127"/>
      <c r="J134" s="128"/>
      <c r="K134" s="125"/>
      <c r="L134" s="355" t="s">
        <v>1</v>
      </c>
      <c r="M134" s="351">
        <v>0</v>
      </c>
    </row>
    <row r="135" spans="2:13" ht="20.100000000000001" customHeight="1">
      <c r="B135" s="119" t="s">
        <v>180</v>
      </c>
      <c r="C135" s="120" t="s">
        <v>1</v>
      </c>
      <c r="D135" s="121" t="s">
        <v>1</v>
      </c>
      <c r="E135" s="338" t="s">
        <v>1</v>
      </c>
      <c r="F135" s="122">
        <v>0</v>
      </c>
      <c r="G135" s="123">
        <v>0</v>
      </c>
      <c r="H135" s="123">
        <v>0</v>
      </c>
      <c r="I135" s="127"/>
      <c r="J135" s="128"/>
      <c r="K135" s="125"/>
      <c r="L135" s="355" t="s">
        <v>1</v>
      </c>
      <c r="M135" s="351">
        <v>0</v>
      </c>
    </row>
    <row r="136" spans="2:13" ht="20.100000000000001" customHeight="1">
      <c r="B136" s="119" t="s">
        <v>181</v>
      </c>
      <c r="C136" s="120" t="s">
        <v>1</v>
      </c>
      <c r="D136" s="121" t="s">
        <v>1</v>
      </c>
      <c r="E136" s="338" t="s">
        <v>1</v>
      </c>
      <c r="F136" s="122">
        <v>0</v>
      </c>
      <c r="G136" s="123">
        <v>0</v>
      </c>
      <c r="H136" s="123">
        <v>0</v>
      </c>
      <c r="I136" s="127"/>
      <c r="J136" s="128"/>
      <c r="K136" s="125"/>
      <c r="L136" s="355" t="s">
        <v>1</v>
      </c>
      <c r="M136" s="351">
        <v>0</v>
      </c>
    </row>
    <row r="137" spans="2:13" ht="20.100000000000001" customHeight="1">
      <c r="B137" s="119" t="s">
        <v>182</v>
      </c>
      <c r="C137" s="120" t="s">
        <v>1</v>
      </c>
      <c r="D137" s="121" t="s">
        <v>1</v>
      </c>
      <c r="E137" s="338" t="s">
        <v>1</v>
      </c>
      <c r="F137" s="122">
        <v>0</v>
      </c>
      <c r="G137" s="123">
        <v>0</v>
      </c>
      <c r="H137" s="123">
        <v>0</v>
      </c>
      <c r="I137" s="127"/>
      <c r="J137" s="128"/>
      <c r="K137" s="125"/>
      <c r="L137" s="355" t="s">
        <v>1</v>
      </c>
      <c r="M137" s="351">
        <v>0</v>
      </c>
    </row>
    <row r="138" spans="2:13" ht="20.100000000000001" customHeight="1">
      <c r="B138" s="119" t="s">
        <v>183</v>
      </c>
      <c r="C138" s="120" t="s">
        <v>1</v>
      </c>
      <c r="D138" s="121" t="s">
        <v>1</v>
      </c>
      <c r="E138" s="338" t="s">
        <v>1</v>
      </c>
      <c r="F138" s="122">
        <v>0</v>
      </c>
      <c r="G138" s="123">
        <v>0</v>
      </c>
      <c r="H138" s="123">
        <v>0</v>
      </c>
      <c r="I138" s="127"/>
      <c r="J138" s="128"/>
      <c r="K138" s="125"/>
      <c r="L138" s="355" t="s">
        <v>1</v>
      </c>
      <c r="M138" s="351">
        <v>0</v>
      </c>
    </row>
    <row r="139" spans="2:13" ht="20.100000000000001" customHeight="1">
      <c r="B139" s="119" t="s">
        <v>184</v>
      </c>
      <c r="C139" s="120" t="s">
        <v>1</v>
      </c>
      <c r="D139" s="121" t="s">
        <v>1</v>
      </c>
      <c r="E139" s="338" t="s">
        <v>1</v>
      </c>
      <c r="F139" s="122">
        <v>0</v>
      </c>
      <c r="G139" s="123">
        <v>0</v>
      </c>
      <c r="H139" s="123">
        <v>0</v>
      </c>
      <c r="I139" s="127"/>
      <c r="J139" s="128"/>
      <c r="K139" s="125"/>
      <c r="L139" s="355" t="s">
        <v>1</v>
      </c>
      <c r="M139" s="351">
        <v>0</v>
      </c>
    </row>
    <row r="140" spans="2:13" ht="20.100000000000001" customHeight="1">
      <c r="B140" s="119" t="s">
        <v>185</v>
      </c>
      <c r="C140" s="120" t="s">
        <v>1</v>
      </c>
      <c r="D140" s="121" t="s">
        <v>1</v>
      </c>
      <c r="E140" s="338" t="s">
        <v>1</v>
      </c>
      <c r="F140" s="122">
        <v>0</v>
      </c>
      <c r="G140" s="123">
        <v>0</v>
      </c>
      <c r="H140" s="123">
        <v>0</v>
      </c>
      <c r="I140" s="127"/>
      <c r="J140" s="128"/>
      <c r="K140" s="125"/>
      <c r="L140" s="355" t="s">
        <v>1</v>
      </c>
      <c r="M140" s="351">
        <v>0</v>
      </c>
    </row>
    <row r="141" spans="2:13" ht="20.100000000000001" customHeight="1">
      <c r="B141" s="119" t="s">
        <v>186</v>
      </c>
      <c r="C141" s="120" t="s">
        <v>1</v>
      </c>
      <c r="D141" s="121" t="s">
        <v>1</v>
      </c>
      <c r="E141" s="338" t="s">
        <v>1</v>
      </c>
      <c r="F141" s="122">
        <v>0</v>
      </c>
      <c r="G141" s="123">
        <v>0</v>
      </c>
      <c r="H141" s="123">
        <v>0</v>
      </c>
      <c r="I141" s="127"/>
      <c r="J141" s="128"/>
      <c r="K141" s="125"/>
      <c r="L141" s="355" t="s">
        <v>1</v>
      </c>
      <c r="M141" s="351">
        <v>0</v>
      </c>
    </row>
    <row r="142" spans="2:13">
      <c r="C142" s="129"/>
      <c r="D142" s="129"/>
    </row>
    <row r="143" spans="2:13">
      <c r="C143" s="129"/>
      <c r="D143" s="129"/>
      <c r="E143" s="89"/>
      <c r="F143" s="122"/>
    </row>
    <row r="144" spans="2:13">
      <c r="C144" s="129"/>
      <c r="D144" s="129"/>
    </row>
  </sheetData>
  <protectedRanges>
    <protectedRange password="D8B3" sqref="H88:H102 F103:H141 F42:G102 G22:G41 F143" name="区域4"/>
    <protectedRange password="D8B3" sqref="C4:C5" name="区域3"/>
    <protectedRange password="D8B3" sqref="H22:H87 I22:K141" name="区域4_1"/>
    <protectedRange password="D8B3" sqref="E16" name="区域1_1_4"/>
    <protectedRange password="D8B3" sqref="E17:E18" name="区域1_2_1_2"/>
    <protectedRange password="D8B3" sqref="E4" name="区域1_1"/>
    <protectedRange password="D8B3" sqref="E5" name="区域1_1_1"/>
    <protectedRange password="D8B3" sqref="D31 D22:D25" name="区域4_2"/>
  </protectedRanges>
  <dataConsolidate/>
  <mergeCells count="9">
    <mergeCell ref="E19:H19"/>
    <mergeCell ref="I19:K19"/>
    <mergeCell ref="C4:C5"/>
    <mergeCell ref="H5:K5"/>
    <mergeCell ref="G13:H13"/>
    <mergeCell ref="E17:F17"/>
    <mergeCell ref="J17:K17"/>
    <mergeCell ref="E18:H18"/>
    <mergeCell ref="I18:K18"/>
  </mergeCells>
  <phoneticPr fontId="6" type="noConversion"/>
  <conditionalFormatting sqref="G16 I16">
    <cfRule type="expression" dxfId="8" priority="6" stopIfTrue="1">
      <formula>G16&lt;&gt;G15</formula>
    </cfRule>
  </conditionalFormatting>
  <conditionalFormatting sqref="G12">
    <cfRule type="expression" dxfId="7" priority="5" stopIfTrue="1">
      <formula>G12="箱号错误！"</formula>
    </cfRule>
  </conditionalFormatting>
  <conditionalFormatting sqref="K16">
    <cfRule type="expression" dxfId="6" priority="4" stopIfTrue="1">
      <formula>$K$16&gt;$I$16</formula>
    </cfRule>
  </conditionalFormatting>
  <conditionalFormatting sqref="C22:C141">
    <cfRule type="expression" dxfId="5" priority="2">
      <formula>J22="是"</formula>
    </cfRule>
    <cfRule type="expression" dxfId="4" priority="3">
      <formula>I22="是"</formula>
    </cfRule>
  </conditionalFormatting>
  <dataValidations count="6">
    <dataValidation type="list" allowBlank="1" showInputMessage="1" showErrorMessage="1" sqref="E15">
      <formula1>"L,S"</formula1>
    </dataValidation>
    <dataValidation type="list" showInputMessage="1" showErrorMessage="1" sqref="G4">
      <formula1>"一体化,非一体化"</formula1>
    </dataValidation>
    <dataValidation type="list" allowBlank="1" showInputMessage="1" showErrorMessage="1" sqref="G6">
      <formula1>"2921,2920"</formula1>
    </dataValidation>
    <dataValidation type="list" allowBlank="1" showInputMessage="1" sqref="E9">
      <formula1>","</formula1>
    </dataValidation>
    <dataValidation type="list" allowBlank="1" showInputMessage="1" sqref="E4">
      <formula1>",北仑海关,梅山港区,洋山港区,外港海关,舟关金塘"</formula1>
    </dataValidation>
    <dataValidation type="list" allowBlank="1" showInputMessage="1" sqref="E8">
      <formula1>",CS TINA,DAXINHUACHANGSHU,"</formula1>
    </dataValidation>
  </dataValidations>
  <pageMargins left="0.7" right="0.7" top="0.75" bottom="0.75" header="0.3" footer="0.3"/>
  <pageSetup paperSize="9" orientation="portrait" horizontalDpi="180" verticalDpi="180" r:id="rId1"/>
  <drawing r:id="rId2"/>
  <legacyDrawing r:id="rId3"/>
  <controls>
    <mc:AlternateContent xmlns:mc="http://schemas.openxmlformats.org/markup-compatibility/2006">
      <mc:Choice Requires="x14">
        <control shapeId="2182" r:id="rId4" name="_ActiveXWrapper6">
          <controlPr defaultSize="0" autoLine="0" autoPict="0" r:id="rId5">
            <anchor moveWithCells="1">
              <from>
                <xdr:col>4</xdr:col>
                <xdr:colOff>1171575</xdr:colOff>
                <xdr:row>13</xdr:row>
                <xdr:rowOff>0</xdr:rowOff>
              </from>
              <to>
                <xdr:col>5</xdr:col>
                <xdr:colOff>19050</xdr:colOff>
                <xdr:row>14</xdr:row>
                <xdr:rowOff>9525</xdr:rowOff>
              </to>
            </anchor>
          </controlPr>
        </control>
      </mc:Choice>
      <mc:Fallback>
        <control shapeId="2182" r:id="rId4" name="_ActiveXWrapper6"/>
      </mc:Fallback>
    </mc:AlternateContent>
    <mc:AlternateContent xmlns:mc="http://schemas.openxmlformats.org/markup-compatibility/2006">
      <mc:Choice Requires="x14">
        <control shapeId="2179" r:id="rId6" name="_ActiveXWrapper3">
          <controlPr defaultSize="0" autoLine="0" autoPict="0" r:id="rId7">
            <anchor moveWithCells="1">
              <from>
                <xdr:col>8</xdr:col>
                <xdr:colOff>9525</xdr:colOff>
                <xdr:row>9</xdr:row>
                <xdr:rowOff>57150</xdr:rowOff>
              </from>
              <to>
                <xdr:col>9</xdr:col>
                <xdr:colOff>561975</xdr:colOff>
                <xdr:row>10</xdr:row>
                <xdr:rowOff>85725</xdr:rowOff>
              </to>
            </anchor>
          </controlPr>
        </control>
      </mc:Choice>
      <mc:Fallback>
        <control shapeId="2179" r:id="rId6" name="_ActiveXWrapper3"/>
      </mc:Fallback>
    </mc:AlternateContent>
    <mc:AlternateContent xmlns:mc="http://schemas.openxmlformats.org/markup-compatibility/2006">
      <mc:Choice Requires="x14">
        <control shapeId="2177" r:id="rId8" name="_ActiveXWrapper2">
          <controlPr defaultSize="0" autoLine="0" autoPict="0" r:id="rId9">
            <anchor moveWithCells="1">
              <from>
                <xdr:col>8</xdr:col>
                <xdr:colOff>9525</xdr:colOff>
                <xdr:row>7</xdr:row>
                <xdr:rowOff>57150</xdr:rowOff>
              </from>
              <to>
                <xdr:col>9</xdr:col>
                <xdr:colOff>561975</xdr:colOff>
                <xdr:row>8</xdr:row>
                <xdr:rowOff>85725</xdr:rowOff>
              </to>
            </anchor>
          </controlPr>
        </control>
      </mc:Choice>
      <mc:Fallback>
        <control shapeId="2177" r:id="rId8" name="_ActiveXWrapper2"/>
      </mc:Fallback>
    </mc:AlternateContent>
    <mc:AlternateContent xmlns:mc="http://schemas.openxmlformats.org/markup-compatibility/2006">
      <mc:Choice Requires="x14">
        <control shapeId="2176" r:id="rId10" name="_ActiveXWrapper1">
          <controlPr defaultSize="0" autoLine="0" r:id="rId11">
            <anchor mov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1524000</xdr:colOff>
                <xdr:row>24</xdr:row>
                <xdr:rowOff>190500</xdr:rowOff>
              </to>
            </anchor>
          </controlPr>
        </control>
      </mc:Choice>
      <mc:Fallback>
        <control shapeId="2176" r:id="rId10" name="_ActiveXWrapper1"/>
      </mc:Fallback>
    </mc:AlternateContent>
    <mc:AlternateContent xmlns:mc="http://schemas.openxmlformats.org/markup-compatibility/2006">
      <mc:Choice Requires="x14">
        <control shapeId="2180" r:id="rId12" name="_ActiveXWrapper4">
          <controlPr defaultSize="0" autoLine="0" autoPict="0" r:id="rId13">
            <anchor moveWithCells="1">
              <from>
                <xdr:col>8</xdr:col>
                <xdr:colOff>0</xdr:colOff>
                <xdr:row>3</xdr:row>
                <xdr:rowOff>142875</xdr:rowOff>
              </from>
              <to>
                <xdr:col>9</xdr:col>
                <xdr:colOff>552450</xdr:colOff>
                <xdr:row>5</xdr:row>
                <xdr:rowOff>0</xdr:rowOff>
              </to>
            </anchor>
          </controlPr>
        </control>
      </mc:Choice>
      <mc:Fallback>
        <control shapeId="2180" r:id="rId12" name="_ActiveXWrapper4"/>
      </mc:Fallback>
    </mc:AlternateContent>
    <mc:AlternateContent xmlns:mc="http://schemas.openxmlformats.org/markup-compatibility/2006">
      <mc:Choice Requires="x14">
        <control shapeId="2181" r:id="rId14" name="_ActiveXWrapper5">
          <controlPr defaultSize="0" autoLine="0" autoPict="0" r:id="rId15">
            <anchor moveWithCells="1">
              <from>
                <xdr:col>8</xdr:col>
                <xdr:colOff>9525</xdr:colOff>
                <xdr:row>2</xdr:row>
                <xdr:rowOff>28575</xdr:rowOff>
              </from>
              <to>
                <xdr:col>9</xdr:col>
                <xdr:colOff>561975</xdr:colOff>
                <xdr:row>3</xdr:row>
                <xdr:rowOff>57150</xdr:rowOff>
              </to>
            </anchor>
          </controlPr>
        </control>
      </mc:Choice>
      <mc:Fallback>
        <control shapeId="2181" r:id="rId14" name="_ActiveXWrapper5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4"/>
  <sheetViews>
    <sheetView showZeros="0" view="pageBreakPreview" zoomScale="85" zoomScaleNormal="100" zoomScaleSheetLayoutView="85" workbookViewId="0">
      <selection activeCell="H14" sqref="H14"/>
    </sheetView>
  </sheetViews>
  <sheetFormatPr defaultRowHeight="14.25"/>
  <cols>
    <col min="1" max="1" width="2.75" style="131" customWidth="1"/>
    <col min="2" max="2" width="11.375" style="131" customWidth="1"/>
    <col min="3" max="3" width="21.25" style="131" customWidth="1"/>
    <col min="4" max="4" width="4.625" style="131" customWidth="1"/>
    <col min="5" max="5" width="7.75" style="131" customWidth="1"/>
    <col min="6" max="6" width="10.125" style="131" customWidth="1"/>
    <col min="7" max="7" width="8.875" style="131" customWidth="1"/>
    <col min="8" max="8" width="6.625" style="131" customWidth="1"/>
    <col min="9" max="9" width="9.25" style="131" customWidth="1"/>
    <col min="10" max="10" width="11.75" style="131" customWidth="1"/>
    <col min="11" max="12" width="9" style="131"/>
    <col min="13" max="13" width="9.375" style="131" customWidth="1"/>
    <col min="14" max="16384" width="9" style="131"/>
  </cols>
  <sheetData>
    <row r="1" spans="1:21">
      <c r="B1" s="132"/>
      <c r="F1" s="132"/>
      <c r="G1" s="133"/>
      <c r="H1" s="132"/>
      <c r="I1" s="132"/>
    </row>
    <row r="2" spans="1:21" ht="22.5">
      <c r="B2" s="134"/>
      <c r="F2" s="132"/>
      <c r="H2" s="132"/>
      <c r="I2" s="132"/>
    </row>
    <row r="3" spans="1:21" ht="21" customHeight="1">
      <c r="B3" s="134"/>
      <c r="C3" s="135"/>
      <c r="D3" s="135"/>
      <c r="F3" s="132"/>
      <c r="H3" s="132"/>
      <c r="I3" s="132"/>
    </row>
    <row r="4" spans="1:21" ht="21" customHeight="1">
      <c r="B4" s="136" t="s">
        <v>187</v>
      </c>
      <c r="C4" s="383" t="str">
        <f>数据输入!E4</f>
        <v/>
      </c>
      <c r="D4" s="383"/>
      <c r="E4" s="384" t="str">
        <f>数据输入!E2</f>
        <v/>
      </c>
      <c r="F4" s="384"/>
      <c r="G4" s="378" t="s">
        <v>188</v>
      </c>
      <c r="H4" s="378"/>
      <c r="I4" s="376" t="str">
        <f>数据输入!E11</f>
        <v/>
      </c>
      <c r="J4" s="377"/>
    </row>
    <row r="5" spans="1:21" ht="21" customHeight="1">
      <c r="B5" s="137" t="s">
        <v>189</v>
      </c>
      <c r="C5" s="383"/>
      <c r="D5" s="383"/>
      <c r="E5" s="384"/>
      <c r="F5" s="384"/>
      <c r="G5" s="378" t="s">
        <v>190</v>
      </c>
      <c r="H5" s="378"/>
      <c r="I5" s="376" t="str">
        <f>数据输入!E12</f>
        <v/>
      </c>
      <c r="J5" s="377"/>
    </row>
    <row r="6" spans="1:21" ht="20.25" customHeight="1">
      <c r="B6" s="137" t="str">
        <f>数据输入!E1</f>
        <v/>
      </c>
      <c r="C6" s="383"/>
      <c r="D6" s="383"/>
      <c r="F6" s="138"/>
      <c r="G6" s="138"/>
      <c r="I6" s="139" t="s">
        <v>191</v>
      </c>
      <c r="J6" s="140" t="str">
        <f>数据输入!E13</f>
        <v/>
      </c>
    </row>
    <row r="7" spans="1:21" ht="24" customHeight="1">
      <c r="B7" s="137"/>
      <c r="C7" s="139" t="s">
        <v>192</v>
      </c>
      <c r="D7" s="131" t="str">
        <f>IF(数据输入!E5=0," ",数据输入!E5)</f>
        <v/>
      </c>
      <c r="F7" s="139" t="s">
        <v>193</v>
      </c>
      <c r="G7" s="141" t="str">
        <f>IF(数据输入!E6=0," ",数据输入!E6)</f>
        <v/>
      </c>
      <c r="I7" s="139" t="s">
        <v>194</v>
      </c>
      <c r="J7" s="142">
        <f ca="1">TODAY()</f>
        <v>42824</v>
      </c>
    </row>
    <row r="8" spans="1:21" ht="24" customHeight="1">
      <c r="C8" s="139" t="s">
        <v>195</v>
      </c>
      <c r="D8" s="143" t="str">
        <f>IF(数据输入!E7=0," ",UPPER(数据输入!E7))</f>
        <v/>
      </c>
      <c r="E8" s="143"/>
      <c r="F8" s="144"/>
      <c r="G8" s="144"/>
      <c r="H8" s="145"/>
      <c r="I8" s="135" t="str">
        <f>数据输入!D16</f>
        <v>备注</v>
      </c>
      <c r="J8" s="146" t="str">
        <f>数据输入!E16</f>
        <v/>
      </c>
      <c r="M8" s="147"/>
      <c r="N8" s="147"/>
    </row>
    <row r="9" spans="1:21" ht="24" customHeight="1">
      <c r="C9" s="139" t="s">
        <v>196</v>
      </c>
      <c r="D9" s="379" t="str">
        <f>IF(数据输入!E8=0," ",UPPER(数据输入!E8))</f>
        <v/>
      </c>
      <c r="E9" s="379"/>
      <c r="F9" s="379"/>
      <c r="G9" s="148" t="str">
        <f>数据输入!E9</f>
        <v/>
      </c>
      <c r="H9" s="149"/>
      <c r="I9" s="135" t="s">
        <v>197</v>
      </c>
      <c r="J9" s="150" t="str">
        <f>数据输入!E15</f>
        <v/>
      </c>
      <c r="M9" s="147"/>
      <c r="N9" s="147"/>
    </row>
    <row r="10" spans="1:21" ht="24" customHeight="1">
      <c r="C10" s="139" t="s">
        <v>198</v>
      </c>
      <c r="D10" s="379" t="str">
        <f>IF(数据输入!E10=0,"H17",数据输入!E10)</f>
        <v/>
      </c>
      <c r="E10" s="379"/>
      <c r="F10" s="380"/>
      <c r="G10" s="151" t="s">
        <v>199</v>
      </c>
      <c r="H10" s="152" t="str">
        <f>数据输入!E14</f>
        <v/>
      </c>
      <c r="I10" s="153"/>
    </row>
    <row r="11" spans="1:21" ht="24" customHeight="1">
      <c r="C11" s="135" t="str">
        <f>数据输入!D19</f>
        <v>经营单位抬头</v>
      </c>
      <c r="D11" s="135" t="str">
        <f>数据输入!E19</f>
        <v>义乌华洛商品采购有限公司</v>
      </c>
      <c r="E11" s="135"/>
      <c r="F11" s="135"/>
      <c r="G11" s="154" t="str">
        <f>数据输入!I19</f>
        <v>3318961CUW</v>
      </c>
      <c r="H11" s="155"/>
      <c r="I11" s="156" t="s">
        <v>200</v>
      </c>
      <c r="J11" s="157">
        <f>数据输入!F11</f>
        <v>0</v>
      </c>
    </row>
    <row r="12" spans="1:21" s="158" customFormat="1" ht="24" customHeight="1">
      <c r="B12" s="159" t="s">
        <v>201</v>
      </c>
      <c r="C12" s="160">
        <f>数据输入!F43</f>
        <v>0</v>
      </c>
      <c r="D12" s="161" t="s">
        <v>202</v>
      </c>
      <c r="E12" s="161" t="s">
        <v>203</v>
      </c>
      <c r="F12" s="381">
        <f>数据输入!G43</f>
        <v>0</v>
      </c>
      <c r="G12" s="381"/>
      <c r="H12" s="159" t="s">
        <v>204</v>
      </c>
      <c r="I12" s="162">
        <f>数据输入!H43</f>
        <v>0</v>
      </c>
      <c r="J12" s="163"/>
    </row>
    <row r="13" spans="1:21" s="164" customFormat="1" ht="24.75" customHeight="1">
      <c r="B13" s="165" t="s">
        <v>205</v>
      </c>
      <c r="C13" s="382" t="s">
        <v>206</v>
      </c>
      <c r="D13" s="382"/>
      <c r="E13" s="166" t="s">
        <v>34</v>
      </c>
      <c r="F13" s="166" t="s">
        <v>207</v>
      </c>
      <c r="G13" s="167" t="s">
        <v>37</v>
      </c>
      <c r="H13" s="168" t="s">
        <v>208</v>
      </c>
      <c r="I13" s="168" t="s">
        <v>39</v>
      </c>
      <c r="J13" s="169" t="s">
        <v>209</v>
      </c>
      <c r="K13" s="164" t="s">
        <v>210</v>
      </c>
      <c r="L13" s="147"/>
      <c r="M13" s="147"/>
      <c r="N13" s="147"/>
      <c r="O13" s="147"/>
      <c r="P13" s="147"/>
      <c r="Q13" s="147"/>
      <c r="R13" s="147"/>
      <c r="S13" s="147"/>
      <c r="T13" s="147"/>
      <c r="U13" s="170"/>
    </row>
    <row r="14" spans="1:21" ht="24.75" customHeight="1">
      <c r="A14" s="171">
        <v>1</v>
      </c>
      <c r="B14" s="172" t="str">
        <f>IF(数据输入!C22=0," ",数据输入!C22)</f>
        <v/>
      </c>
      <c r="C14" s="173" t="str">
        <f>IF(数据输入!D22=0,"",数据输入!D22)</f>
        <v/>
      </c>
      <c r="D14" s="173"/>
      <c r="E14" s="173" t="str">
        <f>IF(数据输入!D22="","",数据输入!F22)</f>
        <v/>
      </c>
      <c r="F14" s="174" t="str">
        <f>IF(数据输入!D22="","",数据输入!H22)</f>
        <v/>
      </c>
      <c r="G14" s="175" t="str">
        <f>IF(数据输入!D22="","",数据输入!I22)</f>
        <v/>
      </c>
      <c r="H14" s="176" t="str">
        <f>UPPER(数据输入!J22)</f>
        <v/>
      </c>
      <c r="I14" s="177" t="str">
        <f>IF(数据输入!D22="","",数据输入!K22)</f>
        <v/>
      </c>
      <c r="J14" s="178" t="str">
        <f>IF(数据输入!D22="","",PRODUCT(G14,I14))</f>
        <v/>
      </c>
      <c r="K14" s="179" t="str">
        <f>IF(C14="","",数据输入!N22)</f>
        <v/>
      </c>
      <c r="L14" s="180"/>
      <c r="M14" s="180"/>
      <c r="N14" s="180"/>
      <c r="O14" s="181"/>
      <c r="P14" s="180"/>
      <c r="Q14" s="147"/>
      <c r="R14" s="147"/>
      <c r="S14" s="147"/>
      <c r="T14" s="147"/>
    </row>
    <row r="15" spans="1:21" ht="24.75" customHeight="1">
      <c r="A15" s="171">
        <v>2</v>
      </c>
      <c r="B15" s="172" t="str">
        <f>IF(数据输入!C23=0," ",数据输入!C23)</f>
        <v/>
      </c>
      <c r="C15" s="173" t="str">
        <f>IF(数据输入!D23=0,"",数据输入!D23)</f>
        <v/>
      </c>
      <c r="D15" s="173"/>
      <c r="E15" s="173" t="str">
        <f>IF(数据输入!D23="","",数据输入!F23)</f>
        <v/>
      </c>
      <c r="F15" s="174" t="str">
        <f>IF(数据输入!D23="","",数据输入!H23)</f>
        <v/>
      </c>
      <c r="G15" s="175" t="str">
        <f>IF(数据输入!D23="","",数据输入!I23)</f>
        <v/>
      </c>
      <c r="H15" s="176" t="str">
        <f>UPPER(数据输入!J23)</f>
        <v/>
      </c>
      <c r="I15" s="177" t="str">
        <f>IF(数据输入!D23="","",数据输入!K23)</f>
        <v/>
      </c>
      <c r="J15" s="178" t="str">
        <f>IF(数据输入!D23="","",PRODUCT(G15,I15))</f>
        <v/>
      </c>
      <c r="K15" s="179" t="str">
        <f>IF(C15="","",数据输入!N23)</f>
        <v/>
      </c>
      <c r="L15" s="180"/>
      <c r="M15" s="180"/>
      <c r="N15" s="180"/>
      <c r="O15" s="181"/>
      <c r="P15" s="180"/>
      <c r="Q15" s="147"/>
      <c r="R15" s="147"/>
      <c r="S15" s="147"/>
      <c r="T15" s="147"/>
    </row>
    <row r="16" spans="1:21" ht="24.75" customHeight="1">
      <c r="A16" s="171">
        <v>3</v>
      </c>
      <c r="B16" s="172" t="str">
        <f>IF(数据输入!C24=0," ",数据输入!C24)</f>
        <v/>
      </c>
      <c r="C16" s="173" t="str">
        <f>IF(数据输入!D24=0,"",数据输入!D24)</f>
        <v/>
      </c>
      <c r="D16" s="173"/>
      <c r="E16" s="173" t="str">
        <f>IF(数据输入!D24="","",数据输入!F24)</f>
        <v/>
      </c>
      <c r="F16" s="174" t="str">
        <f>IF(数据输入!D24="","",数据输入!H24)</f>
        <v/>
      </c>
      <c r="G16" s="175" t="str">
        <f>IF(数据输入!D24="","",数据输入!I24)</f>
        <v/>
      </c>
      <c r="H16" s="176" t="str">
        <f>UPPER(数据输入!J24)</f>
        <v/>
      </c>
      <c r="I16" s="177" t="str">
        <f>IF(数据输入!D24="","",数据输入!K24)</f>
        <v/>
      </c>
      <c r="J16" s="178" t="str">
        <f>IF(数据输入!D24="","",PRODUCT(G16,I16))</f>
        <v/>
      </c>
      <c r="K16" s="179" t="str">
        <f>IF(C16="","",数据输入!N24)</f>
        <v/>
      </c>
      <c r="L16" s="180"/>
      <c r="M16" s="180"/>
      <c r="N16" s="180"/>
      <c r="O16" s="181"/>
      <c r="P16" s="180"/>
      <c r="Q16" s="147"/>
      <c r="R16" s="147"/>
      <c r="S16" s="147"/>
      <c r="T16" s="147"/>
    </row>
    <row r="17" spans="1:20" ht="24.75" customHeight="1">
      <c r="A17" s="171">
        <v>4</v>
      </c>
      <c r="B17" s="172" t="str">
        <f>IF(数据输入!C25=0," ",数据输入!C25)</f>
        <v/>
      </c>
      <c r="C17" s="173" t="str">
        <f>IF(数据输入!D25=0,"",数据输入!D25)</f>
        <v/>
      </c>
      <c r="D17" s="173"/>
      <c r="E17" s="173" t="str">
        <f>IF(数据输入!D25="","",数据输入!F25)</f>
        <v/>
      </c>
      <c r="F17" s="174" t="str">
        <f>IF(数据输入!D25="","",数据输入!H25)</f>
        <v/>
      </c>
      <c r="G17" s="175" t="str">
        <f>IF(数据输入!D25="","",数据输入!I25)</f>
        <v/>
      </c>
      <c r="H17" s="176" t="str">
        <f>UPPER(数据输入!J25)</f>
        <v/>
      </c>
      <c r="I17" s="177" t="str">
        <f>IF(数据输入!D25="","",数据输入!K25)</f>
        <v/>
      </c>
      <c r="J17" s="178" t="str">
        <f>IF(数据输入!D25="","",PRODUCT(G17,I17))</f>
        <v/>
      </c>
      <c r="K17" s="179" t="str">
        <f>IF(C17="","",数据输入!N25)</f>
        <v/>
      </c>
      <c r="L17" s="180"/>
      <c r="M17" s="180"/>
      <c r="N17" s="180"/>
      <c r="O17" s="181"/>
      <c r="P17" s="180"/>
      <c r="Q17" s="147"/>
      <c r="R17" s="147"/>
      <c r="S17" s="147"/>
      <c r="T17" s="147"/>
    </row>
    <row r="18" spans="1:20" ht="24.75" customHeight="1">
      <c r="A18" s="171">
        <v>5</v>
      </c>
      <c r="B18" s="172" t="str">
        <f>IF(数据输入!C26=0," ",数据输入!C26)</f>
        <v/>
      </c>
      <c r="C18" s="173" t="str">
        <f>IF(数据输入!D26=0,"",数据输入!D26)</f>
        <v/>
      </c>
      <c r="D18" s="173"/>
      <c r="E18" s="173" t="str">
        <f>IF(数据输入!D26="","",数据输入!F26)</f>
        <v/>
      </c>
      <c r="F18" s="174" t="str">
        <f>IF(数据输入!D26="","",数据输入!H26)</f>
        <v/>
      </c>
      <c r="G18" s="175" t="str">
        <f>IF(数据输入!D26="","",数据输入!I26)</f>
        <v/>
      </c>
      <c r="H18" s="176" t="str">
        <f>UPPER(数据输入!J26)</f>
        <v/>
      </c>
      <c r="I18" s="177" t="str">
        <f>IF(数据输入!D26="","",数据输入!K26)</f>
        <v/>
      </c>
      <c r="J18" s="178" t="str">
        <f>IF(数据输入!D26="","",PRODUCT(G18,I18))</f>
        <v/>
      </c>
      <c r="K18" s="179" t="str">
        <f>IF(C18="","",数据输入!N26)</f>
        <v/>
      </c>
      <c r="L18" s="180"/>
      <c r="M18" s="180"/>
      <c r="N18" s="180"/>
      <c r="O18" s="181"/>
      <c r="P18" s="180"/>
      <c r="Q18" s="147"/>
      <c r="R18" s="147"/>
      <c r="S18" s="147"/>
      <c r="T18" s="147"/>
    </row>
    <row r="19" spans="1:20" ht="24.75" customHeight="1">
      <c r="A19" s="171">
        <v>6</v>
      </c>
      <c r="B19" s="172" t="str">
        <f>IF(数据输入!C27=0," ",数据输入!C27)</f>
        <v/>
      </c>
      <c r="C19" s="173" t="str">
        <f>IF(数据输入!D27=0,"",数据输入!D27)</f>
        <v/>
      </c>
      <c r="D19" s="173"/>
      <c r="E19" s="173" t="str">
        <f>IF(数据输入!D27="","",数据输入!F27)</f>
        <v/>
      </c>
      <c r="F19" s="174" t="str">
        <f>IF(数据输入!D27="","",数据输入!H27)</f>
        <v/>
      </c>
      <c r="G19" s="175" t="str">
        <f>IF(数据输入!D27="","",数据输入!I27)</f>
        <v/>
      </c>
      <c r="H19" s="176" t="str">
        <f>UPPER(数据输入!J27)</f>
        <v/>
      </c>
      <c r="I19" s="177" t="str">
        <f>IF(数据输入!D27="","",数据输入!K27)</f>
        <v/>
      </c>
      <c r="J19" s="178" t="str">
        <f>IF(数据输入!D27="","",PRODUCT(G19,I19))</f>
        <v/>
      </c>
      <c r="K19" s="179" t="str">
        <f>IF(C19="","",数据输入!N27)</f>
        <v/>
      </c>
      <c r="L19" s="180"/>
      <c r="M19" s="180"/>
      <c r="N19" s="180"/>
      <c r="O19" s="181"/>
      <c r="P19" s="180"/>
      <c r="Q19" s="147"/>
      <c r="R19" s="147"/>
      <c r="S19" s="147"/>
      <c r="T19" s="147"/>
    </row>
    <row r="20" spans="1:20" ht="24.75" customHeight="1">
      <c r="A20" s="171">
        <v>7</v>
      </c>
      <c r="B20" s="172" t="str">
        <f>IF(数据输入!C28=0," ",数据输入!C28)</f>
        <v/>
      </c>
      <c r="C20" s="173" t="str">
        <f>IF(数据输入!D28=0,"",数据输入!D28)</f>
        <v/>
      </c>
      <c r="D20" s="173"/>
      <c r="E20" s="173" t="str">
        <f>IF(数据输入!D28="","",数据输入!F28)</f>
        <v/>
      </c>
      <c r="F20" s="174" t="str">
        <f>IF(数据输入!D28="","",数据输入!H28)</f>
        <v/>
      </c>
      <c r="G20" s="175" t="str">
        <f>IF(数据输入!D28="","",数据输入!I28)</f>
        <v/>
      </c>
      <c r="H20" s="176" t="str">
        <f>UPPER(数据输入!J28)</f>
        <v/>
      </c>
      <c r="I20" s="177" t="str">
        <f>IF(数据输入!D28="","",数据输入!K28)</f>
        <v/>
      </c>
      <c r="J20" s="178" t="str">
        <f>IF(数据输入!D28="","",PRODUCT(G20,I20))</f>
        <v/>
      </c>
      <c r="K20" s="179" t="str">
        <f>IF(C20="","",数据输入!N28)</f>
        <v/>
      </c>
      <c r="L20" s="180"/>
      <c r="M20" s="180"/>
      <c r="N20" s="180"/>
      <c r="O20" s="181"/>
      <c r="P20" s="180"/>
      <c r="Q20" s="147"/>
      <c r="R20" s="147"/>
      <c r="S20" s="147"/>
      <c r="T20" s="147"/>
    </row>
    <row r="21" spans="1:20" ht="24.75" customHeight="1">
      <c r="A21" s="171">
        <v>8</v>
      </c>
      <c r="B21" s="172" t="str">
        <f>IF(数据输入!C29=0," ",数据输入!C29)</f>
        <v/>
      </c>
      <c r="C21" s="173" t="str">
        <f>IF(数据输入!D29=0,"",数据输入!D29)</f>
        <v/>
      </c>
      <c r="D21" s="173"/>
      <c r="E21" s="173" t="str">
        <f>IF(数据输入!D29="","",数据输入!F29)</f>
        <v/>
      </c>
      <c r="F21" s="174" t="str">
        <f>IF(数据输入!D29="","",数据输入!H29)</f>
        <v/>
      </c>
      <c r="G21" s="175" t="str">
        <f>IF(数据输入!D29="","",数据输入!I29)</f>
        <v/>
      </c>
      <c r="H21" s="176" t="str">
        <f>UPPER(数据输入!J29)</f>
        <v/>
      </c>
      <c r="I21" s="177" t="str">
        <f>IF(数据输入!D29="","",数据输入!K29)</f>
        <v/>
      </c>
      <c r="J21" s="178" t="str">
        <f>IF(数据输入!D29="","",PRODUCT(G21,I21))</f>
        <v/>
      </c>
      <c r="K21" s="179" t="str">
        <f>IF(C21="","",数据输入!N29)</f>
        <v/>
      </c>
      <c r="L21" s="180"/>
      <c r="M21" s="180"/>
      <c r="N21" s="180"/>
      <c r="O21" s="181"/>
      <c r="P21" s="180"/>
      <c r="Q21" s="147"/>
      <c r="R21" s="147"/>
      <c r="S21" s="147"/>
      <c r="T21" s="147"/>
    </row>
    <row r="22" spans="1:20" ht="24.75" customHeight="1">
      <c r="A22" s="171">
        <v>9</v>
      </c>
      <c r="B22" s="172" t="str">
        <f>IF(数据输入!C30=0," ",数据输入!C30)</f>
        <v/>
      </c>
      <c r="C22" s="173" t="str">
        <f>IF(数据输入!D30=0,"",数据输入!D30)</f>
        <v/>
      </c>
      <c r="D22" s="173"/>
      <c r="E22" s="173" t="str">
        <f>IF(数据输入!D30="","",数据输入!F30)</f>
        <v/>
      </c>
      <c r="F22" s="174" t="str">
        <f>IF(数据输入!D30="","",数据输入!H30)</f>
        <v/>
      </c>
      <c r="G22" s="175" t="str">
        <f>IF(数据输入!D30="","",数据输入!I30)</f>
        <v/>
      </c>
      <c r="H22" s="176" t="str">
        <f>UPPER(数据输入!J30)</f>
        <v/>
      </c>
      <c r="I22" s="177" t="str">
        <f>IF(数据输入!D30="","",数据输入!K30)</f>
        <v/>
      </c>
      <c r="J22" s="178" t="str">
        <f>IF(数据输入!D30="","",PRODUCT(G22,I22))</f>
        <v/>
      </c>
      <c r="K22" s="179" t="str">
        <f>IF(C22="","",数据输入!N30)</f>
        <v/>
      </c>
      <c r="L22" s="180"/>
      <c r="M22" s="180"/>
      <c r="N22" s="180"/>
      <c r="O22" s="181"/>
      <c r="P22" s="180"/>
      <c r="Q22" s="147"/>
      <c r="R22" s="147"/>
      <c r="S22" s="147"/>
      <c r="T22" s="147"/>
    </row>
    <row r="23" spans="1:20" ht="24.75" customHeight="1">
      <c r="A23" s="171">
        <v>10</v>
      </c>
      <c r="B23" s="172" t="str">
        <f>IF(数据输入!C31=0," ",数据输入!C31)</f>
        <v/>
      </c>
      <c r="C23" s="173" t="str">
        <f>IF(数据输入!D31=0,"",数据输入!D31)</f>
        <v/>
      </c>
      <c r="D23" s="173"/>
      <c r="E23" s="173" t="str">
        <f>IF(数据输入!D31="","",数据输入!F31)</f>
        <v/>
      </c>
      <c r="F23" s="174" t="str">
        <f>IF(数据输入!D31="","",数据输入!H31)</f>
        <v/>
      </c>
      <c r="G23" s="175" t="str">
        <f>IF(数据输入!D31="","",数据输入!I31)</f>
        <v/>
      </c>
      <c r="H23" s="176" t="str">
        <f>UPPER(数据输入!J31)</f>
        <v/>
      </c>
      <c r="I23" s="177" t="str">
        <f>IF(数据输入!D31="","",数据输入!K31)</f>
        <v/>
      </c>
      <c r="J23" s="178" t="str">
        <f>IF(数据输入!D31="","",PRODUCT(G23,I23))</f>
        <v/>
      </c>
      <c r="K23" s="179" t="str">
        <f>IF(C23="","",数据输入!N31)</f>
        <v/>
      </c>
      <c r="L23" s="180"/>
      <c r="M23" s="180"/>
      <c r="N23" s="180"/>
      <c r="O23" s="181"/>
      <c r="P23" s="180"/>
      <c r="Q23" s="147"/>
      <c r="R23" s="147"/>
      <c r="S23" s="147"/>
      <c r="T23" s="147"/>
    </row>
    <row r="24" spans="1:20" ht="24.75" customHeight="1">
      <c r="A24" s="171">
        <v>11</v>
      </c>
      <c r="B24" s="172" t="str">
        <f>IF(数据输入!C32=0," ",数据输入!C32)</f>
        <v/>
      </c>
      <c r="C24" s="173" t="str">
        <f>IF(数据输入!D32=0,"",数据输入!D32)</f>
        <v/>
      </c>
      <c r="D24" s="173"/>
      <c r="E24" s="173" t="str">
        <f>IF(数据输入!D32="","",数据输入!F32)</f>
        <v/>
      </c>
      <c r="F24" s="174" t="str">
        <f>IF(数据输入!D32="","",数据输入!H32)</f>
        <v/>
      </c>
      <c r="G24" s="175" t="str">
        <f>IF(数据输入!D32="","",数据输入!I32)</f>
        <v/>
      </c>
      <c r="H24" s="176" t="str">
        <f>UPPER(数据输入!J32)</f>
        <v/>
      </c>
      <c r="I24" s="177" t="str">
        <f>IF(数据输入!D32="","",数据输入!K32)</f>
        <v/>
      </c>
      <c r="J24" s="178" t="str">
        <f>IF(数据输入!D32="","",PRODUCT(G24,I24))</f>
        <v/>
      </c>
      <c r="K24" s="179" t="str">
        <f>IF(C24="","",数据输入!N32)</f>
        <v/>
      </c>
      <c r="L24" s="180"/>
      <c r="M24" s="180"/>
      <c r="N24" s="180"/>
      <c r="O24" s="181"/>
      <c r="P24" s="180"/>
      <c r="Q24" s="147"/>
      <c r="R24" s="147"/>
      <c r="S24" s="147"/>
      <c r="T24" s="147"/>
    </row>
    <row r="25" spans="1:20" ht="24.75" customHeight="1">
      <c r="A25" s="171">
        <v>12</v>
      </c>
      <c r="B25" s="172" t="str">
        <f>IF(数据输入!C33=0," ",数据输入!C33)</f>
        <v/>
      </c>
      <c r="C25" s="173" t="str">
        <f>IF(数据输入!D33=0,"",数据输入!D33)</f>
        <v/>
      </c>
      <c r="D25" s="173"/>
      <c r="E25" s="173" t="str">
        <f>IF(数据输入!D33="","",数据输入!F33)</f>
        <v/>
      </c>
      <c r="F25" s="174" t="str">
        <f>IF(数据输入!D33="","",数据输入!H33)</f>
        <v/>
      </c>
      <c r="G25" s="175" t="str">
        <f>IF(数据输入!D33="","",数据输入!I33)</f>
        <v/>
      </c>
      <c r="H25" s="176" t="str">
        <f>UPPER(数据输入!J33)</f>
        <v/>
      </c>
      <c r="I25" s="177" t="str">
        <f>IF(数据输入!D33="","",数据输入!K33)</f>
        <v/>
      </c>
      <c r="J25" s="178" t="str">
        <f>IF(数据输入!D33="","",PRODUCT(G25,I25))</f>
        <v/>
      </c>
      <c r="K25" s="179" t="str">
        <f>IF(C25="","",数据输入!N33)</f>
        <v/>
      </c>
      <c r="L25" s="180"/>
      <c r="M25" s="180"/>
      <c r="N25" s="180"/>
      <c r="O25" s="181"/>
      <c r="P25" s="180"/>
      <c r="Q25" s="147"/>
      <c r="R25" s="147"/>
      <c r="S25" s="147"/>
      <c r="T25" s="147"/>
    </row>
    <row r="26" spans="1:20" ht="24.75" customHeight="1">
      <c r="A26" s="171">
        <v>13</v>
      </c>
      <c r="B26" s="172" t="str">
        <f>IF(数据输入!C34=0," ",数据输入!C34)</f>
        <v/>
      </c>
      <c r="C26" s="173" t="str">
        <f>IF(数据输入!D34=0,"",数据输入!D34)</f>
        <v/>
      </c>
      <c r="D26" s="173"/>
      <c r="E26" s="173" t="str">
        <f>IF(数据输入!D34="","",数据输入!F34)</f>
        <v/>
      </c>
      <c r="F26" s="174" t="str">
        <f>IF(数据输入!D34="","",数据输入!H34)</f>
        <v/>
      </c>
      <c r="G26" s="175" t="str">
        <f>IF(数据输入!D34="","",数据输入!I34)</f>
        <v/>
      </c>
      <c r="H26" s="176" t="str">
        <f>UPPER(数据输入!J34)</f>
        <v/>
      </c>
      <c r="I26" s="177" t="str">
        <f>IF(数据输入!D34="","",数据输入!K34)</f>
        <v/>
      </c>
      <c r="J26" s="178" t="str">
        <f>IF(数据输入!D34="","",PRODUCT(G26,I26))</f>
        <v/>
      </c>
      <c r="K26" s="179" t="str">
        <f>IF(C26="","",数据输入!N34)</f>
        <v/>
      </c>
      <c r="L26" s="180"/>
      <c r="M26" s="180"/>
      <c r="N26" s="180"/>
      <c r="O26" s="181"/>
      <c r="P26" s="180"/>
      <c r="Q26" s="147"/>
      <c r="R26" s="147"/>
      <c r="S26" s="147"/>
      <c r="T26" s="147"/>
    </row>
    <row r="27" spans="1:20" ht="24.75" customHeight="1">
      <c r="A27" s="171">
        <v>14</v>
      </c>
      <c r="B27" s="172" t="str">
        <f>IF(数据输入!C35=0," ",数据输入!C35)</f>
        <v/>
      </c>
      <c r="C27" s="173" t="str">
        <f>IF(数据输入!D35=0,"",数据输入!D35)</f>
        <v/>
      </c>
      <c r="D27" s="173"/>
      <c r="E27" s="173" t="str">
        <f>IF(数据输入!D35="","",数据输入!F35)</f>
        <v/>
      </c>
      <c r="F27" s="174" t="str">
        <f>IF(数据输入!D35="","",数据输入!H35)</f>
        <v/>
      </c>
      <c r="G27" s="175" t="str">
        <f>IF(数据输入!D35="","",数据输入!I35)</f>
        <v/>
      </c>
      <c r="H27" s="176" t="str">
        <f>UPPER(数据输入!J35)</f>
        <v/>
      </c>
      <c r="I27" s="177" t="str">
        <f>IF(数据输入!D35="","",数据输入!K35)</f>
        <v/>
      </c>
      <c r="J27" s="178" t="str">
        <f>IF(数据输入!D35="","",PRODUCT(G27,I27))</f>
        <v/>
      </c>
      <c r="K27" s="179" t="str">
        <f>IF(C27="","",数据输入!N35)</f>
        <v/>
      </c>
      <c r="L27" s="180"/>
      <c r="M27" s="180"/>
      <c r="N27" s="180"/>
      <c r="O27" s="181"/>
      <c r="P27" s="180"/>
      <c r="Q27" s="147"/>
      <c r="R27" s="147"/>
      <c r="S27" s="147"/>
      <c r="T27" s="147"/>
    </row>
    <row r="28" spans="1:20" ht="24.75" customHeight="1">
      <c r="A28" s="171">
        <v>15</v>
      </c>
      <c r="B28" s="172" t="str">
        <f>IF(数据输入!C36=0," ",数据输入!C36)</f>
        <v/>
      </c>
      <c r="C28" s="173" t="str">
        <f>IF(数据输入!D36=0,"",数据输入!D36)</f>
        <v/>
      </c>
      <c r="D28" s="173"/>
      <c r="E28" s="173" t="str">
        <f>IF(数据输入!D36="","",数据输入!F36)</f>
        <v/>
      </c>
      <c r="F28" s="174" t="str">
        <f>IF(数据输入!D36="","",数据输入!H36)</f>
        <v/>
      </c>
      <c r="G28" s="175" t="str">
        <f>IF(数据输入!D36="","",数据输入!I36)</f>
        <v/>
      </c>
      <c r="H28" s="176" t="str">
        <f>UPPER(数据输入!J36)</f>
        <v/>
      </c>
      <c r="I28" s="177" t="str">
        <f>IF(数据输入!D36="","",数据输入!K36)</f>
        <v/>
      </c>
      <c r="J28" s="178" t="str">
        <f>IF(数据输入!D36="","",PRODUCT(G28,I28))</f>
        <v/>
      </c>
      <c r="K28" s="179" t="str">
        <f>IF(C28="","",数据输入!N36)</f>
        <v/>
      </c>
      <c r="L28" s="180"/>
      <c r="M28" s="180"/>
      <c r="N28" s="180"/>
      <c r="O28" s="181"/>
      <c r="P28" s="180"/>
      <c r="Q28" s="147"/>
      <c r="R28" s="147"/>
      <c r="S28" s="147"/>
      <c r="T28" s="147"/>
    </row>
    <row r="29" spans="1:20" ht="24.75" customHeight="1">
      <c r="A29" s="171">
        <v>16</v>
      </c>
      <c r="B29" s="172" t="str">
        <f>IF(数据输入!C37=0," ",数据输入!C37)</f>
        <v/>
      </c>
      <c r="C29" s="173" t="str">
        <f>IF(数据输入!D37=0,"",数据输入!D37)</f>
        <v/>
      </c>
      <c r="D29" s="173"/>
      <c r="E29" s="173" t="str">
        <f>IF(数据输入!D37="","",数据输入!F37)</f>
        <v/>
      </c>
      <c r="F29" s="174" t="str">
        <f>IF(数据输入!D37="","",数据输入!H37)</f>
        <v/>
      </c>
      <c r="G29" s="175" t="str">
        <f>IF(数据输入!D37="","",数据输入!I37)</f>
        <v/>
      </c>
      <c r="H29" s="176" t="str">
        <f>UPPER(数据输入!J37)</f>
        <v/>
      </c>
      <c r="I29" s="177" t="str">
        <f>IF(数据输入!D37="","",数据输入!K37)</f>
        <v/>
      </c>
      <c r="J29" s="178" t="str">
        <f>IF(数据输入!D37="","",PRODUCT(G29,I29))</f>
        <v/>
      </c>
      <c r="K29" s="179" t="str">
        <f>IF(C29="","",数据输入!N37)</f>
        <v/>
      </c>
      <c r="L29" s="180"/>
      <c r="M29" s="180"/>
      <c r="N29" s="180"/>
      <c r="O29" s="181"/>
      <c r="P29" s="180"/>
      <c r="Q29" s="147"/>
      <c r="R29" s="147"/>
      <c r="S29" s="147"/>
      <c r="T29" s="147"/>
    </row>
    <row r="30" spans="1:20" ht="24.75" customHeight="1">
      <c r="A30" s="171">
        <v>17</v>
      </c>
      <c r="B30" s="172" t="str">
        <f>IF(数据输入!C38=0," ",数据输入!C38)</f>
        <v/>
      </c>
      <c r="C30" s="173" t="str">
        <f>IF(数据输入!D38=0,"",数据输入!D38)</f>
        <v/>
      </c>
      <c r="D30" s="173"/>
      <c r="E30" s="173" t="str">
        <f>IF(数据输入!D38="","",数据输入!F38)</f>
        <v/>
      </c>
      <c r="F30" s="174" t="str">
        <f>IF(数据输入!D38="","",数据输入!H38)</f>
        <v/>
      </c>
      <c r="G30" s="175" t="str">
        <f>IF(数据输入!D38="","",数据输入!I38)</f>
        <v/>
      </c>
      <c r="H30" s="176" t="str">
        <f>UPPER(数据输入!J38)</f>
        <v/>
      </c>
      <c r="I30" s="177" t="str">
        <f>IF(数据输入!D38="","",数据输入!K38)</f>
        <v/>
      </c>
      <c r="J30" s="178" t="str">
        <f>IF(数据输入!D38="","",PRODUCT(G30,I30))</f>
        <v/>
      </c>
      <c r="K30" s="179" t="str">
        <f>IF(C30="","",数据输入!N38)</f>
        <v/>
      </c>
      <c r="L30" s="180"/>
      <c r="M30" s="180"/>
      <c r="N30" s="180"/>
      <c r="O30" s="181"/>
      <c r="P30" s="180"/>
      <c r="Q30" s="147"/>
      <c r="R30" s="147"/>
      <c r="S30" s="147"/>
      <c r="T30" s="147"/>
    </row>
    <row r="31" spans="1:20" ht="24.75" customHeight="1">
      <c r="A31" s="171">
        <v>18</v>
      </c>
      <c r="B31" s="172" t="str">
        <f>IF(数据输入!C39=0," ",数据输入!C39)</f>
        <v/>
      </c>
      <c r="C31" s="173" t="str">
        <f>IF(数据输入!D39=0,"",数据输入!D39)</f>
        <v/>
      </c>
      <c r="D31" s="173"/>
      <c r="E31" s="173" t="str">
        <f>IF(数据输入!D39="","",数据输入!F39)</f>
        <v/>
      </c>
      <c r="F31" s="174" t="str">
        <f>IF(数据输入!D39="","",数据输入!H39)</f>
        <v/>
      </c>
      <c r="G31" s="175" t="str">
        <f>IF(数据输入!D39="","",数据输入!I39)</f>
        <v/>
      </c>
      <c r="H31" s="176" t="str">
        <f>UPPER(数据输入!J39)</f>
        <v/>
      </c>
      <c r="I31" s="177" t="str">
        <f>IF(数据输入!D39="","",数据输入!K39)</f>
        <v/>
      </c>
      <c r="J31" s="178" t="str">
        <f>IF(数据输入!D39="","",PRODUCT(G31,I31))</f>
        <v/>
      </c>
      <c r="K31" s="179" t="str">
        <f>IF(C31="","",数据输入!N39)</f>
        <v/>
      </c>
      <c r="L31" s="180"/>
      <c r="M31" s="180"/>
      <c r="N31" s="180"/>
      <c r="O31" s="181"/>
      <c r="P31" s="180"/>
      <c r="Q31" s="147"/>
      <c r="R31" s="147"/>
      <c r="S31" s="147"/>
      <c r="T31" s="147"/>
    </row>
    <row r="32" spans="1:20" ht="24.75" customHeight="1">
      <c r="A32" s="171">
        <v>19</v>
      </c>
      <c r="B32" s="172" t="str">
        <f>IF(数据输入!C40=0," ",数据输入!C40)</f>
        <v/>
      </c>
      <c r="C32" s="173" t="str">
        <f>IF(数据输入!D40=0,"",数据输入!D40)</f>
        <v/>
      </c>
      <c r="D32" s="173"/>
      <c r="E32" s="173" t="str">
        <f>IF(数据输入!D40="","",数据输入!F40)</f>
        <v/>
      </c>
      <c r="F32" s="174" t="str">
        <f>IF(数据输入!D40="","",数据输入!H40)</f>
        <v/>
      </c>
      <c r="G32" s="175" t="str">
        <f>IF(数据输入!D40="","",数据输入!I40)</f>
        <v/>
      </c>
      <c r="H32" s="176" t="str">
        <f>UPPER(数据输入!J40)</f>
        <v/>
      </c>
      <c r="I32" s="177" t="str">
        <f>IF(数据输入!D40="","",数据输入!K40)</f>
        <v/>
      </c>
      <c r="J32" s="178" t="str">
        <f>IF(数据输入!D40="","",PRODUCT(G32,I32))</f>
        <v/>
      </c>
      <c r="K32" s="179" t="str">
        <f>IF(C32="","",数据输入!N40)</f>
        <v/>
      </c>
      <c r="L32" s="180"/>
      <c r="M32" s="180"/>
      <c r="N32" s="180"/>
      <c r="O32" s="181"/>
      <c r="P32" s="180"/>
      <c r="Q32" s="147"/>
      <c r="R32" s="147"/>
      <c r="S32" s="147"/>
      <c r="T32" s="147"/>
    </row>
    <row r="33" spans="1:20" ht="24.75" customHeight="1">
      <c r="A33" s="171">
        <v>20</v>
      </c>
      <c r="B33" s="172" t="str">
        <f>IF(数据输入!C41=0," ",数据输入!C41)</f>
        <v/>
      </c>
      <c r="C33" s="173" t="str">
        <f>IF(数据输入!D41=0,"",数据输入!D41)</f>
        <v/>
      </c>
      <c r="D33" s="173"/>
      <c r="E33" s="173" t="str">
        <f>IF(数据输入!D41="","",数据输入!F41)</f>
        <v/>
      </c>
      <c r="F33" s="174" t="str">
        <f>IF(数据输入!D41="","",数据输入!H41)</f>
        <v/>
      </c>
      <c r="G33" s="175" t="str">
        <f>IF(数据输入!D41="","",数据输入!I41)</f>
        <v/>
      </c>
      <c r="H33" s="176" t="str">
        <f>UPPER(数据输入!J41)</f>
        <v/>
      </c>
      <c r="I33" s="177" t="str">
        <f>IF(数据输入!D41="","",数据输入!K41)</f>
        <v/>
      </c>
      <c r="J33" s="178" t="str">
        <f>IF(数据输入!D41="","",PRODUCT(G33,I33))</f>
        <v/>
      </c>
      <c r="K33" s="179" t="str">
        <f>IF(C33="","",数据输入!N41)</f>
        <v/>
      </c>
      <c r="L33" s="180"/>
      <c r="M33" s="180"/>
      <c r="N33" s="180"/>
      <c r="O33" s="181"/>
      <c r="P33" s="180"/>
      <c r="Q33" s="147"/>
      <c r="R33" s="147"/>
      <c r="S33" s="147"/>
      <c r="T33" s="147"/>
    </row>
    <row r="34" spans="1:20" ht="20.100000000000001" customHeight="1">
      <c r="D34" s="182"/>
      <c r="E34" s="182"/>
      <c r="F34" s="182"/>
      <c r="G34" s="131">
        <f>数据输入!$I$43</f>
        <v>0</v>
      </c>
      <c r="I34" s="139" t="s">
        <v>211</v>
      </c>
      <c r="J34" s="183">
        <f>SUM(J14:J33)</f>
        <v>0</v>
      </c>
    </row>
  </sheetData>
  <dataConsolidate/>
  <mergeCells count="10">
    <mergeCell ref="F12:G12"/>
    <mergeCell ref="C13:D13"/>
    <mergeCell ref="C4:D6"/>
    <mergeCell ref="E4:F5"/>
    <mergeCell ref="G4:H4"/>
    <mergeCell ref="I4:J4"/>
    <mergeCell ref="G5:H5"/>
    <mergeCell ref="I5:J5"/>
    <mergeCell ref="D9:F9"/>
    <mergeCell ref="D10:F10"/>
  </mergeCells>
  <phoneticPr fontId="6" type="noConversion"/>
  <pageMargins left="0.32" right="0.15694444444444444" top="0.72986111111111107" bottom="0.23958333333333334" header="0.70972222222222225" footer="0.23958333333333334"/>
  <pageSetup paperSize="9" scale="82" orientation="portrait" useFirstPageNumber="1" errors="NA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7"/>
  <sheetViews>
    <sheetView showZeros="0" zoomScaleSheetLayoutView="100" workbookViewId="0">
      <selection sqref="A1:J1"/>
    </sheetView>
  </sheetViews>
  <sheetFormatPr defaultRowHeight="14.25"/>
  <cols>
    <col min="1" max="1" width="3.25" style="184" customWidth="1"/>
    <col min="2" max="2" width="2.625" style="184" customWidth="1"/>
    <col min="3" max="3" width="21.75" style="184" customWidth="1"/>
    <col min="4" max="4" width="7.25" style="184" customWidth="1"/>
    <col min="5" max="5" width="2.375" style="184" customWidth="1"/>
    <col min="6" max="6" width="8" style="184" customWidth="1"/>
    <col min="7" max="7" width="17" style="184" customWidth="1"/>
    <col min="8" max="8" width="2.625" style="184" customWidth="1"/>
    <col min="9" max="9" width="10.875" style="184" customWidth="1"/>
    <col min="10" max="10" width="13.25" style="184" customWidth="1"/>
    <col min="11" max="16384" width="9" style="184"/>
  </cols>
  <sheetData>
    <row r="1" spans="1:12" ht="47.25" customHeight="1">
      <c r="A1" s="387" t="str">
        <f>数据输入!E19</f>
        <v>义乌华洛商品采购有限公司</v>
      </c>
      <c r="B1" s="388"/>
      <c r="C1" s="388"/>
      <c r="D1" s="388"/>
      <c r="E1" s="388"/>
      <c r="F1" s="388"/>
      <c r="G1" s="388"/>
      <c r="H1" s="388"/>
      <c r="I1" s="388"/>
      <c r="J1" s="388"/>
    </row>
    <row r="3" spans="1:12" ht="22.5">
      <c r="A3" s="389" t="s">
        <v>212</v>
      </c>
      <c r="B3" s="389"/>
      <c r="C3" s="389"/>
      <c r="D3" s="389"/>
      <c r="E3" s="389"/>
      <c r="F3" s="389"/>
      <c r="G3" s="389"/>
      <c r="H3" s="389"/>
      <c r="I3" s="389"/>
      <c r="J3" s="389"/>
    </row>
    <row r="4" spans="1:12" ht="20.25">
      <c r="A4" s="390" t="s">
        <v>213</v>
      </c>
      <c r="B4" s="390"/>
      <c r="C4" s="390"/>
      <c r="D4" s="390"/>
      <c r="E4" s="390"/>
      <c r="F4" s="390"/>
      <c r="G4" s="390"/>
      <c r="H4" s="390"/>
      <c r="I4" s="390"/>
      <c r="J4" s="390"/>
    </row>
    <row r="5" spans="1:12" ht="3.75" customHeight="1">
      <c r="A5" s="185"/>
      <c r="B5" s="185"/>
      <c r="C5" s="185"/>
      <c r="D5" s="185"/>
      <c r="E5" s="185"/>
      <c r="F5" s="185"/>
      <c r="G5" s="185"/>
      <c r="H5" s="185"/>
      <c r="I5" s="185"/>
      <c r="J5" s="185"/>
    </row>
    <row r="6" spans="1:12" ht="2.25" customHeight="1">
      <c r="A6" s="186"/>
      <c r="F6" s="391"/>
      <c r="G6" s="391"/>
      <c r="H6" s="187"/>
    </row>
    <row r="7" spans="1:12" ht="15.75">
      <c r="A7" s="186"/>
      <c r="E7" s="188"/>
      <c r="F7" s="392" t="s">
        <v>214</v>
      </c>
      <c r="G7" s="392"/>
      <c r="H7" s="189" t="s">
        <v>215</v>
      </c>
      <c r="I7" s="190" t="str">
        <f>数据输入!E3</f>
        <v/>
      </c>
      <c r="J7" s="191"/>
    </row>
    <row r="8" spans="1:12" ht="15.75">
      <c r="A8" s="186"/>
    </row>
    <row r="9" spans="1:12" s="192" customFormat="1" ht="15.75" customHeight="1">
      <c r="G9" s="385" t="s">
        <v>194</v>
      </c>
      <c r="H9" s="385"/>
      <c r="I9" s="386">
        <f ca="1">TODAY()</f>
        <v>42824</v>
      </c>
      <c r="J9" s="386"/>
    </row>
    <row r="10" spans="1:12" s="193" customFormat="1" ht="15.75">
      <c r="H10" s="194"/>
      <c r="I10" s="195"/>
      <c r="J10" s="195"/>
    </row>
    <row r="11" spans="1:12">
      <c r="A11" s="184" t="s">
        <v>216</v>
      </c>
      <c r="D11" s="189"/>
      <c r="F11" s="184" t="s">
        <v>217</v>
      </c>
    </row>
    <row r="12" spans="1:12" ht="15.75">
      <c r="A12" s="186" t="s">
        <v>218</v>
      </c>
      <c r="B12" s="186"/>
      <c r="C12" s="186"/>
      <c r="D12" s="189" t="s">
        <v>219</v>
      </c>
      <c r="F12" s="186" t="s">
        <v>220</v>
      </c>
      <c r="G12" s="196" t="str">
        <f>数据输入!E6</f>
        <v/>
      </c>
      <c r="H12" s="197"/>
      <c r="I12" s="196" t="str">
        <f>数据输入!E5</f>
        <v/>
      </c>
      <c r="J12" s="197"/>
      <c r="K12" s="197"/>
      <c r="L12" s="197"/>
    </row>
    <row r="13" spans="1:12">
      <c r="A13" s="184" t="s">
        <v>221</v>
      </c>
    </row>
    <row r="14" spans="1:12" ht="15.75">
      <c r="A14" s="194" t="s">
        <v>222</v>
      </c>
      <c r="B14" s="193"/>
      <c r="C14" s="193"/>
      <c r="D14" s="193"/>
      <c r="E14" s="193"/>
      <c r="F14" s="193"/>
      <c r="G14" s="193"/>
      <c r="H14" s="193"/>
      <c r="I14" s="193"/>
      <c r="J14" s="193"/>
    </row>
    <row r="15" spans="1:12" ht="15.75">
      <c r="A15" s="198" t="s">
        <v>223</v>
      </c>
      <c r="B15" s="189"/>
      <c r="C15" s="189"/>
      <c r="D15" s="186" t="s">
        <v>224</v>
      </c>
      <c r="E15" s="189"/>
      <c r="F15" s="186" t="s">
        <v>225</v>
      </c>
      <c r="G15" s="189"/>
      <c r="H15" s="189"/>
      <c r="I15" s="186" t="s">
        <v>226</v>
      </c>
      <c r="J15" s="186" t="s">
        <v>227</v>
      </c>
    </row>
    <row r="16" spans="1:12" ht="15.75">
      <c r="A16" s="198"/>
      <c r="B16" s="189"/>
      <c r="C16" s="189"/>
      <c r="D16" s="186"/>
      <c r="E16" s="189"/>
      <c r="F16" s="186"/>
      <c r="G16" s="189"/>
      <c r="H16" s="189"/>
      <c r="I16" s="186" t="s">
        <v>228</v>
      </c>
      <c r="J16" s="186"/>
    </row>
    <row r="17" spans="1:11" s="205" customFormat="1" ht="19.5" customHeight="1">
      <c r="A17" s="199" t="s">
        <v>229</v>
      </c>
      <c r="B17" s="200">
        <v>1</v>
      </c>
      <c r="C17" s="201">
        <f>数据输入!D22</f>
        <v>0</v>
      </c>
      <c r="D17" s="201"/>
      <c r="E17" s="199"/>
      <c r="F17" s="202">
        <f>数据输入!I22</f>
        <v>0</v>
      </c>
      <c r="G17" s="202">
        <f>数据输入!J22</f>
        <v>0</v>
      </c>
      <c r="H17" s="202"/>
      <c r="I17" s="203">
        <f>数据输入!K22</f>
        <v>0</v>
      </c>
      <c r="J17" s="204">
        <f t="shared" ref="J17:J36" si="0">I17*F17</f>
        <v>0</v>
      </c>
    </row>
    <row r="18" spans="1:11" s="205" customFormat="1" ht="19.5" customHeight="1">
      <c r="A18" s="199"/>
      <c r="B18" s="200">
        <v>2</v>
      </c>
      <c r="C18" s="201">
        <f>数据输入!D23</f>
        <v>0</v>
      </c>
      <c r="D18" s="201"/>
      <c r="E18" s="199"/>
      <c r="F18" s="202">
        <f>数据输入!I23</f>
        <v>0</v>
      </c>
      <c r="G18" s="202">
        <f>数据输入!J23</f>
        <v>0</v>
      </c>
      <c r="H18" s="202"/>
      <c r="I18" s="203">
        <f>数据输入!K23</f>
        <v>0</v>
      </c>
      <c r="J18" s="204">
        <f t="shared" si="0"/>
        <v>0</v>
      </c>
    </row>
    <row r="19" spans="1:11" s="205" customFormat="1" ht="19.5" customHeight="1">
      <c r="A19" s="199"/>
      <c r="B19" s="200">
        <v>3</v>
      </c>
      <c r="C19" s="201">
        <f>数据输入!D24</f>
        <v>0</v>
      </c>
      <c r="D19" s="201"/>
      <c r="E19" s="199"/>
      <c r="F19" s="202">
        <f>数据输入!I24</f>
        <v>0</v>
      </c>
      <c r="G19" s="202">
        <f>数据输入!J24</f>
        <v>0</v>
      </c>
      <c r="H19" s="202"/>
      <c r="I19" s="203">
        <f>数据输入!K24</f>
        <v>0</v>
      </c>
      <c r="J19" s="204">
        <f t="shared" si="0"/>
        <v>0</v>
      </c>
    </row>
    <row r="20" spans="1:11" s="205" customFormat="1" ht="19.5" customHeight="1">
      <c r="A20" s="199"/>
      <c r="B20" s="200">
        <v>4</v>
      </c>
      <c r="C20" s="201">
        <f>数据输入!D25</f>
        <v>0</v>
      </c>
      <c r="D20" s="201"/>
      <c r="E20" s="199"/>
      <c r="F20" s="202">
        <f>数据输入!I25</f>
        <v>0</v>
      </c>
      <c r="G20" s="202">
        <f>数据输入!J25</f>
        <v>0</v>
      </c>
      <c r="H20" s="202"/>
      <c r="I20" s="203">
        <f>数据输入!K25</f>
        <v>0</v>
      </c>
      <c r="J20" s="204">
        <f t="shared" si="0"/>
        <v>0</v>
      </c>
    </row>
    <row r="21" spans="1:11" s="205" customFormat="1" ht="19.5" customHeight="1">
      <c r="A21" s="199"/>
      <c r="B21" s="200">
        <v>5</v>
      </c>
      <c r="C21" s="201">
        <f>数据输入!D26</f>
        <v>0</v>
      </c>
      <c r="D21" s="201"/>
      <c r="E21" s="199"/>
      <c r="F21" s="202">
        <f>数据输入!I26</f>
        <v>0</v>
      </c>
      <c r="G21" s="202">
        <f>数据输入!J26</f>
        <v>0</v>
      </c>
      <c r="H21" s="202"/>
      <c r="I21" s="203">
        <f>数据输入!K26</f>
        <v>0</v>
      </c>
      <c r="J21" s="204">
        <f t="shared" si="0"/>
        <v>0</v>
      </c>
    </row>
    <row r="22" spans="1:11" s="205" customFormat="1" ht="19.5" customHeight="1">
      <c r="A22" s="199"/>
      <c r="B22" s="200">
        <v>6</v>
      </c>
      <c r="C22" s="201">
        <f>数据输入!D27</f>
        <v>0</v>
      </c>
      <c r="D22" s="201"/>
      <c r="E22" s="199"/>
      <c r="F22" s="202">
        <f>数据输入!I27</f>
        <v>0</v>
      </c>
      <c r="G22" s="202">
        <f>数据输入!J27</f>
        <v>0</v>
      </c>
      <c r="H22" s="202"/>
      <c r="I22" s="203">
        <f>数据输入!K27</f>
        <v>0</v>
      </c>
      <c r="J22" s="204">
        <f t="shared" si="0"/>
        <v>0</v>
      </c>
    </row>
    <row r="23" spans="1:11" s="205" customFormat="1" ht="19.5" customHeight="1">
      <c r="A23" s="199"/>
      <c r="B23" s="200">
        <v>7</v>
      </c>
      <c r="C23" s="201">
        <f>数据输入!D28</f>
        <v>0</v>
      </c>
      <c r="D23" s="201"/>
      <c r="E23"/>
      <c r="F23" s="202">
        <f>数据输入!I28</f>
        <v>0</v>
      </c>
      <c r="G23" s="202">
        <f>数据输入!J28</f>
        <v>0</v>
      </c>
      <c r="H23" s="202"/>
      <c r="I23" s="203">
        <f>数据输入!K28</f>
        <v>0</v>
      </c>
      <c r="J23" s="204">
        <f t="shared" si="0"/>
        <v>0</v>
      </c>
    </row>
    <row r="24" spans="1:11" s="205" customFormat="1" ht="19.5" customHeight="1">
      <c r="A24" s="199"/>
      <c r="B24" s="200">
        <v>8</v>
      </c>
      <c r="C24" s="201">
        <f>数据输入!D29</f>
        <v>0</v>
      </c>
      <c r="D24"/>
      <c r="E24"/>
      <c r="F24" s="202">
        <f>数据输入!I29</f>
        <v>0</v>
      </c>
      <c r="G24" s="202">
        <f>数据输入!J29</f>
        <v>0</v>
      </c>
      <c r="H24" s="202"/>
      <c r="I24" s="203">
        <f>数据输入!K29</f>
        <v>0</v>
      </c>
      <c r="J24" s="204">
        <f t="shared" si="0"/>
        <v>0</v>
      </c>
    </row>
    <row r="25" spans="1:11" s="205" customFormat="1" ht="19.5" customHeight="1">
      <c r="A25" s="199"/>
      <c r="B25" s="200">
        <v>9</v>
      </c>
      <c r="C25" s="201">
        <f>数据输入!D30</f>
        <v>0</v>
      </c>
      <c r="D25" s="201"/>
      <c r="E25"/>
      <c r="F25" s="202">
        <f>数据输入!I30</f>
        <v>0</v>
      </c>
      <c r="G25" s="202">
        <f>数据输入!J30</f>
        <v>0</v>
      </c>
      <c r="H25" s="202"/>
      <c r="I25" s="203">
        <f>数据输入!K30</f>
        <v>0</v>
      </c>
      <c r="J25" s="204">
        <f t="shared" si="0"/>
        <v>0</v>
      </c>
    </row>
    <row r="26" spans="1:11" s="205" customFormat="1" ht="19.5" customHeight="1">
      <c r="A26" s="199"/>
      <c r="B26" s="200">
        <v>10</v>
      </c>
      <c r="C26" s="201">
        <f>数据输入!D31</f>
        <v>0</v>
      </c>
      <c r="D26"/>
      <c r="E26" s="199"/>
      <c r="F26" s="202">
        <f>数据输入!I31</f>
        <v>0</v>
      </c>
      <c r="G26" s="202">
        <f>数据输入!J31</f>
        <v>0</v>
      </c>
      <c r="H26" s="202"/>
      <c r="I26" s="203">
        <f>数据输入!K31</f>
        <v>0</v>
      </c>
      <c r="J26" s="204">
        <f t="shared" si="0"/>
        <v>0</v>
      </c>
    </row>
    <row r="27" spans="1:11" s="205" customFormat="1" ht="19.5" customHeight="1">
      <c r="A27" s="199"/>
      <c r="B27" s="200">
        <v>11</v>
      </c>
      <c r="C27" s="201">
        <f>数据输入!D32</f>
        <v>0</v>
      </c>
      <c r="D27"/>
      <c r="E27"/>
      <c r="F27" s="202">
        <f>数据输入!I32</f>
        <v>0</v>
      </c>
      <c r="G27" s="202">
        <f>数据输入!J32</f>
        <v>0</v>
      </c>
      <c r="H27"/>
      <c r="I27" s="203">
        <f>数据输入!K32</f>
        <v>0</v>
      </c>
      <c r="J27" s="204">
        <f t="shared" si="0"/>
        <v>0</v>
      </c>
      <c r="K27"/>
    </row>
    <row r="28" spans="1:11" s="205" customFormat="1" ht="19.5" customHeight="1">
      <c r="A28" s="199"/>
      <c r="B28" s="200">
        <v>12</v>
      </c>
      <c r="C28" s="201">
        <f>数据输入!D33</f>
        <v>0</v>
      </c>
      <c r="D28"/>
      <c r="E28"/>
      <c r="F28" s="202">
        <f>数据输入!I33</f>
        <v>0</v>
      </c>
      <c r="G28" s="202">
        <f>数据输入!J33</f>
        <v>0</v>
      </c>
      <c r="H28"/>
      <c r="I28" s="203">
        <f>数据输入!K33</f>
        <v>0</v>
      </c>
      <c r="J28" s="204">
        <f t="shared" si="0"/>
        <v>0</v>
      </c>
    </row>
    <row r="29" spans="1:11" s="205" customFormat="1" ht="19.5" customHeight="1">
      <c r="A29" s="199"/>
      <c r="B29" s="200">
        <v>13</v>
      </c>
      <c r="C29" s="201">
        <f>数据输入!D34</f>
        <v>0</v>
      </c>
      <c r="D29"/>
      <c r="E29" s="199"/>
      <c r="F29" s="202">
        <f>数据输入!I34</f>
        <v>0</v>
      </c>
      <c r="G29" s="202">
        <f>数据输入!J34</f>
        <v>0</v>
      </c>
      <c r="H29"/>
      <c r="I29" s="203">
        <f>数据输入!K34</f>
        <v>0</v>
      </c>
      <c r="J29" s="204">
        <f t="shared" si="0"/>
        <v>0</v>
      </c>
    </row>
    <row r="30" spans="1:11" s="205" customFormat="1" ht="19.5" customHeight="1">
      <c r="A30" s="199"/>
      <c r="B30" s="200">
        <v>14</v>
      </c>
      <c r="C30" s="201">
        <f>数据输入!D35</f>
        <v>0</v>
      </c>
      <c r="D30"/>
      <c r="E30" s="199"/>
      <c r="F30" s="202">
        <f>数据输入!I35</f>
        <v>0</v>
      </c>
      <c r="G30" s="202">
        <f>数据输入!J35</f>
        <v>0</v>
      </c>
      <c r="H30"/>
      <c r="I30" s="203">
        <f>数据输入!K35</f>
        <v>0</v>
      </c>
      <c r="J30" s="204">
        <f t="shared" si="0"/>
        <v>0</v>
      </c>
    </row>
    <row r="31" spans="1:11" s="205" customFormat="1" ht="19.5" customHeight="1">
      <c r="A31" s="199"/>
      <c r="B31" s="200">
        <v>15</v>
      </c>
      <c r="C31" s="201">
        <f>数据输入!D36</f>
        <v>0</v>
      </c>
      <c r="D31"/>
      <c r="E31" s="199"/>
      <c r="F31" s="202">
        <f>数据输入!I36</f>
        <v>0</v>
      </c>
      <c r="G31" s="202">
        <f>数据输入!J36</f>
        <v>0</v>
      </c>
      <c r="H31"/>
      <c r="I31" s="203">
        <f>数据输入!K36</f>
        <v>0</v>
      </c>
      <c r="J31" s="204">
        <f t="shared" si="0"/>
        <v>0</v>
      </c>
    </row>
    <row r="32" spans="1:11" s="205" customFormat="1" ht="19.5" customHeight="1">
      <c r="A32" s="199"/>
      <c r="B32" s="200">
        <v>16</v>
      </c>
      <c r="C32" s="201">
        <f>数据输入!D37</f>
        <v>0</v>
      </c>
      <c r="D32"/>
      <c r="E32"/>
      <c r="F32" s="202">
        <f>数据输入!I37</f>
        <v>0</v>
      </c>
      <c r="G32" s="202">
        <f>数据输入!J37</f>
        <v>0</v>
      </c>
      <c r="H32"/>
      <c r="I32" s="203">
        <f>数据输入!K37</f>
        <v>0</v>
      </c>
      <c r="J32" s="204">
        <f t="shared" si="0"/>
        <v>0</v>
      </c>
    </row>
    <row r="33" spans="1:10" s="205" customFormat="1" ht="19.5" customHeight="1">
      <c r="A33" s="199"/>
      <c r="B33" s="200">
        <v>17</v>
      </c>
      <c r="C33" s="201">
        <f>数据输入!D38</f>
        <v>0</v>
      </c>
      <c r="D33" s="201"/>
      <c r="E33" s="199"/>
      <c r="F33" s="202">
        <f>数据输入!I38</f>
        <v>0</v>
      </c>
      <c r="G33" s="202">
        <f>数据输入!J38</f>
        <v>0</v>
      </c>
      <c r="H33" s="202"/>
      <c r="I33" s="203">
        <f>数据输入!K38</f>
        <v>0</v>
      </c>
      <c r="J33" s="204">
        <f t="shared" si="0"/>
        <v>0</v>
      </c>
    </row>
    <row r="34" spans="1:10" s="205" customFormat="1" ht="19.5" customHeight="1">
      <c r="A34" s="199"/>
      <c r="B34" s="200">
        <v>18</v>
      </c>
      <c r="C34" s="201">
        <f>数据输入!D39</f>
        <v>0</v>
      </c>
      <c r="D34" s="201"/>
      <c r="E34"/>
      <c r="F34" s="202">
        <f>数据输入!I39</f>
        <v>0</v>
      </c>
      <c r="G34" s="202">
        <f>数据输入!J39</f>
        <v>0</v>
      </c>
      <c r="H34" s="202"/>
      <c r="I34" s="203">
        <f>数据输入!K39</f>
        <v>0</v>
      </c>
      <c r="J34" s="204">
        <f t="shared" si="0"/>
        <v>0</v>
      </c>
    </row>
    <row r="35" spans="1:10" s="205" customFormat="1" ht="19.5" customHeight="1">
      <c r="A35" s="199"/>
      <c r="B35" s="200">
        <v>19</v>
      </c>
      <c r="C35" s="201">
        <f>数据输入!D40</f>
        <v>0</v>
      </c>
      <c r="D35" s="201"/>
      <c r="E35" s="199"/>
      <c r="F35" s="202">
        <f>数据输入!I40</f>
        <v>0</v>
      </c>
      <c r="G35" s="202">
        <f>数据输入!J40</f>
        <v>0</v>
      </c>
      <c r="H35" s="202"/>
      <c r="I35" s="203">
        <f>数据输入!K40</f>
        <v>0</v>
      </c>
      <c r="J35" s="204">
        <f t="shared" si="0"/>
        <v>0</v>
      </c>
    </row>
    <row r="36" spans="1:10" s="205" customFormat="1" ht="19.5" customHeight="1">
      <c r="A36" s="199"/>
      <c r="B36" s="200">
        <v>20</v>
      </c>
      <c r="C36" s="201">
        <f>数据输入!D41</f>
        <v>0</v>
      </c>
      <c r="D36" s="201"/>
      <c r="E36" s="199"/>
      <c r="F36" s="202">
        <f>数据输入!I41</f>
        <v>0</v>
      </c>
      <c r="G36" s="202">
        <f>数据输入!J41</f>
        <v>0</v>
      </c>
      <c r="H36" s="202"/>
      <c r="I36" s="203">
        <f>数据输入!K41</f>
        <v>0</v>
      </c>
      <c r="J36" s="204">
        <f t="shared" si="0"/>
        <v>0</v>
      </c>
    </row>
    <row r="37" spans="1:10" ht="15.75">
      <c r="A37" s="186" t="s">
        <v>230</v>
      </c>
      <c r="B37" s="189"/>
      <c r="C37" s="189"/>
      <c r="D37" s="189"/>
      <c r="F37" s="206"/>
      <c r="G37" s="206"/>
      <c r="H37" s="206"/>
      <c r="I37" s="207"/>
      <c r="J37" s="208">
        <f>SUM(J17:J36)</f>
        <v>0</v>
      </c>
    </row>
  </sheetData>
  <dataConsolidate/>
  <mergeCells count="7">
    <mergeCell ref="G9:H9"/>
    <mergeCell ref="I9:J9"/>
    <mergeCell ref="A1:J1"/>
    <mergeCell ref="A3:J3"/>
    <mergeCell ref="A4:J4"/>
    <mergeCell ref="F6:G6"/>
    <mergeCell ref="F7:G7"/>
  </mergeCells>
  <phoneticPr fontId="6" type="noConversion"/>
  <pageMargins left="0.23958333333333334" right="0.15694444444444444" top="0.98402777777777772" bottom="0.98402777777777772" header="0.51111111111111107" footer="0.51111111111111107"/>
  <pageSetup paperSize="9" orientation="portrait" verticalDpi="18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42"/>
  <sheetViews>
    <sheetView showZeros="0" zoomScaleSheetLayoutView="100" workbookViewId="0">
      <selection sqref="A1:L1"/>
    </sheetView>
  </sheetViews>
  <sheetFormatPr defaultRowHeight="14.25"/>
  <cols>
    <col min="1" max="1" width="3.75" style="189" customWidth="1"/>
    <col min="2" max="2" width="2.75" style="189" customWidth="1"/>
    <col min="3" max="3" width="23.25" style="189" customWidth="1"/>
    <col min="4" max="4" width="10.125" style="189" customWidth="1"/>
    <col min="5" max="5" width="5.625" style="189" customWidth="1"/>
    <col min="6" max="6" width="4.875" style="189" customWidth="1"/>
    <col min="7" max="7" width="9.375" style="189" customWidth="1"/>
    <col min="8" max="8" width="5" style="189" customWidth="1"/>
    <col min="9" max="9" width="8" style="189" customWidth="1"/>
    <col min="10" max="10" width="6.75" style="189" customWidth="1"/>
    <col min="11" max="11" width="3.375" style="189" customWidth="1"/>
    <col min="12" max="12" width="6.125" style="189" customWidth="1"/>
    <col min="13" max="16384" width="9" style="189"/>
  </cols>
  <sheetData>
    <row r="1" spans="1:12" ht="41.25" customHeight="1">
      <c r="A1" s="387" t="str">
        <f>数据输入!E19</f>
        <v>义乌华洛商品采购有限公司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</row>
    <row r="2" spans="1:12" ht="37.5" customHeight="1">
      <c r="A2" s="186"/>
      <c r="B2" s="186"/>
      <c r="C2" s="186"/>
      <c r="D2" s="398" t="s">
        <v>231</v>
      </c>
      <c r="E2" s="398"/>
      <c r="F2" s="398"/>
      <c r="G2" s="398"/>
      <c r="H2" s="398"/>
      <c r="I2" s="398"/>
    </row>
    <row r="3" spans="1:12" ht="23.25">
      <c r="A3" s="399" t="s">
        <v>232</v>
      </c>
      <c r="B3" s="399"/>
      <c r="C3" s="399"/>
      <c r="D3" s="399"/>
      <c r="E3" s="399"/>
      <c r="F3" s="399"/>
      <c r="G3" s="399"/>
      <c r="H3" s="399"/>
      <c r="I3" s="399"/>
      <c r="J3" s="400"/>
    </row>
    <row r="4" spans="1:12">
      <c r="H4" s="189" t="s">
        <v>233</v>
      </c>
      <c r="J4" s="401" t="str">
        <f>数据输入!E2</f>
        <v/>
      </c>
      <c r="K4" s="401"/>
      <c r="L4" s="401"/>
    </row>
    <row r="5" spans="1:12" ht="20.25" hidden="1">
      <c r="D5" s="185"/>
      <c r="E5" s="185"/>
      <c r="F5" s="185"/>
      <c r="G5" s="185"/>
      <c r="H5" s="185"/>
      <c r="I5" s="185"/>
      <c r="J5" s="185"/>
    </row>
    <row r="6" spans="1:12" ht="15.75">
      <c r="C6" s="186"/>
    </row>
    <row r="7" spans="1:12" ht="15.75">
      <c r="A7" s="186"/>
      <c r="B7" s="186"/>
      <c r="C7" s="186"/>
      <c r="G7" s="402" t="s">
        <v>234</v>
      </c>
      <c r="H7" s="402"/>
      <c r="I7" s="402"/>
      <c r="J7" s="401" t="str">
        <f>数据输入!E3</f>
        <v/>
      </c>
      <c r="K7" s="401"/>
      <c r="L7" s="209"/>
    </row>
    <row r="8" spans="1:12" ht="15.75">
      <c r="A8" s="186"/>
      <c r="B8" s="186"/>
      <c r="C8" s="186"/>
    </row>
    <row r="9" spans="1:12" s="212" customFormat="1" ht="15.75">
      <c r="A9" s="198"/>
      <c r="B9" s="198"/>
      <c r="C9" s="210" t="s">
        <v>235</v>
      </c>
      <c r="D9" s="211" t="str">
        <f>数据输入!E10</f>
        <v/>
      </c>
      <c r="H9" s="212" t="s">
        <v>194</v>
      </c>
      <c r="I9" s="393">
        <f ca="1">TODAY()</f>
        <v>42824</v>
      </c>
      <c r="J9" s="393"/>
      <c r="K9" s="393"/>
      <c r="L9" s="393"/>
    </row>
    <row r="10" spans="1:12" ht="15.75">
      <c r="A10" s="194"/>
      <c r="B10" s="194"/>
      <c r="C10" s="194"/>
      <c r="D10" s="213"/>
      <c r="E10" s="213"/>
      <c r="F10" s="213"/>
      <c r="G10" s="213"/>
      <c r="H10" s="194"/>
      <c r="I10" s="213"/>
      <c r="J10" s="213"/>
      <c r="K10" s="213"/>
      <c r="L10" s="213"/>
    </row>
    <row r="11" spans="1:12" ht="15.75">
      <c r="A11" s="198" t="s">
        <v>223</v>
      </c>
      <c r="B11" s="198"/>
      <c r="C11" s="198"/>
      <c r="D11" s="186" t="s">
        <v>236</v>
      </c>
      <c r="E11" s="186" t="s">
        <v>237</v>
      </c>
      <c r="G11" s="186" t="s">
        <v>238</v>
      </c>
      <c r="I11" s="198" t="s">
        <v>239</v>
      </c>
      <c r="J11" s="198"/>
      <c r="K11" s="394" t="s">
        <v>240</v>
      </c>
      <c r="L11" s="394"/>
    </row>
    <row r="12" spans="1:12" ht="15.75">
      <c r="D12" s="186"/>
      <c r="E12" s="186"/>
      <c r="G12" s="186"/>
      <c r="I12" s="198"/>
      <c r="J12" s="198"/>
      <c r="K12" s="395"/>
      <c r="L12" s="395"/>
    </row>
    <row r="13" spans="1:12" s="215" customFormat="1" ht="22.5" customHeight="1">
      <c r="A13" s="202" t="s">
        <v>229</v>
      </c>
      <c r="B13" s="200">
        <f>发票!B17</f>
        <v>1</v>
      </c>
      <c r="C13" s="200">
        <f>数据输入!D22</f>
        <v>0</v>
      </c>
      <c r="D13" s="201"/>
      <c r="E13" s="199">
        <f>数据输入!F22</f>
        <v>0</v>
      </c>
      <c r="F13" s="214" t="s">
        <v>241</v>
      </c>
      <c r="G13" s="199">
        <f>数据输入!G22</f>
        <v>0</v>
      </c>
      <c r="H13" s="199" t="s">
        <v>242</v>
      </c>
      <c r="I13" s="199">
        <f>数据输入!H22</f>
        <v>0</v>
      </c>
      <c r="J13" s="199" t="s">
        <v>242</v>
      </c>
      <c r="K13" s="396"/>
      <c r="L13" s="396"/>
    </row>
    <row r="14" spans="1:12" s="215" customFormat="1" ht="22.5" customHeight="1">
      <c r="B14" s="200">
        <f>发票!B18</f>
        <v>2</v>
      </c>
      <c r="C14" s="200">
        <f>数据输入!D23</f>
        <v>0</v>
      </c>
      <c r="D14" s="201"/>
      <c r="E14" s="199">
        <f>数据输入!F23</f>
        <v>0</v>
      </c>
      <c r="F14" s="214" t="s">
        <v>241</v>
      </c>
      <c r="G14" s="199">
        <f>数据输入!G23</f>
        <v>0</v>
      </c>
      <c r="H14" s="199" t="s">
        <v>242</v>
      </c>
      <c r="I14" s="199">
        <f>数据输入!H23</f>
        <v>0</v>
      </c>
      <c r="J14" s="199" t="s">
        <v>242</v>
      </c>
      <c r="K14" s="396"/>
      <c r="L14" s="396"/>
    </row>
    <row r="15" spans="1:12" s="215" customFormat="1" ht="22.5" customHeight="1">
      <c r="B15" s="200">
        <f>发票!B19</f>
        <v>3</v>
      </c>
      <c r="C15" s="200">
        <f>数据输入!D24</f>
        <v>0</v>
      </c>
      <c r="D15" s="201"/>
      <c r="E15" s="199">
        <f>数据输入!F24</f>
        <v>0</v>
      </c>
      <c r="F15" s="214" t="s">
        <v>241</v>
      </c>
      <c r="G15" s="199">
        <f>数据输入!G24</f>
        <v>0</v>
      </c>
      <c r="H15" s="199" t="s">
        <v>242</v>
      </c>
      <c r="I15" s="199">
        <f>数据输入!H24</f>
        <v>0</v>
      </c>
      <c r="J15" s="199" t="s">
        <v>242</v>
      </c>
      <c r="K15" s="396"/>
      <c r="L15" s="396"/>
    </row>
    <row r="16" spans="1:12" s="215" customFormat="1" ht="22.5" customHeight="1">
      <c r="B16" s="200">
        <f>发票!B20</f>
        <v>4</v>
      </c>
      <c r="C16" s="200">
        <f>数据输入!D25</f>
        <v>0</v>
      </c>
      <c r="D16" s="201"/>
      <c r="E16" s="199">
        <f>数据输入!F25</f>
        <v>0</v>
      </c>
      <c r="F16" s="214" t="s">
        <v>241</v>
      </c>
      <c r="G16" s="199">
        <f>数据输入!G25</f>
        <v>0</v>
      </c>
      <c r="H16" s="199" t="s">
        <v>242</v>
      </c>
      <c r="I16" s="199">
        <f>数据输入!H25</f>
        <v>0</v>
      </c>
      <c r="J16" s="199" t="s">
        <v>242</v>
      </c>
      <c r="K16" s="396"/>
      <c r="L16" s="396"/>
    </row>
    <row r="17" spans="1:12" s="215" customFormat="1" ht="22.5" customHeight="1">
      <c r="B17" s="200">
        <f>发票!B21</f>
        <v>5</v>
      </c>
      <c r="C17" s="200">
        <f>数据输入!D26</f>
        <v>0</v>
      </c>
      <c r="D17" s="201"/>
      <c r="E17" s="199">
        <f>数据输入!F26</f>
        <v>0</v>
      </c>
      <c r="F17" s="214" t="s">
        <v>241</v>
      </c>
      <c r="G17" s="199">
        <f>数据输入!G26</f>
        <v>0</v>
      </c>
      <c r="H17" s="199" t="s">
        <v>242</v>
      </c>
      <c r="I17" s="199">
        <f>数据输入!H26</f>
        <v>0</v>
      </c>
      <c r="J17" s="199" t="s">
        <v>242</v>
      </c>
      <c r="K17" s="396"/>
      <c r="L17" s="396"/>
    </row>
    <row r="18" spans="1:12" s="206" customFormat="1" ht="22.5" customHeight="1">
      <c r="A18" s="215"/>
      <c r="B18" s="200">
        <f>发票!B22</f>
        <v>6</v>
      </c>
      <c r="C18" s="200">
        <f>数据输入!D27</f>
        <v>0</v>
      </c>
      <c r="D18" s="201"/>
      <c r="E18" s="199">
        <f>数据输入!F27</f>
        <v>0</v>
      </c>
      <c r="F18" s="214" t="s">
        <v>241</v>
      </c>
      <c r="G18" s="199">
        <f>数据输入!G27</f>
        <v>0</v>
      </c>
      <c r="H18" s="199" t="s">
        <v>242</v>
      </c>
      <c r="I18" s="199">
        <f>数据输入!H27</f>
        <v>0</v>
      </c>
      <c r="J18" s="199" t="s">
        <v>242</v>
      </c>
      <c r="K18" s="396"/>
      <c r="L18" s="396"/>
    </row>
    <row r="19" spans="1:12" s="206" customFormat="1" ht="22.5" customHeight="1">
      <c r="A19" s="215"/>
      <c r="B19" s="200">
        <f>发票!B23</f>
        <v>7</v>
      </c>
      <c r="C19" s="200">
        <f>数据输入!D28</f>
        <v>0</v>
      </c>
      <c r="D19" s="201"/>
      <c r="E19" s="199">
        <f>数据输入!F28</f>
        <v>0</v>
      </c>
      <c r="F19" s="214" t="s">
        <v>241</v>
      </c>
      <c r="G19" s="199">
        <f>数据输入!G28</f>
        <v>0</v>
      </c>
      <c r="H19" s="199" t="s">
        <v>242</v>
      </c>
      <c r="I19" s="199">
        <f>数据输入!H28</f>
        <v>0</v>
      </c>
      <c r="J19" s="199" t="s">
        <v>242</v>
      </c>
      <c r="K19" s="396"/>
      <c r="L19" s="396"/>
    </row>
    <row r="20" spans="1:12" s="206" customFormat="1" ht="22.5" customHeight="1">
      <c r="A20" s="215"/>
      <c r="B20" s="200">
        <f>发票!B24</f>
        <v>8</v>
      </c>
      <c r="C20" s="200">
        <f>数据输入!D29</f>
        <v>0</v>
      </c>
      <c r="D20" s="201"/>
      <c r="E20" s="199">
        <f>数据输入!F29</f>
        <v>0</v>
      </c>
      <c r="F20" s="214" t="s">
        <v>241</v>
      </c>
      <c r="G20" s="199">
        <f>数据输入!G29</f>
        <v>0</v>
      </c>
      <c r="H20" s="199" t="s">
        <v>242</v>
      </c>
      <c r="I20" s="199">
        <f>数据输入!H29</f>
        <v>0</v>
      </c>
      <c r="J20" s="199" t="s">
        <v>242</v>
      </c>
      <c r="K20" s="396"/>
      <c r="L20" s="396"/>
    </row>
    <row r="21" spans="1:12" s="206" customFormat="1" ht="22.5" customHeight="1">
      <c r="A21" s="215"/>
      <c r="B21" s="200">
        <f>发票!B25</f>
        <v>9</v>
      </c>
      <c r="C21" s="200">
        <f>数据输入!D30</f>
        <v>0</v>
      </c>
      <c r="D21" s="201"/>
      <c r="E21" s="199">
        <f>数据输入!F30</f>
        <v>0</v>
      </c>
      <c r="F21" s="214" t="s">
        <v>241</v>
      </c>
      <c r="G21" s="199">
        <f>数据输入!G30</f>
        <v>0</v>
      </c>
      <c r="H21" s="199" t="s">
        <v>242</v>
      </c>
      <c r="I21" s="199">
        <f>数据输入!H30</f>
        <v>0</v>
      </c>
      <c r="J21" s="199" t="s">
        <v>242</v>
      </c>
      <c r="K21" s="396"/>
      <c r="L21" s="396"/>
    </row>
    <row r="22" spans="1:12" s="206" customFormat="1" ht="22.5" customHeight="1">
      <c r="A22" s="215"/>
      <c r="B22" s="200">
        <f>发票!B26</f>
        <v>10</v>
      </c>
      <c r="C22" s="200">
        <f>数据输入!D31</f>
        <v>0</v>
      </c>
      <c r="D22" s="201"/>
      <c r="E22" s="199">
        <f>数据输入!F31</f>
        <v>0</v>
      </c>
      <c r="F22" s="214" t="s">
        <v>241</v>
      </c>
      <c r="G22" s="199">
        <f>数据输入!G31</f>
        <v>0</v>
      </c>
      <c r="H22" s="199" t="s">
        <v>242</v>
      </c>
      <c r="I22" s="199">
        <f>数据输入!H31</f>
        <v>0</v>
      </c>
      <c r="J22" s="199" t="s">
        <v>242</v>
      </c>
      <c r="K22" s="396"/>
      <c r="L22" s="396"/>
    </row>
    <row r="23" spans="1:12" s="206" customFormat="1" ht="22.5" customHeight="1">
      <c r="A23" s="215"/>
      <c r="B23" s="200">
        <f>发票!B27</f>
        <v>11</v>
      </c>
      <c r="C23" s="200">
        <f>数据输入!D32</f>
        <v>0</v>
      </c>
      <c r="D23" s="201"/>
      <c r="E23" s="199">
        <f>数据输入!F32</f>
        <v>0</v>
      </c>
      <c r="F23" s="214" t="s">
        <v>241</v>
      </c>
      <c r="G23" s="199">
        <f>数据输入!G32</f>
        <v>0</v>
      </c>
      <c r="H23" s="199" t="s">
        <v>242</v>
      </c>
      <c r="I23" s="199">
        <f>数据输入!H32</f>
        <v>0</v>
      </c>
      <c r="J23" s="199" t="s">
        <v>242</v>
      </c>
      <c r="K23" s="396"/>
      <c r="L23" s="396"/>
    </row>
    <row r="24" spans="1:12" s="206" customFormat="1" ht="22.5" customHeight="1">
      <c r="A24" s="215"/>
      <c r="B24" s="200">
        <f>发票!B28</f>
        <v>12</v>
      </c>
      <c r="C24" s="200">
        <f>数据输入!D33</f>
        <v>0</v>
      </c>
      <c r="D24" s="201"/>
      <c r="E24" s="199">
        <f>数据输入!F33</f>
        <v>0</v>
      </c>
      <c r="F24" s="214" t="s">
        <v>241</v>
      </c>
      <c r="G24" s="199">
        <f>数据输入!G33</f>
        <v>0</v>
      </c>
      <c r="H24" s="199" t="s">
        <v>242</v>
      </c>
      <c r="I24" s="199">
        <f>数据输入!H33</f>
        <v>0</v>
      </c>
      <c r="J24" s="199" t="s">
        <v>242</v>
      </c>
      <c r="K24" s="396"/>
      <c r="L24" s="396"/>
    </row>
    <row r="25" spans="1:12" s="206" customFormat="1" ht="22.5" customHeight="1">
      <c r="A25" s="215"/>
      <c r="B25" s="200">
        <f>发票!B29</f>
        <v>13</v>
      </c>
      <c r="C25" s="200">
        <f>数据输入!D34</f>
        <v>0</v>
      </c>
      <c r="D25" s="201"/>
      <c r="E25" s="199">
        <f>数据输入!F34</f>
        <v>0</v>
      </c>
      <c r="F25" s="214" t="s">
        <v>241</v>
      </c>
      <c r="G25" s="199">
        <f>数据输入!G34</f>
        <v>0</v>
      </c>
      <c r="H25" s="199" t="s">
        <v>242</v>
      </c>
      <c r="I25" s="199">
        <f>数据输入!H34</f>
        <v>0</v>
      </c>
      <c r="J25" s="199" t="s">
        <v>242</v>
      </c>
      <c r="K25" s="396"/>
      <c r="L25" s="396"/>
    </row>
    <row r="26" spans="1:12" s="206" customFormat="1" ht="22.5" customHeight="1">
      <c r="A26" s="215"/>
      <c r="B26" s="200">
        <f>发票!B30</f>
        <v>14</v>
      </c>
      <c r="C26" s="200">
        <f>数据输入!D35</f>
        <v>0</v>
      </c>
      <c r="D26" s="201"/>
      <c r="E26" s="199">
        <f>数据输入!F35</f>
        <v>0</v>
      </c>
      <c r="F26" s="214" t="s">
        <v>241</v>
      </c>
      <c r="G26" s="199">
        <f>数据输入!G35</f>
        <v>0</v>
      </c>
      <c r="H26" s="199" t="s">
        <v>242</v>
      </c>
      <c r="I26" s="199">
        <f>数据输入!H35</f>
        <v>0</v>
      </c>
      <c r="J26" s="199" t="s">
        <v>242</v>
      </c>
      <c r="K26" s="396"/>
      <c r="L26" s="396"/>
    </row>
    <row r="27" spans="1:12" s="206" customFormat="1" ht="22.5" customHeight="1">
      <c r="A27" s="215"/>
      <c r="B27" s="200">
        <f>发票!B31</f>
        <v>15</v>
      </c>
      <c r="C27" s="200">
        <f>数据输入!D36</f>
        <v>0</v>
      </c>
      <c r="D27" s="201"/>
      <c r="E27" s="199">
        <f>数据输入!F36</f>
        <v>0</v>
      </c>
      <c r="F27" s="214" t="s">
        <v>241</v>
      </c>
      <c r="G27" s="199">
        <f>数据输入!G36</f>
        <v>0</v>
      </c>
      <c r="H27" s="199" t="s">
        <v>242</v>
      </c>
      <c r="I27" s="199">
        <f>数据输入!H36</f>
        <v>0</v>
      </c>
      <c r="J27" s="199" t="s">
        <v>242</v>
      </c>
      <c r="K27" s="396"/>
      <c r="L27" s="396"/>
    </row>
    <row r="28" spans="1:12" s="206" customFormat="1" ht="22.5" customHeight="1">
      <c r="A28" s="215"/>
      <c r="B28" s="200">
        <f>发票!B32</f>
        <v>16</v>
      </c>
      <c r="C28" s="200">
        <f>数据输入!D37</f>
        <v>0</v>
      </c>
      <c r="D28" s="201"/>
      <c r="E28" s="199">
        <f>数据输入!F37</f>
        <v>0</v>
      </c>
      <c r="F28" s="214" t="s">
        <v>241</v>
      </c>
      <c r="G28" s="199">
        <f>数据输入!G37</f>
        <v>0</v>
      </c>
      <c r="H28" s="199" t="s">
        <v>242</v>
      </c>
      <c r="I28" s="199">
        <f>数据输入!H37</f>
        <v>0</v>
      </c>
      <c r="J28" s="199" t="s">
        <v>242</v>
      </c>
      <c r="K28" s="396"/>
      <c r="L28" s="396"/>
    </row>
    <row r="29" spans="1:12" s="206" customFormat="1" ht="22.5" customHeight="1">
      <c r="A29" s="215"/>
      <c r="B29" s="200">
        <f>发票!B33</f>
        <v>17</v>
      </c>
      <c r="C29" s="200">
        <f>数据输入!D38</f>
        <v>0</v>
      </c>
      <c r="D29" s="201"/>
      <c r="E29" s="199">
        <f>数据输入!F38</f>
        <v>0</v>
      </c>
      <c r="F29" s="214" t="s">
        <v>241</v>
      </c>
      <c r="G29" s="199">
        <f>数据输入!G38</f>
        <v>0</v>
      </c>
      <c r="H29" s="199" t="s">
        <v>242</v>
      </c>
      <c r="I29" s="199">
        <f>数据输入!H38</f>
        <v>0</v>
      </c>
      <c r="J29" s="199" t="s">
        <v>242</v>
      </c>
      <c r="K29" s="396"/>
      <c r="L29" s="396"/>
    </row>
    <row r="30" spans="1:12" s="206" customFormat="1" ht="22.5" customHeight="1">
      <c r="A30" s="215"/>
      <c r="B30" s="200">
        <f>发票!B34</f>
        <v>18</v>
      </c>
      <c r="C30" s="200">
        <f>数据输入!D39</f>
        <v>0</v>
      </c>
      <c r="D30" s="201"/>
      <c r="E30" s="199">
        <f>数据输入!F39</f>
        <v>0</v>
      </c>
      <c r="F30" s="214" t="s">
        <v>241</v>
      </c>
      <c r="G30" s="199">
        <f>数据输入!G39</f>
        <v>0</v>
      </c>
      <c r="H30" s="199" t="s">
        <v>242</v>
      </c>
      <c r="I30" s="199">
        <f>数据输入!H39</f>
        <v>0</v>
      </c>
      <c r="J30" s="199" t="s">
        <v>242</v>
      </c>
      <c r="K30" s="396"/>
      <c r="L30" s="396"/>
    </row>
    <row r="31" spans="1:12" s="206" customFormat="1" ht="22.5" customHeight="1">
      <c r="A31" s="215"/>
      <c r="B31" s="200">
        <f>发票!B35</f>
        <v>19</v>
      </c>
      <c r="C31" s="200">
        <f>数据输入!D40</f>
        <v>0</v>
      </c>
      <c r="D31" s="201"/>
      <c r="E31" s="199">
        <f>数据输入!F40</f>
        <v>0</v>
      </c>
      <c r="F31" s="214" t="s">
        <v>241</v>
      </c>
      <c r="G31" s="199">
        <f>数据输入!G40</f>
        <v>0</v>
      </c>
      <c r="H31" s="199" t="s">
        <v>242</v>
      </c>
      <c r="I31" s="199">
        <f>数据输入!H40</f>
        <v>0</v>
      </c>
      <c r="J31" s="199" t="s">
        <v>242</v>
      </c>
      <c r="K31" s="396"/>
      <c r="L31" s="396"/>
    </row>
    <row r="32" spans="1:12" s="206" customFormat="1" ht="22.5" customHeight="1">
      <c r="A32" s="215"/>
      <c r="B32" s="200">
        <f>发票!B36</f>
        <v>20</v>
      </c>
      <c r="C32" s="200">
        <f>数据输入!D41</f>
        <v>0</v>
      </c>
      <c r="D32" s="201"/>
      <c r="E32" s="199">
        <f>数据输入!F41</f>
        <v>0</v>
      </c>
      <c r="F32" s="214" t="s">
        <v>241</v>
      </c>
      <c r="G32" s="199">
        <f>数据输入!G41</f>
        <v>0</v>
      </c>
      <c r="H32" s="199" t="s">
        <v>242</v>
      </c>
      <c r="I32" s="199">
        <f>数据输入!H41</f>
        <v>0</v>
      </c>
      <c r="J32" s="199" t="s">
        <v>242</v>
      </c>
      <c r="K32" s="396"/>
      <c r="L32" s="396"/>
    </row>
    <row r="33" spans="1:12" ht="15.75">
      <c r="A33" s="194"/>
      <c r="B33" s="194"/>
      <c r="C33" s="194"/>
      <c r="D33" s="213"/>
      <c r="E33" s="213"/>
      <c r="F33" s="216"/>
      <c r="G33" s="213"/>
      <c r="H33" s="213"/>
      <c r="I33" s="213"/>
      <c r="J33" s="213"/>
      <c r="K33" s="397"/>
      <c r="L33" s="397"/>
    </row>
    <row r="34" spans="1:12" ht="15.75">
      <c r="A34" s="186" t="s">
        <v>230</v>
      </c>
      <c r="B34" s="186"/>
      <c r="C34" s="186"/>
      <c r="E34" s="186">
        <f>SUM(E13:E33)</f>
        <v>0</v>
      </c>
      <c r="F34" s="217" t="s">
        <v>241</v>
      </c>
      <c r="G34" s="186">
        <f>SUM(G13:G33)</f>
        <v>0</v>
      </c>
      <c r="H34" s="189" t="s">
        <v>242</v>
      </c>
      <c r="I34" s="186">
        <f>SUM(I13:I33)</f>
        <v>0</v>
      </c>
      <c r="J34" s="189" t="s">
        <v>242</v>
      </c>
      <c r="K34">
        <f>数据输入!F11</f>
        <v>0</v>
      </c>
      <c r="L34" s="218" t="s">
        <v>243</v>
      </c>
    </row>
    <row r="38" spans="1:12" ht="18.75">
      <c r="A38" s="219"/>
      <c r="B38" s="219"/>
      <c r="C38" s="219"/>
      <c r="D38" s="220"/>
      <c r="E38" s="220"/>
    </row>
    <row r="39" spans="1:12" ht="18.75">
      <c r="D39" s="220"/>
      <c r="E39" s="220"/>
    </row>
    <row r="40" spans="1:12" ht="18.75">
      <c r="D40" s="220"/>
      <c r="E40" s="220"/>
    </row>
    <row r="42" spans="1:12" ht="18.75">
      <c r="D42" s="220"/>
    </row>
  </sheetData>
  <mergeCells count="10">
    <mergeCell ref="I9:L9"/>
    <mergeCell ref="K11:L11"/>
    <mergeCell ref="K12:L12"/>
    <mergeCell ref="K13:L33"/>
    <mergeCell ref="A1:L1"/>
    <mergeCell ref="D2:I2"/>
    <mergeCell ref="A3:J3"/>
    <mergeCell ref="J4:L4"/>
    <mergeCell ref="G7:I7"/>
    <mergeCell ref="J7:K7"/>
  </mergeCells>
  <phoneticPr fontId="6" type="noConversion"/>
  <pageMargins left="0.23958333333333334" right="0.23958333333333334" top="0.75972222222222219" bottom="0.35972222222222222" header="0.51111111111111107" footer="0.51111111111111107"/>
  <pageSetup paperSize="9" scale="99" orientation="portrait" verticalDpi="18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48"/>
  <sheetViews>
    <sheetView showGridLines="0" showZeros="0" workbookViewId="0">
      <selection sqref="A1:J1"/>
    </sheetView>
  </sheetViews>
  <sheetFormatPr defaultColWidth="9" defaultRowHeight="14.25"/>
  <cols>
    <col min="1" max="1" width="8.5" customWidth="1"/>
    <col min="2" max="2" width="12.25" customWidth="1"/>
    <col min="3" max="3" width="14.625" bestFit="1" customWidth="1"/>
    <col min="4" max="4" width="7.25" customWidth="1"/>
    <col min="5" max="5" width="6.5" customWidth="1"/>
    <col min="6" max="7" width="6.875" customWidth="1"/>
    <col min="8" max="8" width="6" customWidth="1"/>
    <col min="9" max="9" width="11" customWidth="1"/>
    <col min="10" max="10" width="15.25" customWidth="1"/>
  </cols>
  <sheetData>
    <row r="1" spans="1:10" ht="27" customHeight="1">
      <c r="A1" s="407" t="str">
        <f>数据输入!E19</f>
        <v>义乌华洛商品采购有限公司</v>
      </c>
      <c r="B1" s="408"/>
      <c r="C1" s="408"/>
      <c r="D1" s="408"/>
      <c r="E1" s="408"/>
      <c r="F1" s="408"/>
      <c r="G1" s="408"/>
      <c r="H1" s="408"/>
      <c r="I1" s="408"/>
      <c r="J1" s="408"/>
    </row>
    <row r="2" spans="1:10" ht="27.75">
      <c r="D2" s="408" t="s">
        <v>244</v>
      </c>
      <c r="E2" s="408"/>
      <c r="F2" s="408"/>
      <c r="G2" s="408"/>
      <c r="H2" s="221"/>
      <c r="I2" s="222" t="s">
        <v>245</v>
      </c>
      <c r="J2" s="223" t="str">
        <f>数据输入!E3</f>
        <v/>
      </c>
    </row>
    <row r="3" spans="1:10" ht="27">
      <c r="D3" s="409" t="s">
        <v>246</v>
      </c>
      <c r="E3" s="409"/>
      <c r="F3" s="409"/>
      <c r="G3" s="409"/>
      <c r="H3" s="224"/>
      <c r="I3" s="222" t="s">
        <v>247</v>
      </c>
      <c r="J3" s="225">
        <f ca="1">发票!I9</f>
        <v>42824</v>
      </c>
    </row>
    <row r="4" spans="1:10" ht="15.75" customHeight="1">
      <c r="A4" s="410" t="s">
        <v>248</v>
      </c>
      <c r="B4" s="411" t="str">
        <f>A1</f>
        <v>义乌华洛商品采购有限公司</v>
      </c>
      <c r="C4" s="411"/>
      <c r="D4" s="411"/>
      <c r="E4" s="411"/>
      <c r="F4" s="410" t="s">
        <v>249</v>
      </c>
      <c r="G4" s="411"/>
      <c r="H4" s="411"/>
      <c r="I4" s="411"/>
      <c r="J4" s="411"/>
    </row>
    <row r="5" spans="1:10" ht="16.5" customHeight="1">
      <c r="A5" s="410"/>
      <c r="B5" s="226" t="s">
        <v>250</v>
      </c>
      <c r="C5" s="226"/>
      <c r="D5" s="226"/>
      <c r="E5" s="226"/>
      <c r="F5" s="410"/>
      <c r="G5" s="226" t="s">
        <v>251</v>
      </c>
      <c r="H5" s="226"/>
      <c r="I5" s="226"/>
      <c r="J5" s="226"/>
    </row>
    <row r="6" spans="1:10" ht="16.5" customHeight="1">
      <c r="A6" s="227"/>
      <c r="B6" s="412"/>
      <c r="C6" s="412"/>
      <c r="D6" s="412"/>
      <c r="E6" s="412"/>
      <c r="F6" s="227"/>
      <c r="G6" s="413"/>
      <c r="H6" s="413"/>
      <c r="I6" s="413"/>
      <c r="J6" s="413"/>
    </row>
    <row r="7" spans="1:10">
      <c r="A7" s="414" t="s">
        <v>252</v>
      </c>
      <c r="B7" s="414"/>
      <c r="C7" s="414"/>
      <c r="D7" s="414"/>
      <c r="E7" s="414"/>
      <c r="F7" s="414"/>
      <c r="G7" s="414"/>
      <c r="H7" s="414"/>
      <c r="I7" s="414"/>
      <c r="J7" s="414"/>
    </row>
    <row r="8" spans="1:10" ht="15.75">
      <c r="A8" s="415" t="s">
        <v>253</v>
      </c>
      <c r="B8" s="414"/>
      <c r="C8" s="414"/>
      <c r="D8" s="414"/>
      <c r="E8" s="414"/>
      <c r="F8" s="414"/>
      <c r="G8" s="414"/>
      <c r="H8" s="414"/>
      <c r="I8" s="414"/>
      <c r="J8" s="414"/>
    </row>
    <row r="9" spans="1:10" ht="15.75">
      <c r="A9" s="415" t="s">
        <v>254</v>
      </c>
      <c r="B9" s="414"/>
      <c r="C9" s="414"/>
      <c r="D9" s="414"/>
      <c r="E9" s="414"/>
      <c r="F9" s="414"/>
      <c r="G9" s="414"/>
      <c r="H9" s="414"/>
      <c r="I9" s="414"/>
      <c r="J9" s="414"/>
    </row>
    <row r="10" spans="1:10" ht="15.75" customHeight="1">
      <c r="B10" s="228" t="s">
        <v>255</v>
      </c>
      <c r="C10" s="403" t="s">
        <v>256</v>
      </c>
      <c r="D10" s="403"/>
      <c r="E10" s="404"/>
      <c r="F10" s="404"/>
      <c r="G10" s="405" t="s">
        <v>257</v>
      </c>
      <c r="H10" s="406"/>
      <c r="I10" s="228" t="s">
        <v>258</v>
      </c>
      <c r="J10" s="228" t="s">
        <v>259</v>
      </c>
    </row>
    <row r="11" spans="1:10" ht="15.75" customHeight="1">
      <c r="B11" s="229" t="s">
        <v>260</v>
      </c>
      <c r="C11" s="419" t="s">
        <v>261</v>
      </c>
      <c r="D11" s="419"/>
      <c r="E11" s="404"/>
      <c r="F11" s="404"/>
      <c r="G11" s="230" t="s">
        <v>262</v>
      </c>
      <c r="H11" s="231"/>
      <c r="I11" s="231" t="s">
        <v>263</v>
      </c>
      <c r="J11" s="229" t="s">
        <v>264</v>
      </c>
    </row>
    <row r="12" spans="1:10" ht="15.75" customHeight="1">
      <c r="B12" s="229"/>
      <c r="C12" s="232"/>
      <c r="D12" s="233"/>
      <c r="E12" s="234"/>
      <c r="F12" s="234"/>
      <c r="G12" s="230"/>
      <c r="H12" s="231"/>
      <c r="I12" s="231"/>
      <c r="J12" s="229" t="s">
        <v>228</v>
      </c>
    </row>
    <row r="13" spans="1:10" ht="15.75" customHeight="1">
      <c r="B13" s="229"/>
      <c r="C13" s="416">
        <f>数据输入!D22</f>
        <v>0</v>
      </c>
      <c r="D13" s="417"/>
      <c r="E13" s="417"/>
      <c r="F13" s="418"/>
      <c r="G13" s="235">
        <f>数据输入!I22</f>
        <v>0</v>
      </c>
      <c r="H13" s="236">
        <f>数据输入!J22</f>
        <v>0</v>
      </c>
      <c r="I13" s="237">
        <f>数据输入!K22</f>
        <v>0</v>
      </c>
      <c r="J13" s="238" t="str">
        <f>数据输入!M22</f>
        <v/>
      </c>
    </row>
    <row r="14" spans="1:10" ht="15.75" customHeight="1">
      <c r="B14" s="229"/>
      <c r="C14" s="416">
        <f>数据输入!D23</f>
        <v>0</v>
      </c>
      <c r="D14" s="417"/>
      <c r="E14" s="417"/>
      <c r="F14" s="418"/>
      <c r="G14" s="235">
        <f>数据输入!I23</f>
        <v>0</v>
      </c>
      <c r="H14" s="236">
        <f>数据输入!J23</f>
        <v>0</v>
      </c>
      <c r="I14" s="237">
        <f>数据输入!K23</f>
        <v>0</v>
      </c>
      <c r="J14" s="238" t="str">
        <f>数据输入!M23</f>
        <v/>
      </c>
    </row>
    <row r="15" spans="1:10" ht="15.75" customHeight="1">
      <c r="B15" s="229"/>
      <c r="C15" s="416">
        <f>数据输入!D24</f>
        <v>0</v>
      </c>
      <c r="D15" s="417"/>
      <c r="E15" s="417"/>
      <c r="F15" s="418"/>
      <c r="G15" s="235">
        <f>数据输入!I24</f>
        <v>0</v>
      </c>
      <c r="H15" s="236">
        <f>数据输入!J24</f>
        <v>0</v>
      </c>
      <c r="I15" s="237">
        <f>数据输入!K24</f>
        <v>0</v>
      </c>
      <c r="J15" s="238" t="str">
        <f>数据输入!M24</f>
        <v/>
      </c>
    </row>
    <row r="16" spans="1:10" ht="15.75" customHeight="1">
      <c r="B16" s="229"/>
      <c r="C16" s="416">
        <f>数据输入!D25</f>
        <v>0</v>
      </c>
      <c r="D16" s="417"/>
      <c r="E16" s="417"/>
      <c r="F16" s="418"/>
      <c r="G16" s="235">
        <f>数据输入!I25</f>
        <v>0</v>
      </c>
      <c r="H16" s="236">
        <f>数据输入!J25</f>
        <v>0</v>
      </c>
      <c r="I16" s="237">
        <f>数据输入!K25</f>
        <v>0</v>
      </c>
      <c r="J16" s="238" t="str">
        <f>数据输入!M25</f>
        <v/>
      </c>
    </row>
    <row r="17" spans="1:10" ht="15.75" customHeight="1">
      <c r="B17" s="229"/>
      <c r="C17" s="416">
        <f>数据输入!D26</f>
        <v>0</v>
      </c>
      <c r="D17" s="417"/>
      <c r="E17" s="417"/>
      <c r="F17" s="418"/>
      <c r="G17" s="235">
        <f>数据输入!I26</f>
        <v>0</v>
      </c>
      <c r="H17" s="236">
        <f>数据输入!J26</f>
        <v>0</v>
      </c>
      <c r="I17" s="237">
        <f>数据输入!K26</f>
        <v>0</v>
      </c>
      <c r="J17" s="238" t="str">
        <f>数据输入!M26</f>
        <v/>
      </c>
    </row>
    <row r="18" spans="1:10" ht="15.75" customHeight="1">
      <c r="B18" s="229"/>
      <c r="C18" s="416">
        <f>数据输入!D27</f>
        <v>0</v>
      </c>
      <c r="D18" s="417"/>
      <c r="E18" s="417"/>
      <c r="F18" s="418"/>
      <c r="G18" s="235">
        <f>数据输入!I27</f>
        <v>0</v>
      </c>
      <c r="H18" s="236">
        <f>数据输入!J27</f>
        <v>0</v>
      </c>
      <c r="I18" s="237">
        <f>数据输入!K27</f>
        <v>0</v>
      </c>
      <c r="J18" s="238" t="str">
        <f>数据输入!M27</f>
        <v/>
      </c>
    </row>
    <row r="19" spans="1:10" ht="15.75" customHeight="1">
      <c r="B19" s="229"/>
      <c r="C19" s="416">
        <f>数据输入!D28</f>
        <v>0</v>
      </c>
      <c r="D19" s="417"/>
      <c r="E19" s="417"/>
      <c r="F19" s="418"/>
      <c r="G19" s="235">
        <f>数据输入!I28</f>
        <v>0</v>
      </c>
      <c r="H19" s="236">
        <f>数据输入!J28</f>
        <v>0</v>
      </c>
      <c r="I19" s="237">
        <f>数据输入!K28</f>
        <v>0</v>
      </c>
      <c r="J19" s="238" t="str">
        <f>数据输入!M28</f>
        <v/>
      </c>
    </row>
    <row r="20" spans="1:10" ht="15.75" customHeight="1">
      <c r="B20" s="229"/>
      <c r="C20" s="416">
        <f>数据输入!D29</f>
        <v>0</v>
      </c>
      <c r="D20" s="417"/>
      <c r="E20" s="417"/>
      <c r="F20" s="418"/>
      <c r="G20" s="235">
        <f>数据输入!I29</f>
        <v>0</v>
      </c>
      <c r="H20" s="236">
        <f>数据输入!J29</f>
        <v>0</v>
      </c>
      <c r="I20" s="237">
        <f>数据输入!K29</f>
        <v>0</v>
      </c>
      <c r="J20" s="238" t="str">
        <f>数据输入!M29</f>
        <v/>
      </c>
    </row>
    <row r="21" spans="1:10" ht="15.75" customHeight="1">
      <c r="B21" s="229"/>
      <c r="C21" s="416">
        <f>数据输入!D30</f>
        <v>0</v>
      </c>
      <c r="D21" s="417"/>
      <c r="E21" s="417"/>
      <c r="F21" s="418"/>
      <c r="G21" s="235">
        <f>数据输入!I30</f>
        <v>0</v>
      </c>
      <c r="H21" s="236">
        <f>数据输入!J30</f>
        <v>0</v>
      </c>
      <c r="I21" s="237">
        <f>数据输入!K30</f>
        <v>0</v>
      </c>
      <c r="J21" s="238" t="str">
        <f>数据输入!M30</f>
        <v/>
      </c>
    </row>
    <row r="22" spans="1:10" ht="15.75" customHeight="1">
      <c r="B22" s="229"/>
      <c r="C22" s="416">
        <f>数据输入!D31</f>
        <v>0</v>
      </c>
      <c r="D22" s="417"/>
      <c r="E22" s="417"/>
      <c r="F22" s="418"/>
      <c r="G22" s="235">
        <f>数据输入!I31</f>
        <v>0</v>
      </c>
      <c r="H22" s="236">
        <f>数据输入!J31</f>
        <v>0</v>
      </c>
      <c r="I22" s="237">
        <f>数据输入!K31</f>
        <v>0</v>
      </c>
      <c r="J22" s="238" t="str">
        <f>数据输入!M31</f>
        <v/>
      </c>
    </row>
    <row r="23" spans="1:10" ht="15.75" customHeight="1">
      <c r="B23" s="229"/>
      <c r="C23" s="416">
        <f>数据输入!D32</f>
        <v>0</v>
      </c>
      <c r="D23" s="417"/>
      <c r="E23" s="417"/>
      <c r="F23" s="418"/>
      <c r="G23" s="235">
        <f>数据输入!I32</f>
        <v>0</v>
      </c>
      <c r="H23" s="236">
        <f>数据输入!J32</f>
        <v>0</v>
      </c>
      <c r="I23" s="237">
        <f>数据输入!K32</f>
        <v>0</v>
      </c>
      <c r="J23" s="238" t="str">
        <f>数据输入!M32</f>
        <v/>
      </c>
    </row>
    <row r="24" spans="1:10" ht="15.75" customHeight="1">
      <c r="B24" s="229"/>
      <c r="C24" s="416">
        <f>数据输入!D33</f>
        <v>0</v>
      </c>
      <c r="D24" s="417"/>
      <c r="E24" s="417"/>
      <c r="F24" s="418"/>
      <c r="G24" s="235">
        <f>数据输入!I33</f>
        <v>0</v>
      </c>
      <c r="H24" s="236">
        <f>数据输入!J33</f>
        <v>0</v>
      </c>
      <c r="I24" s="237">
        <f>数据输入!K33</f>
        <v>0</v>
      </c>
      <c r="J24" s="238" t="str">
        <f>数据输入!M33</f>
        <v/>
      </c>
    </row>
    <row r="25" spans="1:10" ht="15.75" customHeight="1">
      <c r="B25" s="239" t="s">
        <v>265</v>
      </c>
      <c r="C25" s="420"/>
      <c r="D25" s="420"/>
      <c r="E25" s="404"/>
      <c r="F25" s="421"/>
      <c r="G25" s="235"/>
      <c r="H25" s="236"/>
      <c r="I25" s="240"/>
      <c r="J25" s="241">
        <f>SUM(J13:J24)</f>
        <v>0</v>
      </c>
    </row>
    <row r="26" spans="1:10" ht="15.75" customHeight="1">
      <c r="B26" s="242"/>
      <c r="C26" s="243"/>
      <c r="D26" s="243"/>
      <c r="E26" s="244"/>
      <c r="F26" s="244"/>
      <c r="G26" s="245"/>
      <c r="H26" s="245"/>
      <c r="I26" s="243"/>
      <c r="J26" s="246"/>
    </row>
    <row r="27" spans="1:10" s="249" customFormat="1" ht="15">
      <c r="A27" s="422" t="s">
        <v>266</v>
      </c>
      <c r="B27" s="422"/>
      <c r="C27" s="247">
        <f ca="1">发票!I9</f>
        <v>42824</v>
      </c>
      <c r="D27" s="423" t="s">
        <v>267</v>
      </c>
      <c r="E27" s="423"/>
      <c r="F27" s="248"/>
      <c r="G27" s="248"/>
      <c r="H27" s="248"/>
      <c r="I27" s="248"/>
      <c r="J27" s="248"/>
    </row>
    <row r="28" spans="1:10" s="249" customFormat="1" ht="15">
      <c r="A28" s="424" t="s">
        <v>268</v>
      </c>
      <c r="B28" s="422"/>
      <c r="C28" s="250" t="s">
        <v>269</v>
      </c>
      <c r="D28" s="425">
        <f ca="1">C27</f>
        <v>42824</v>
      </c>
      <c r="E28" s="425"/>
      <c r="F28" s="248"/>
      <c r="G28" s="248"/>
      <c r="H28" s="248"/>
      <c r="I28" s="248"/>
      <c r="J28" s="248"/>
    </row>
    <row r="29" spans="1:10" s="249" customFormat="1" ht="15">
      <c r="A29" s="422" t="s">
        <v>270</v>
      </c>
      <c r="B29" s="422"/>
      <c r="C29" s="422"/>
      <c r="D29" s="422"/>
      <c r="E29" s="422"/>
      <c r="F29" s="424" t="s">
        <v>271</v>
      </c>
      <c r="G29" s="424"/>
      <c r="H29" s="251"/>
      <c r="I29" s="157"/>
      <c r="J29" s="252"/>
    </row>
    <row r="30" spans="1:10" s="249" customFormat="1" ht="15">
      <c r="A30" s="424" t="s">
        <v>272</v>
      </c>
      <c r="B30" s="422"/>
      <c r="C30" s="424" t="s">
        <v>273</v>
      </c>
      <c r="D30" s="422"/>
      <c r="E30" s="422"/>
      <c r="F30" s="424" t="s">
        <v>274</v>
      </c>
      <c r="G30" s="424"/>
      <c r="H30" s="251"/>
      <c r="I30" s="253" t="str">
        <f>数据输入!E6</f>
        <v/>
      </c>
      <c r="J30" s="252" t="str">
        <f>数据输入!E5</f>
        <v/>
      </c>
    </row>
    <row r="31" spans="1:10" s="249" customFormat="1" ht="15">
      <c r="A31" s="422" t="s">
        <v>275</v>
      </c>
      <c r="B31" s="422"/>
      <c r="C31" s="426" t="s">
        <v>276</v>
      </c>
      <c r="D31" s="426"/>
      <c r="E31" s="426"/>
      <c r="F31" s="426"/>
      <c r="G31" s="426"/>
      <c r="H31" s="426"/>
      <c r="I31" s="426"/>
      <c r="J31" s="426"/>
    </row>
    <row r="32" spans="1:10" s="249" customFormat="1" ht="15">
      <c r="A32" s="426" t="s">
        <v>277</v>
      </c>
      <c r="B32" s="426"/>
      <c r="C32" s="426"/>
      <c r="D32" s="426"/>
      <c r="E32" s="426"/>
      <c r="F32" s="426"/>
      <c r="G32" s="426"/>
      <c r="H32" s="426"/>
      <c r="I32" s="426"/>
      <c r="J32" s="426"/>
    </row>
    <row r="33" spans="1:10" s="249" customFormat="1" ht="15">
      <c r="A33" s="424" t="s">
        <v>278</v>
      </c>
      <c r="B33" s="422"/>
      <c r="C33" s="424" t="s">
        <v>279</v>
      </c>
      <c r="D33" s="422"/>
      <c r="E33" s="422"/>
      <c r="F33" s="422"/>
      <c r="G33" s="422"/>
      <c r="H33" s="422"/>
      <c r="I33" s="422"/>
      <c r="J33" s="422"/>
    </row>
    <row r="34" spans="1:10" s="249" customFormat="1" ht="15">
      <c r="A34" s="424" t="s">
        <v>280</v>
      </c>
      <c r="B34" s="422"/>
      <c r="C34" s="422"/>
      <c r="D34" s="422"/>
      <c r="E34" s="422"/>
      <c r="F34" s="422"/>
      <c r="G34" s="422"/>
      <c r="H34" s="422"/>
      <c r="I34" s="422"/>
      <c r="J34" s="422"/>
    </row>
    <row r="35" spans="1:10" s="249" customFormat="1" ht="15">
      <c r="A35" s="427" t="s">
        <v>281</v>
      </c>
      <c r="B35" s="427"/>
      <c r="C35" s="427"/>
      <c r="D35" s="427"/>
      <c r="E35" s="427"/>
      <c r="F35" s="427"/>
      <c r="G35" s="427"/>
      <c r="H35" s="427"/>
      <c r="I35" s="427"/>
      <c r="J35" s="427"/>
    </row>
    <row r="36" spans="1:10" s="249" customFormat="1" ht="15">
      <c r="A36" s="249" t="s">
        <v>282</v>
      </c>
      <c r="C36" s="254" t="s">
        <v>283</v>
      </c>
      <c r="D36" s="249" t="s">
        <v>284</v>
      </c>
      <c r="E36" s="426" t="s">
        <v>285</v>
      </c>
      <c r="F36" s="426"/>
      <c r="G36" s="426"/>
      <c r="H36" s="426"/>
      <c r="I36" s="426"/>
      <c r="J36" s="426"/>
    </row>
    <row r="37" spans="1:10" s="249" customFormat="1" ht="15">
      <c r="A37" s="255" t="s">
        <v>286</v>
      </c>
      <c r="C37" s="256" t="s">
        <v>287</v>
      </c>
      <c r="D37" s="249" t="s">
        <v>288</v>
      </c>
      <c r="E37" s="413" t="s">
        <v>289</v>
      </c>
      <c r="F37" s="426"/>
      <c r="G37" s="426"/>
      <c r="H37" s="426"/>
      <c r="I37" s="426"/>
      <c r="J37" s="426"/>
    </row>
    <row r="38" spans="1:10" s="249" customFormat="1" ht="15">
      <c r="A38" s="426" t="s">
        <v>290</v>
      </c>
      <c r="B38" s="426"/>
      <c r="C38" s="422"/>
      <c r="D38" s="422"/>
      <c r="E38" s="422"/>
      <c r="F38" s="422" t="s">
        <v>291</v>
      </c>
      <c r="G38" s="422"/>
      <c r="H38" s="250"/>
      <c r="I38" s="422"/>
      <c r="J38" s="422"/>
    </row>
    <row r="39" spans="1:10" s="249" customFormat="1" ht="15">
      <c r="A39" s="413" t="s">
        <v>292</v>
      </c>
      <c r="B39" s="426"/>
      <c r="C39" s="422"/>
      <c r="D39" s="422"/>
      <c r="E39" s="424" t="s">
        <v>293</v>
      </c>
      <c r="F39" s="424"/>
      <c r="G39" s="424"/>
      <c r="H39" s="424"/>
      <c r="I39" s="424"/>
      <c r="J39" s="424"/>
    </row>
    <row r="40" spans="1:10" s="249" customFormat="1" ht="13.5"/>
    <row r="41" spans="1:10" s="249" customFormat="1" ht="13.5"/>
    <row r="42" spans="1:10" s="249" customFormat="1" ht="13.5"/>
    <row r="43" spans="1:10" s="249" customFormat="1" ht="13.5">
      <c r="A43" s="422" t="s">
        <v>294</v>
      </c>
      <c r="B43" s="422"/>
      <c r="C43" s="422"/>
      <c r="D43" s="422"/>
      <c r="F43" s="422" t="s">
        <v>295</v>
      </c>
      <c r="G43" s="422"/>
      <c r="H43" s="422"/>
      <c r="I43" s="422"/>
      <c r="J43" s="422"/>
    </row>
    <row r="44" spans="1:10" s="249" customFormat="1" ht="13.5" customHeight="1">
      <c r="A44" s="424" t="s">
        <v>296</v>
      </c>
      <c r="B44" s="424"/>
      <c r="C44" s="424"/>
      <c r="D44" s="424"/>
      <c r="F44" s="424" t="s">
        <v>297</v>
      </c>
      <c r="G44" s="424"/>
      <c r="H44" s="424"/>
      <c r="I44" s="424"/>
      <c r="J44" s="424"/>
    </row>
    <row r="45" spans="1:10" s="249" customFormat="1">
      <c r="A45" s="422"/>
      <c r="B45" s="422"/>
      <c r="C45" s="422"/>
      <c r="D45" s="422"/>
      <c r="F45" s="411" t="str">
        <f>A1</f>
        <v>义乌华洛商品采购有限公司</v>
      </c>
      <c r="G45" s="411"/>
      <c r="H45" s="411"/>
      <c r="I45" s="411"/>
      <c r="J45" s="411"/>
    </row>
    <row r="46" spans="1:10" s="249" customFormat="1" ht="15">
      <c r="A46" s="422"/>
      <c r="B46" s="422"/>
      <c r="C46" s="422"/>
      <c r="D46" s="422"/>
      <c r="F46" s="428"/>
      <c r="G46" s="429"/>
      <c r="H46" s="429"/>
      <c r="I46" s="429"/>
      <c r="J46" s="429"/>
    </row>
    <row r="47" spans="1:10" s="249" customFormat="1" ht="15">
      <c r="A47" s="430"/>
      <c r="B47" s="430"/>
      <c r="C47" s="430"/>
      <c r="D47" s="430"/>
      <c r="F47" s="424"/>
      <c r="G47" s="422"/>
      <c r="H47" s="422"/>
      <c r="I47" s="422"/>
      <c r="J47" s="422"/>
    </row>
    <row r="48" spans="1:10" s="249" customFormat="1" ht="15">
      <c r="A48" s="422" t="s">
        <v>298</v>
      </c>
      <c r="B48" s="422"/>
      <c r="C48" s="422"/>
      <c r="D48" s="422"/>
      <c r="F48" s="424" t="s">
        <v>299</v>
      </c>
      <c r="G48" s="422"/>
      <c r="H48" s="422"/>
      <c r="I48" s="422"/>
      <c r="J48" s="422"/>
    </row>
  </sheetData>
  <mergeCells count="66">
    <mergeCell ref="A48:D48"/>
    <mergeCell ref="F48:J48"/>
    <mergeCell ref="A45:D45"/>
    <mergeCell ref="F45:J45"/>
    <mergeCell ref="A46:D46"/>
    <mergeCell ref="F46:J46"/>
    <mergeCell ref="A47:D47"/>
    <mergeCell ref="F47:J47"/>
    <mergeCell ref="A44:D44"/>
    <mergeCell ref="F44:J44"/>
    <mergeCell ref="A35:J35"/>
    <mergeCell ref="E36:J36"/>
    <mergeCell ref="E37:J37"/>
    <mergeCell ref="A38:B38"/>
    <mergeCell ref="C38:E38"/>
    <mergeCell ref="F38:G38"/>
    <mergeCell ref="I38:J38"/>
    <mergeCell ref="A39:B39"/>
    <mergeCell ref="C39:D39"/>
    <mergeCell ref="E39:J39"/>
    <mergeCell ref="A43:D43"/>
    <mergeCell ref="F43:J43"/>
    <mergeCell ref="A34:J34"/>
    <mergeCell ref="A29:B29"/>
    <mergeCell ref="C29:E29"/>
    <mergeCell ref="F29:G29"/>
    <mergeCell ref="A30:B30"/>
    <mergeCell ref="C30:E30"/>
    <mergeCell ref="F30:G30"/>
    <mergeCell ref="A31:B31"/>
    <mergeCell ref="C31:J31"/>
    <mergeCell ref="A32:J32"/>
    <mergeCell ref="A33:B33"/>
    <mergeCell ref="C33:J33"/>
    <mergeCell ref="C24:F24"/>
    <mergeCell ref="C25:F25"/>
    <mergeCell ref="A27:B27"/>
    <mergeCell ref="D27:E27"/>
    <mergeCell ref="A28:B28"/>
    <mergeCell ref="D28:E28"/>
    <mergeCell ref="C23:F23"/>
    <mergeCell ref="C11:F11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10:F10"/>
    <mergeCell ref="G10:H10"/>
    <mergeCell ref="A1:J1"/>
    <mergeCell ref="D2:G2"/>
    <mergeCell ref="D3:G3"/>
    <mergeCell ref="A4:A5"/>
    <mergeCell ref="B4:E4"/>
    <mergeCell ref="F4:F5"/>
    <mergeCell ref="G4:J4"/>
    <mergeCell ref="B6:E6"/>
    <mergeCell ref="G6:J6"/>
    <mergeCell ref="A7:J7"/>
    <mergeCell ref="A8:J8"/>
    <mergeCell ref="A9:J9"/>
  </mergeCells>
  <phoneticPr fontId="6" type="noConversion"/>
  <pageMargins left="0.34930555555555554" right="0.31805555555555554" top="0.70972222222222225" bottom="1" header="0.5" footer="0.5"/>
  <pageSetup paperSize="9" orientation="portrait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40"/>
  </sheetPr>
  <dimension ref="A1:H26"/>
  <sheetViews>
    <sheetView showGridLines="0" showZeros="0" workbookViewId="0"/>
  </sheetViews>
  <sheetFormatPr defaultColWidth="9" defaultRowHeight="14.25"/>
  <cols>
    <col min="1" max="1" width="13.375" customWidth="1"/>
    <col min="2" max="2" width="29.125" customWidth="1"/>
    <col min="3" max="3" width="6.5" customWidth="1"/>
    <col min="4" max="4" width="8.625" customWidth="1"/>
    <col min="6" max="6" width="6.5" customWidth="1"/>
  </cols>
  <sheetData>
    <row r="1" spans="1:8" ht="40.5" customHeight="1">
      <c r="B1" s="431" t="s">
        <v>300</v>
      </c>
      <c r="C1" s="431"/>
      <c r="D1" s="431"/>
      <c r="E1" s="431"/>
    </row>
    <row r="2" spans="1:8" s="257" customFormat="1" ht="18.75"/>
    <row r="3" spans="1:8" s="257" customFormat="1" ht="18.75">
      <c r="A3" s="258" t="str">
        <f>数据输入!E18</f>
        <v>浙江裕通报关代理有限公司</v>
      </c>
      <c r="C3" s="257" t="s">
        <v>301</v>
      </c>
    </row>
    <row r="4" spans="1:8" s="257" customFormat="1" ht="69" customHeight="1">
      <c r="B4" s="432" t="s">
        <v>302</v>
      </c>
      <c r="C4" s="432"/>
      <c r="D4" s="432"/>
      <c r="E4" s="432"/>
      <c r="F4" s="432"/>
      <c r="G4" s="432"/>
    </row>
    <row r="5" spans="1:8" s="257" customFormat="1" ht="18.75">
      <c r="B5" s="259" t="s">
        <v>303</v>
      </c>
    </row>
    <row r="6" spans="1:8" s="257" customFormat="1" ht="25.5" customHeight="1">
      <c r="A6" s="257" t="s">
        <v>196</v>
      </c>
      <c r="B6" s="154" t="str">
        <f>数据输入!E8</f>
        <v/>
      </c>
      <c r="C6"/>
      <c r="D6"/>
    </row>
    <row r="7" spans="1:8" s="257" customFormat="1" ht="25.5" customHeight="1">
      <c r="A7" s="257" t="s">
        <v>304</v>
      </c>
      <c r="B7" s="154" t="str">
        <f>数据输入!E7</f>
        <v/>
      </c>
      <c r="C7" s="257" t="s">
        <v>201</v>
      </c>
      <c r="D7">
        <f>数据输入!F43</f>
        <v>0</v>
      </c>
      <c r="E7" s="257" t="s">
        <v>202</v>
      </c>
      <c r="F7" s="257" t="s">
        <v>305</v>
      </c>
      <c r="G7">
        <f>数据输入!G43</f>
        <v>0</v>
      </c>
      <c r="H7" s="257" t="s">
        <v>242</v>
      </c>
    </row>
    <row r="8" spans="1:8" s="257" customFormat="1" ht="25.5" customHeight="1">
      <c r="A8" s="257" t="s">
        <v>235</v>
      </c>
      <c r="B8" s="154" t="str">
        <f>数据输入!E10</f>
        <v/>
      </c>
    </row>
    <row r="9" spans="1:8" s="257" customFormat="1" ht="25.5" customHeight="1"/>
    <row r="10" spans="1:8" s="257" customFormat="1" ht="25.5" customHeight="1">
      <c r="A10" s="257" t="s">
        <v>306</v>
      </c>
    </row>
    <row r="11" spans="1:8" s="257" customFormat="1" ht="25.5" customHeight="1">
      <c r="A11" s="257" t="s">
        <v>307</v>
      </c>
      <c r="B11" s="260" t="s">
        <v>308</v>
      </c>
    </row>
    <row r="12" spans="1:8" s="257" customFormat="1" ht="25.5" customHeight="1">
      <c r="A12" s="249" t="s">
        <v>309</v>
      </c>
      <c r="B12" s="260" t="s">
        <v>310</v>
      </c>
      <c r="E12" s="261" t="s">
        <v>311</v>
      </c>
      <c r="F12" s="260" t="s">
        <v>312</v>
      </c>
    </row>
    <row r="13" spans="1:8" s="257" customFormat="1" ht="25.5" customHeight="1">
      <c r="A13" s="257" t="s">
        <v>313</v>
      </c>
      <c r="E13" s="261"/>
    </row>
    <row r="14" spans="1:8" s="257" customFormat="1" ht="25.5" customHeight="1">
      <c r="A14" s="257" t="s">
        <v>307</v>
      </c>
      <c r="B14" s="262" t="str">
        <f>数据输入!E17</f>
        <v>义乌港A区3楼388</v>
      </c>
      <c r="C14" s="262"/>
      <c r="D14" s="262"/>
      <c r="E14" s="261"/>
    </row>
    <row r="15" spans="1:8" s="257" customFormat="1" ht="25.5" customHeight="1">
      <c r="A15" s="249" t="s">
        <v>309</v>
      </c>
      <c r="B15" s="263" t="str">
        <f>数据输入!H17</f>
        <v>虞</v>
      </c>
      <c r="C15" s="264"/>
      <c r="E15" s="261" t="s">
        <v>311</v>
      </c>
      <c r="F15" s="433" t="str">
        <f>数据输入!J17</f>
        <v>18757868508</v>
      </c>
      <c r="G15" s="433"/>
    </row>
    <row r="16" spans="1:8" s="257" customFormat="1" ht="25.5" customHeight="1">
      <c r="A16" s="257" t="s">
        <v>314</v>
      </c>
    </row>
    <row r="17" spans="1:6" s="257" customFormat="1" ht="25.5" customHeight="1">
      <c r="A17" s="257" t="s">
        <v>315</v>
      </c>
      <c r="D17" s="264" t="s">
        <v>316</v>
      </c>
      <c r="E17" s="264"/>
    </row>
    <row r="18" spans="1:6" s="257" customFormat="1" ht="25.5" customHeight="1">
      <c r="A18" s="257" t="s">
        <v>317</v>
      </c>
      <c r="D18" s="257" t="s">
        <v>318</v>
      </c>
    </row>
    <row r="19" spans="1:6" s="257" customFormat="1" ht="25.5" customHeight="1"/>
    <row r="20" spans="1:6" s="257" customFormat="1" ht="25.5" customHeight="1">
      <c r="A20" s="257" t="s">
        <v>319</v>
      </c>
      <c r="E20"/>
    </row>
    <row r="21" spans="1:6" s="257" customFormat="1" ht="25.5" customHeight="1">
      <c r="A21" s="257" t="s">
        <v>320</v>
      </c>
    </row>
    <row r="22" spans="1:6" s="257" customFormat="1" ht="25.5" customHeight="1"/>
    <row r="23" spans="1:6" s="257" customFormat="1" ht="42.75" customHeight="1"/>
    <row r="24" spans="1:6" s="257" customFormat="1" ht="18.75">
      <c r="D24" s="257" t="s">
        <v>321</v>
      </c>
    </row>
    <row r="25" spans="1:6" s="257" customFormat="1" ht="18.75">
      <c r="D25" s="434">
        <f ca="1">发票!I9</f>
        <v>42824</v>
      </c>
      <c r="E25" s="434"/>
      <c r="F25" s="434"/>
    </row>
    <row r="26" spans="1:6" s="257" customFormat="1" ht="18.75"/>
  </sheetData>
  <mergeCells count="4">
    <mergeCell ref="B1:E1"/>
    <mergeCell ref="B4:G4"/>
    <mergeCell ref="F15:G15"/>
    <mergeCell ref="D25:F25"/>
  </mergeCells>
  <phoneticPr fontId="6" type="noConversion"/>
  <pageMargins left="0.21944444444444444" right="0.2" top="1" bottom="0.23958333333333334" header="0.5" footer="0.5"/>
  <pageSetup paperSize="9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indexed="46"/>
  </sheetPr>
  <dimension ref="A1:AG144"/>
  <sheetViews>
    <sheetView showGridLines="0" showZeros="0" topLeftCell="A19" workbookViewId="0">
      <selection activeCell="D40" sqref="D40"/>
    </sheetView>
  </sheetViews>
  <sheetFormatPr defaultColWidth="9" defaultRowHeight="14.25"/>
  <cols>
    <col min="1" max="1" width="5.25" customWidth="1"/>
    <col min="2" max="2" width="7.625" customWidth="1"/>
    <col min="3" max="3" width="2.5" customWidth="1"/>
    <col min="4" max="4" width="1.625" customWidth="1"/>
    <col min="5" max="5" width="0.75" customWidth="1"/>
    <col min="6" max="6" width="1.75" customWidth="1"/>
    <col min="7" max="7" width="0.625" customWidth="1"/>
    <col min="8" max="8" width="1.75" customWidth="1"/>
    <col min="9" max="9" width="0.625" customWidth="1"/>
    <col min="10" max="10" width="1.75" customWidth="1"/>
    <col min="11" max="11" width="0.5" customWidth="1"/>
    <col min="12" max="12" width="1.625" customWidth="1"/>
    <col min="13" max="13" width="0.375" customWidth="1"/>
    <col min="14" max="14" width="1.875" customWidth="1"/>
    <col min="15" max="15" width="0.5" customWidth="1"/>
    <col min="16" max="16" width="1.875" customWidth="1"/>
    <col min="17" max="17" width="0.375" customWidth="1"/>
    <col min="18" max="18" width="1.875" customWidth="1"/>
    <col min="19" max="19" width="0.5" customWidth="1"/>
    <col min="20" max="20" width="1.875" customWidth="1"/>
    <col min="21" max="21" width="0.5" customWidth="1"/>
    <col min="22" max="22" width="2" customWidth="1"/>
    <col min="23" max="23" width="4.375" customWidth="1"/>
    <col min="24" max="24" width="1.625" style="267" customWidth="1"/>
    <col min="26" max="26" width="4.75" customWidth="1"/>
    <col min="27" max="27" width="5.5" customWidth="1"/>
    <col min="28" max="28" width="4.875" customWidth="1"/>
    <col min="29" max="29" width="5.875" customWidth="1"/>
    <col min="30" max="30" width="5.25" customWidth="1"/>
    <col min="31" max="31" width="12.5" customWidth="1"/>
  </cols>
  <sheetData>
    <row r="1" spans="1:33" ht="23.25" customHeight="1">
      <c r="Q1" s="265" t="s">
        <v>322</v>
      </c>
      <c r="R1" s="266"/>
      <c r="S1" s="266"/>
      <c r="T1" s="266"/>
      <c r="U1" s="266"/>
    </row>
    <row r="2" spans="1:33" ht="34.5" customHeight="1">
      <c r="Z2" s="268"/>
      <c r="AA2" s="268" t="s">
        <v>323</v>
      </c>
      <c r="AB2" s="269">
        <v>0</v>
      </c>
      <c r="AC2" s="435" t="str">
        <f>数据输入!O18&amp;RIGHT(数据输入!E2,3)</f>
        <v>108182</v>
      </c>
      <c r="AD2" s="436"/>
      <c r="AE2" s="436"/>
    </row>
    <row r="3" spans="1:33" ht="21" customHeight="1">
      <c r="A3" s="270" t="str">
        <f>数据输入!E18</f>
        <v>浙江裕通报关代理有限公司</v>
      </c>
      <c r="V3" t="s">
        <v>324</v>
      </c>
    </row>
    <row r="4" spans="1:33" ht="15.75" customHeight="1">
      <c r="B4" t="s">
        <v>325</v>
      </c>
    </row>
    <row r="5" spans="1:33" ht="15.75" customHeight="1">
      <c r="A5" s="271" t="s">
        <v>326</v>
      </c>
      <c r="AD5" s="249"/>
      <c r="AE5" s="249"/>
    </row>
    <row r="6" spans="1:33" ht="15.75" customHeight="1">
      <c r="A6" t="s">
        <v>327</v>
      </c>
    </row>
    <row r="7" spans="1:33" ht="15.75" customHeight="1">
      <c r="B7" t="s">
        <v>328</v>
      </c>
    </row>
    <row r="8" spans="1:33" ht="15.75" customHeight="1">
      <c r="A8" t="s">
        <v>329</v>
      </c>
    </row>
    <row r="9" spans="1:33" ht="15.75" customHeight="1">
      <c r="B9" t="s">
        <v>429</v>
      </c>
      <c r="AG9" t="str">
        <f>LEFT(数据输入!C22,1)</f>
        <v/>
      </c>
    </row>
    <row r="10" spans="1:33">
      <c r="Y10" t="s">
        <v>330</v>
      </c>
    </row>
    <row r="12" spans="1:33" ht="18.75" customHeight="1"/>
    <row r="13" spans="1:33">
      <c r="Q13" t="s">
        <v>331</v>
      </c>
    </row>
    <row r="14" spans="1:33" ht="8.25" customHeight="1"/>
    <row r="15" spans="1:33" ht="13.5" customHeight="1">
      <c r="AC15" s="437">
        <f ca="1">C24</f>
        <v>42824</v>
      </c>
      <c r="AD15" s="437"/>
      <c r="AE15" s="437"/>
    </row>
    <row r="16" spans="1:33" ht="19.5" customHeight="1">
      <c r="V16" s="265" t="s">
        <v>332</v>
      </c>
    </row>
    <row r="17" spans="1:31" ht="18.75" customHeight="1" thickBot="1">
      <c r="A17" s="249" t="s">
        <v>333</v>
      </c>
    </row>
    <row r="18" spans="1:31" ht="16.5" customHeight="1">
      <c r="A18" s="438" t="s">
        <v>334</v>
      </c>
      <c r="B18" s="439"/>
      <c r="C18" s="440" t="str">
        <f>数据输入!E19</f>
        <v>义乌华洛商品采购有限公司</v>
      </c>
      <c r="D18" s="441"/>
      <c r="E18" s="441"/>
      <c r="F18" s="441"/>
      <c r="G18" s="441"/>
      <c r="H18" s="441"/>
      <c r="I18" s="441"/>
      <c r="J18" s="441"/>
      <c r="K18" s="441"/>
      <c r="L18" s="441"/>
      <c r="M18" s="441"/>
      <c r="N18" s="441"/>
      <c r="O18" s="441"/>
      <c r="P18" s="441"/>
      <c r="Q18" s="442"/>
      <c r="R18" s="442"/>
      <c r="S18" s="442"/>
      <c r="T18" s="442"/>
      <c r="U18" s="442"/>
      <c r="V18" s="442"/>
      <c r="W18" s="443"/>
      <c r="X18" s="272"/>
      <c r="Y18" s="438" t="s">
        <v>335</v>
      </c>
      <c r="Z18" s="439"/>
      <c r="AA18" s="444" t="str">
        <f>数据输入!E18</f>
        <v>浙江裕通报关代理有限公司</v>
      </c>
      <c r="AB18" s="445"/>
      <c r="AC18" s="445"/>
      <c r="AD18" s="445"/>
      <c r="AE18" s="446"/>
    </row>
    <row r="19" spans="1:31" ht="16.5" customHeight="1" thickBot="1">
      <c r="A19" s="447" t="s">
        <v>336</v>
      </c>
      <c r="B19" s="448"/>
      <c r="C19" s="449">
        <f>发票!C17</f>
        <v>0</v>
      </c>
      <c r="D19" s="450"/>
      <c r="E19" s="450"/>
      <c r="F19" s="450"/>
      <c r="G19" s="450"/>
      <c r="H19" s="450"/>
      <c r="I19" s="450"/>
      <c r="J19" s="450"/>
      <c r="K19" s="450"/>
      <c r="L19" s="450"/>
      <c r="M19" s="450"/>
      <c r="N19" s="450"/>
      <c r="O19" s="450"/>
      <c r="P19" s="450"/>
      <c r="Q19" s="450"/>
      <c r="R19" s="450"/>
      <c r="S19" s="450"/>
      <c r="T19" s="450"/>
      <c r="U19" s="450"/>
      <c r="V19" s="450"/>
      <c r="W19" s="451"/>
      <c r="X19" s="272"/>
      <c r="Y19" s="452" t="s">
        <v>337</v>
      </c>
      <c r="Z19" s="453"/>
      <c r="AA19" s="273" t="s">
        <v>338</v>
      </c>
      <c r="AB19" s="454"/>
      <c r="AC19" s="454"/>
      <c r="AD19" s="454"/>
      <c r="AE19" s="455"/>
    </row>
    <row r="20" spans="1:31" ht="3.75" customHeight="1">
      <c r="A20" s="456" t="s">
        <v>339</v>
      </c>
      <c r="B20" s="456"/>
      <c r="C20" s="274"/>
      <c r="D20" s="272"/>
      <c r="E20" s="272"/>
      <c r="F20" s="272"/>
      <c r="G20" s="272"/>
      <c r="H20" s="272"/>
      <c r="I20" s="272"/>
      <c r="J20" s="272"/>
      <c r="K20" s="272"/>
      <c r="L20" s="272"/>
      <c r="M20" s="272"/>
      <c r="N20" s="272"/>
      <c r="O20" s="272"/>
      <c r="P20" s="272"/>
      <c r="Q20" s="272"/>
      <c r="R20" s="272"/>
      <c r="S20" s="272"/>
      <c r="T20" s="272"/>
      <c r="U20" s="272"/>
      <c r="V20" s="272"/>
      <c r="W20" s="275"/>
      <c r="X20" s="272"/>
      <c r="Y20" s="457" t="s">
        <v>340</v>
      </c>
      <c r="Z20" s="458"/>
      <c r="AA20" s="463">
        <f ca="1">发票!I9</f>
        <v>42824</v>
      </c>
      <c r="AB20" s="463"/>
      <c r="AC20" s="463"/>
      <c r="AD20" s="463"/>
      <c r="AE20" s="463"/>
    </row>
    <row r="21" spans="1:31" ht="11.25" customHeight="1">
      <c r="A21" s="456"/>
      <c r="B21" s="456"/>
      <c r="C21" s="276"/>
      <c r="D21" s="277" t="str">
        <f>MID(数据输入!C22,1,1)</f>
        <v/>
      </c>
      <c r="E21" s="278"/>
      <c r="F21" s="277" t="str">
        <f>MID(数据输入!C22,2,1)</f>
        <v/>
      </c>
      <c r="G21" s="278"/>
      <c r="H21" s="279" t="str">
        <f>MID(数据输入!C22,3,1)</f>
        <v/>
      </c>
      <c r="I21" s="278"/>
      <c r="J21" s="279" t="str">
        <f>MID(数据输入!C22,4,1)</f>
        <v/>
      </c>
      <c r="K21" s="278"/>
      <c r="L21" s="279" t="str">
        <f>MID(数据输入!C22,5,1)</f>
        <v/>
      </c>
      <c r="M21" s="278"/>
      <c r="N21" s="279" t="str">
        <f>MID(数据输入!C22,6,1)</f>
        <v/>
      </c>
      <c r="O21" s="278"/>
      <c r="P21" s="279" t="str">
        <f>MID(数据输入!C22,7,1)</f>
        <v/>
      </c>
      <c r="Q21" s="278"/>
      <c r="R21" s="279" t="str">
        <f>MID(数据输入!C22,8,1)</f>
        <v/>
      </c>
      <c r="S21" s="278"/>
      <c r="T21" s="279" t="str">
        <f>MID(数据输入!C22,9,1)</f>
        <v/>
      </c>
      <c r="U21" s="278"/>
      <c r="V21" s="280" t="str">
        <f>MID(数据输入!C22,10,1)</f>
        <v/>
      </c>
      <c r="W21" s="281"/>
      <c r="X21" s="272"/>
      <c r="Y21" s="459"/>
      <c r="Z21" s="460"/>
      <c r="AA21" s="463"/>
      <c r="AB21" s="463"/>
      <c r="AC21" s="463"/>
      <c r="AD21" s="463"/>
      <c r="AE21" s="463"/>
    </row>
    <row r="22" spans="1:31" ht="3" customHeight="1">
      <c r="A22" s="456"/>
      <c r="B22" s="456"/>
      <c r="C22" s="276"/>
      <c r="D22" s="278"/>
      <c r="E22" s="278"/>
      <c r="F22" s="278"/>
      <c r="G22" s="278"/>
      <c r="H22" s="278"/>
      <c r="I22" s="278"/>
      <c r="J22" s="278"/>
      <c r="K22" s="278"/>
      <c r="L22" s="278"/>
      <c r="M22" s="278"/>
      <c r="N22" s="278"/>
      <c r="O22" s="278"/>
      <c r="P22" s="278"/>
      <c r="Q22" s="278"/>
      <c r="R22" s="278"/>
      <c r="S22" s="278"/>
      <c r="T22" s="278"/>
      <c r="U22" s="278"/>
      <c r="V22" s="278"/>
      <c r="W22" s="281"/>
      <c r="X22" s="272"/>
      <c r="Y22" s="461"/>
      <c r="Z22" s="462"/>
      <c r="AA22" s="463"/>
      <c r="AB22" s="463"/>
      <c r="AC22" s="463"/>
      <c r="AD22" s="463"/>
      <c r="AE22" s="463"/>
    </row>
    <row r="23" spans="1:31" ht="16.5" customHeight="1">
      <c r="A23" s="456" t="s">
        <v>341</v>
      </c>
      <c r="B23" s="456"/>
      <c r="C23" s="469" t="s">
        <v>342</v>
      </c>
      <c r="D23" s="470"/>
      <c r="E23" s="470"/>
      <c r="F23" s="470"/>
      <c r="G23" s="470"/>
      <c r="H23" s="470"/>
      <c r="I23" s="471">
        <f>发票!J37</f>
        <v>0</v>
      </c>
      <c r="J23" s="471"/>
      <c r="K23" s="471"/>
      <c r="L23" s="471"/>
      <c r="M23" s="471"/>
      <c r="N23" s="471"/>
      <c r="O23" s="471"/>
      <c r="P23" s="471"/>
      <c r="Q23" s="471"/>
      <c r="R23" s="471"/>
      <c r="S23" s="471"/>
      <c r="T23" s="471"/>
      <c r="U23" s="471"/>
      <c r="V23" s="471"/>
      <c r="W23" s="472"/>
      <c r="X23" s="272"/>
      <c r="Y23" s="456" t="s">
        <v>343</v>
      </c>
      <c r="Z23" s="456"/>
      <c r="AA23" s="456" t="s">
        <v>344</v>
      </c>
      <c r="AB23" s="456"/>
      <c r="AC23" s="456"/>
      <c r="AD23" s="456" t="s">
        <v>345</v>
      </c>
      <c r="AE23" s="456"/>
    </row>
    <row r="24" spans="1:31" ht="15" customHeight="1">
      <c r="A24" s="464" t="s">
        <v>346</v>
      </c>
      <c r="B24" s="465"/>
      <c r="C24" s="466">
        <f ca="1">发票!I9</f>
        <v>42824</v>
      </c>
      <c r="D24" s="467"/>
      <c r="E24" s="467"/>
      <c r="F24" s="467"/>
      <c r="G24" s="467"/>
      <c r="H24" s="467"/>
      <c r="I24" s="467"/>
      <c r="J24" s="467"/>
      <c r="K24" s="467"/>
      <c r="L24" s="467"/>
      <c r="M24" s="467"/>
      <c r="N24" s="467"/>
      <c r="O24" s="467"/>
      <c r="P24" s="467"/>
      <c r="Q24" s="467"/>
      <c r="R24" s="467"/>
      <c r="S24" s="467"/>
      <c r="T24" s="467"/>
      <c r="U24" s="467"/>
      <c r="V24" s="467"/>
      <c r="W24" s="468"/>
      <c r="X24" s="282"/>
      <c r="Y24" s="456"/>
      <c r="Z24" s="456"/>
      <c r="AA24" s="456" t="s">
        <v>347</v>
      </c>
      <c r="AB24" s="456"/>
      <c r="AC24" s="456"/>
      <c r="AD24" s="456" t="s">
        <v>348</v>
      </c>
      <c r="AE24" s="456"/>
    </row>
    <row r="25" spans="1:31" ht="16.5" customHeight="1" thickBot="1">
      <c r="A25" s="473" t="s">
        <v>349</v>
      </c>
      <c r="B25" s="474"/>
      <c r="C25" s="475" t="str">
        <f>数据输入!E7</f>
        <v/>
      </c>
      <c r="D25" s="454"/>
      <c r="E25" s="454"/>
      <c r="F25" s="454"/>
      <c r="G25" s="454"/>
      <c r="H25" s="454"/>
      <c r="I25" s="454"/>
      <c r="J25" s="454"/>
      <c r="K25" s="454"/>
      <c r="L25" s="454"/>
      <c r="M25" s="454"/>
      <c r="N25" s="454"/>
      <c r="O25" s="454"/>
      <c r="P25" s="454"/>
      <c r="Q25" s="454"/>
      <c r="R25" s="454"/>
      <c r="S25" s="454"/>
      <c r="T25" s="454"/>
      <c r="U25" s="454"/>
      <c r="V25" s="454"/>
      <c r="W25" s="476"/>
      <c r="X25" s="272"/>
      <c r="Y25" s="456"/>
      <c r="Z25" s="456"/>
      <c r="AA25" s="456" t="s">
        <v>350</v>
      </c>
      <c r="AB25" s="456"/>
      <c r="AC25" s="456"/>
      <c r="AD25" s="456" t="s">
        <v>351</v>
      </c>
      <c r="AE25" s="456"/>
    </row>
    <row r="26" spans="1:31" ht="16.5" customHeight="1" thickBot="1">
      <c r="A26" s="477" t="s">
        <v>352</v>
      </c>
      <c r="B26" s="478"/>
      <c r="C26" s="479" t="s">
        <v>428</v>
      </c>
      <c r="D26" s="480"/>
      <c r="E26" s="480"/>
      <c r="F26" s="480"/>
      <c r="G26" s="480"/>
      <c r="H26" s="480"/>
      <c r="I26" s="480"/>
      <c r="J26" s="480"/>
      <c r="K26" s="480"/>
      <c r="L26" s="480"/>
      <c r="M26" s="480"/>
      <c r="N26" s="480"/>
      <c r="O26" s="480"/>
      <c r="P26" s="480"/>
      <c r="Q26" s="480"/>
      <c r="R26" s="480"/>
      <c r="S26" s="480"/>
      <c r="T26" s="480"/>
      <c r="U26" s="480"/>
      <c r="V26" s="480"/>
      <c r="W26" s="481"/>
      <c r="X26" s="272"/>
      <c r="Y26" s="456"/>
      <c r="Z26" s="456"/>
      <c r="AA26" s="486" t="s">
        <v>353</v>
      </c>
      <c r="AB26" s="487"/>
      <c r="AC26" s="487"/>
      <c r="AD26" s="487"/>
      <c r="AE26" s="488"/>
    </row>
    <row r="27" spans="1:31" ht="16.5" customHeight="1">
      <c r="A27" s="461" t="s">
        <v>354</v>
      </c>
      <c r="B27" s="462"/>
      <c r="C27" s="489" t="s">
        <v>355</v>
      </c>
      <c r="D27" s="490"/>
      <c r="E27" s="490"/>
      <c r="F27" s="490"/>
      <c r="G27" s="490"/>
      <c r="H27" s="490"/>
      <c r="I27" s="490"/>
      <c r="J27" s="490"/>
      <c r="K27" s="490"/>
      <c r="L27" s="490"/>
      <c r="M27" s="490"/>
      <c r="N27" s="490"/>
      <c r="O27" s="490"/>
      <c r="P27" s="490"/>
      <c r="Q27" s="490"/>
      <c r="R27" s="490"/>
      <c r="S27" s="490"/>
      <c r="T27" s="490"/>
      <c r="U27" s="490"/>
      <c r="V27" s="490"/>
      <c r="W27" s="491"/>
      <c r="X27" s="272"/>
      <c r="Y27" s="464" t="s">
        <v>356</v>
      </c>
      <c r="Z27" s="465"/>
      <c r="AA27" s="486" t="s">
        <v>357</v>
      </c>
      <c r="AB27" s="487"/>
      <c r="AC27" s="487"/>
      <c r="AD27" s="487"/>
      <c r="AE27" s="488"/>
    </row>
    <row r="28" spans="1:31">
      <c r="A28" s="283" t="s">
        <v>358</v>
      </c>
      <c r="B28" s="284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4"/>
      <c r="N28" s="284"/>
      <c r="O28" s="284"/>
      <c r="P28" s="284"/>
      <c r="Q28" s="284"/>
      <c r="R28" s="284"/>
      <c r="S28" s="284"/>
      <c r="T28" s="284"/>
      <c r="U28" s="284"/>
      <c r="V28" s="284"/>
      <c r="W28" s="285"/>
      <c r="X28" s="286"/>
      <c r="Y28" s="283" t="s">
        <v>359</v>
      </c>
      <c r="Z28" s="284"/>
      <c r="AA28" s="284"/>
      <c r="AB28" s="284"/>
      <c r="AC28" s="284"/>
      <c r="AD28" s="284"/>
      <c r="AE28" s="285"/>
    </row>
    <row r="29" spans="1:31">
      <c r="A29" s="287"/>
      <c r="B29" s="288"/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8"/>
      <c r="N29" s="288"/>
      <c r="O29" s="288"/>
      <c r="P29" s="288"/>
      <c r="Q29" s="288"/>
      <c r="R29" s="288"/>
      <c r="S29" s="288"/>
      <c r="T29" s="288"/>
      <c r="U29" s="288"/>
      <c r="V29" s="288"/>
      <c r="W29" s="289"/>
      <c r="X29" s="288"/>
      <c r="Y29" s="287"/>
      <c r="Z29" s="288"/>
      <c r="AA29" s="288"/>
      <c r="AB29" s="288"/>
      <c r="AC29" s="288"/>
      <c r="AD29" s="288"/>
      <c r="AE29" s="289"/>
    </row>
    <row r="30" spans="1:31">
      <c r="A30" s="287"/>
      <c r="B30" s="288"/>
      <c r="C30" s="290" t="s">
        <v>360</v>
      </c>
      <c r="D30" s="290"/>
      <c r="E30" s="290"/>
      <c r="F30" s="290"/>
      <c r="G30" s="290"/>
      <c r="H30" s="290"/>
      <c r="I30" s="290"/>
      <c r="J30" s="290"/>
      <c r="K30" s="290"/>
      <c r="L30" s="290"/>
      <c r="M30" s="290"/>
      <c r="N30" s="290"/>
      <c r="O30" s="290"/>
      <c r="P30" s="290"/>
      <c r="Q30" s="288"/>
      <c r="R30" s="288"/>
      <c r="S30" s="288"/>
      <c r="T30" s="288"/>
      <c r="U30" s="288"/>
      <c r="V30" s="288"/>
      <c r="W30" s="289"/>
      <c r="X30" s="288"/>
      <c r="Y30" s="287"/>
      <c r="Z30" s="288"/>
      <c r="AA30" s="288"/>
      <c r="AB30" s="288"/>
      <c r="AC30" s="288"/>
      <c r="AD30" s="288"/>
      <c r="AE30" s="289"/>
    </row>
    <row r="31" spans="1:31">
      <c r="A31" s="287"/>
      <c r="B31" s="288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  <c r="S31" s="288"/>
      <c r="T31" s="288"/>
      <c r="U31" s="288"/>
      <c r="V31" s="288"/>
      <c r="W31" s="289"/>
      <c r="X31" s="288"/>
      <c r="Y31" s="287"/>
      <c r="Z31" s="288"/>
      <c r="AA31" s="288"/>
      <c r="AB31" s="288"/>
      <c r="AC31" s="288"/>
      <c r="AD31" s="288"/>
      <c r="AE31" s="289"/>
    </row>
    <row r="32" spans="1:31">
      <c r="A32" s="287"/>
      <c r="B32" s="288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O32" s="288"/>
      <c r="P32" s="288"/>
      <c r="Q32" s="288"/>
      <c r="R32" s="288"/>
      <c r="S32" s="288"/>
      <c r="T32" s="288"/>
      <c r="U32" s="288"/>
      <c r="V32" s="288"/>
      <c r="W32" s="289"/>
      <c r="X32" s="288"/>
      <c r="Y32" s="287"/>
      <c r="Z32" s="288"/>
      <c r="AA32" s="288"/>
      <c r="AB32" s="288"/>
      <c r="AC32" s="288"/>
      <c r="AD32" s="288"/>
      <c r="AE32" s="289"/>
    </row>
    <row r="33" spans="1:31" ht="12" customHeight="1">
      <c r="A33" s="287"/>
      <c r="B33" s="288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8"/>
      <c r="N33" s="288"/>
      <c r="O33" s="288"/>
      <c r="P33" s="288"/>
      <c r="Q33" s="288"/>
      <c r="R33" s="288"/>
      <c r="S33" s="288"/>
      <c r="T33" s="288"/>
      <c r="U33" s="288"/>
      <c r="V33" s="288"/>
      <c r="W33" s="289"/>
      <c r="X33" s="288"/>
      <c r="Y33" s="287"/>
      <c r="Z33" s="288"/>
      <c r="AA33" s="288"/>
      <c r="AB33" s="288"/>
      <c r="AC33" s="288"/>
      <c r="AD33" s="288"/>
      <c r="AE33" s="289"/>
    </row>
    <row r="34" spans="1:31">
      <c r="A34" s="287"/>
      <c r="B34" s="288"/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8"/>
      <c r="N34" s="288"/>
      <c r="O34" s="288"/>
      <c r="P34" s="288"/>
      <c r="Q34" s="288"/>
      <c r="R34" s="288"/>
      <c r="S34" s="288"/>
      <c r="T34" s="288"/>
      <c r="U34" s="288"/>
      <c r="V34" s="288"/>
      <c r="W34" s="289"/>
      <c r="X34" s="288"/>
      <c r="Y34" s="287"/>
      <c r="Z34" s="288"/>
      <c r="AA34" s="288"/>
      <c r="AB34" s="288"/>
      <c r="AC34" s="288"/>
      <c r="AD34" s="288"/>
      <c r="AE34" s="289"/>
    </row>
    <row r="35" spans="1:31">
      <c r="A35" s="291"/>
      <c r="B35" s="292"/>
      <c r="C35" s="292"/>
      <c r="D35" s="292"/>
      <c r="E35" s="292"/>
      <c r="F35" s="292"/>
      <c r="G35" s="292"/>
      <c r="H35" s="292"/>
      <c r="I35" s="292"/>
      <c r="J35" s="292"/>
      <c r="K35" s="292"/>
      <c r="L35" s="292"/>
      <c r="M35" s="292"/>
      <c r="N35" s="292"/>
      <c r="O35" s="292"/>
      <c r="P35" s="292"/>
      <c r="Q35" s="292"/>
      <c r="R35" s="292"/>
      <c r="S35" s="292"/>
      <c r="T35" s="292"/>
      <c r="U35" s="292"/>
      <c r="V35" s="292"/>
      <c r="W35" s="293"/>
      <c r="X35" s="288"/>
      <c r="Y35" s="291"/>
      <c r="Z35" s="292"/>
      <c r="AA35" s="292"/>
      <c r="AB35" s="292"/>
      <c r="AC35" s="292"/>
      <c r="AD35" s="292"/>
      <c r="AE35" s="293"/>
    </row>
    <row r="36" spans="1:31">
      <c r="A36" s="294" t="s">
        <v>361</v>
      </c>
      <c r="B36" s="295"/>
      <c r="C36" s="295"/>
      <c r="D36" s="295"/>
      <c r="E36" s="295"/>
      <c r="F36" s="295"/>
      <c r="G36" s="295"/>
      <c r="H36" s="295"/>
      <c r="I36" s="295"/>
      <c r="J36" s="295"/>
      <c r="K36" s="295"/>
      <c r="L36" s="295"/>
      <c r="M36" s="295"/>
      <c r="N36" s="295"/>
      <c r="O36" s="295"/>
      <c r="P36" s="295"/>
      <c r="Q36" s="295"/>
      <c r="R36" s="295"/>
      <c r="S36" s="295"/>
      <c r="T36" s="295"/>
      <c r="U36" s="295"/>
      <c r="V36" s="295"/>
      <c r="W36" s="296"/>
      <c r="X36" s="288"/>
      <c r="Y36" s="294" t="s">
        <v>362</v>
      </c>
      <c r="Z36" s="295"/>
      <c r="AA36" s="295"/>
      <c r="AB36" s="295"/>
      <c r="AC36" s="295"/>
      <c r="AD36" s="295"/>
      <c r="AE36" s="296"/>
    </row>
    <row r="37" spans="1:31">
      <c r="A37" s="297" t="s">
        <v>363</v>
      </c>
      <c r="B37" s="288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8"/>
      <c r="O37" s="288"/>
      <c r="Q37" s="288"/>
      <c r="R37" s="288"/>
      <c r="S37" s="288"/>
      <c r="T37" s="288"/>
      <c r="U37" s="288"/>
      <c r="V37" s="288"/>
      <c r="W37" s="289"/>
      <c r="X37" s="288"/>
      <c r="Y37" s="297" t="s">
        <v>363</v>
      </c>
      <c r="Z37" s="288"/>
      <c r="AA37" s="288"/>
      <c r="AB37" s="288"/>
      <c r="AC37" s="288"/>
      <c r="AD37" s="288"/>
      <c r="AE37" s="289"/>
    </row>
    <row r="38" spans="1:31">
      <c r="A38" s="287"/>
      <c r="B38" s="288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88"/>
      <c r="P38" s="288"/>
      <c r="Q38" s="288"/>
      <c r="R38" s="288"/>
      <c r="S38" s="288"/>
      <c r="T38" s="288"/>
      <c r="U38" s="288"/>
      <c r="V38" s="288"/>
      <c r="W38" s="289"/>
      <c r="X38" s="288"/>
      <c r="Y38" s="287"/>
      <c r="Z38" s="288"/>
      <c r="AA38" s="288"/>
      <c r="AB38" s="288"/>
      <c r="AC38" s="288"/>
      <c r="AD38" s="288"/>
      <c r="AE38" s="289"/>
    </row>
    <row r="39" spans="1:31" ht="5.25" customHeight="1">
      <c r="A39" s="298"/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300"/>
      <c r="X39" s="286"/>
      <c r="Y39" s="298"/>
      <c r="Z39" s="299"/>
      <c r="AA39" s="299"/>
      <c r="AB39" s="299"/>
      <c r="AC39" s="299"/>
      <c r="AD39" s="299"/>
      <c r="AE39" s="300"/>
    </row>
    <row r="40" spans="1:31">
      <c r="A40" s="283" t="s">
        <v>364</v>
      </c>
      <c r="B40" s="284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4"/>
      <c r="O40" s="284"/>
      <c r="P40" s="284"/>
      <c r="Q40" s="284"/>
      <c r="R40" s="284"/>
      <c r="S40" s="284"/>
      <c r="T40" s="284"/>
      <c r="U40" s="284"/>
      <c r="V40" s="284"/>
      <c r="W40" s="285"/>
      <c r="X40" s="286"/>
      <c r="Y40" s="283" t="s">
        <v>365</v>
      </c>
      <c r="Z40" s="284"/>
      <c r="AA40" s="284"/>
      <c r="AB40" s="284"/>
      <c r="AC40" s="284"/>
      <c r="AD40" s="284"/>
      <c r="AE40" s="285"/>
    </row>
    <row r="41" spans="1:31">
      <c r="A41" s="301"/>
      <c r="C41" s="286"/>
      <c r="D41" s="286"/>
      <c r="E41" s="286"/>
      <c r="F41" s="286"/>
      <c r="G41" s="286"/>
      <c r="I41" s="286"/>
      <c r="M41" s="286"/>
      <c r="O41" s="286"/>
      <c r="Q41" s="286"/>
      <c r="R41" s="286"/>
      <c r="S41" s="286"/>
      <c r="T41" s="286"/>
      <c r="U41" s="286"/>
      <c r="V41" s="286"/>
      <c r="W41" s="302"/>
      <c r="X41" s="286"/>
      <c r="Z41" s="286"/>
      <c r="AB41" s="286"/>
      <c r="AD41" s="286"/>
      <c r="AE41" s="302"/>
    </row>
    <row r="42" spans="1:31">
      <c r="A42" s="301"/>
      <c r="B42" s="286"/>
      <c r="C42" s="286"/>
      <c r="D42" s="286"/>
      <c r="E42" s="286"/>
      <c r="F42" s="286"/>
      <c r="G42" s="286"/>
      <c r="H42" s="286"/>
      <c r="I42" s="286"/>
      <c r="K42" s="286"/>
      <c r="L42" s="286"/>
      <c r="M42" s="286"/>
      <c r="O42" s="286"/>
      <c r="Q42" s="286"/>
      <c r="S42" s="286"/>
      <c r="T42" s="286"/>
      <c r="U42" s="286"/>
      <c r="V42" s="286"/>
      <c r="W42" s="302"/>
      <c r="X42" s="286"/>
      <c r="Z42" s="286"/>
      <c r="AA42" s="286"/>
      <c r="AC42" s="286"/>
    </row>
    <row r="43" spans="1:31">
      <c r="A43" s="301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6"/>
      <c r="N43" s="286"/>
      <c r="O43" s="286"/>
      <c r="P43" s="286"/>
      <c r="Q43" s="286"/>
      <c r="R43" s="286"/>
      <c r="S43" s="286"/>
      <c r="T43" s="286"/>
      <c r="U43" s="286"/>
      <c r="V43" s="286"/>
      <c r="W43" s="302"/>
      <c r="X43" s="286"/>
      <c r="Y43" s="301"/>
      <c r="Z43" s="286"/>
      <c r="AB43" s="286"/>
      <c r="AD43" s="286"/>
      <c r="AE43" s="302"/>
    </row>
    <row r="44" spans="1:31" ht="6.75" customHeight="1">
      <c r="A44" s="301"/>
      <c r="B44" s="286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6"/>
      <c r="N44" s="286"/>
      <c r="O44" s="286"/>
      <c r="P44" s="286"/>
      <c r="Q44" s="286"/>
      <c r="R44" s="286"/>
      <c r="S44" s="286"/>
      <c r="T44" s="286"/>
      <c r="U44" s="286"/>
      <c r="V44" s="286"/>
      <c r="W44" s="302"/>
      <c r="X44" s="286"/>
      <c r="Y44" s="301"/>
      <c r="Z44" s="286"/>
      <c r="AB44" s="286"/>
      <c r="AC44" s="286"/>
      <c r="AD44" s="286"/>
      <c r="AE44" s="302"/>
    </row>
    <row r="45" spans="1:31">
      <c r="A45" s="301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O45" s="286"/>
      <c r="P45" s="286"/>
      <c r="Q45" s="286"/>
      <c r="R45" s="286"/>
      <c r="S45" s="286"/>
      <c r="T45" s="286"/>
      <c r="U45" s="286"/>
      <c r="V45" s="286"/>
      <c r="W45" s="302"/>
      <c r="X45" s="286"/>
      <c r="Y45" s="301"/>
      <c r="Z45" s="286"/>
      <c r="AA45" s="286"/>
      <c r="AB45" s="286"/>
      <c r="AC45" s="286"/>
      <c r="AE45" s="302"/>
    </row>
    <row r="46" spans="1:31">
      <c r="A46" s="301" t="s">
        <v>366</v>
      </c>
      <c r="B46" s="286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6"/>
      <c r="N46" s="286"/>
      <c r="O46" s="286"/>
      <c r="P46" s="286"/>
      <c r="Q46" s="286"/>
      <c r="R46" s="286"/>
      <c r="S46" s="286"/>
      <c r="T46" s="286"/>
      <c r="U46" s="286"/>
      <c r="V46" s="286"/>
      <c r="W46" s="302"/>
      <c r="X46" s="286"/>
      <c r="Y46" s="301" t="s">
        <v>367</v>
      </c>
      <c r="Z46" s="286"/>
      <c r="AA46" s="286"/>
      <c r="AB46" s="286"/>
      <c r="AC46" s="286"/>
      <c r="AD46" s="286"/>
      <c r="AE46" s="302"/>
    </row>
    <row r="47" spans="1:31">
      <c r="A47" s="301" t="s">
        <v>311</v>
      </c>
      <c r="B47" s="286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6"/>
      <c r="N47" s="286"/>
      <c r="O47" s="286"/>
      <c r="P47" s="482">
        <f ca="1">AD47</f>
        <v>42824</v>
      </c>
      <c r="Q47" s="482"/>
      <c r="R47" s="482"/>
      <c r="S47" s="482"/>
      <c r="T47" s="482"/>
      <c r="U47" s="482"/>
      <c r="V47" s="482"/>
      <c r="W47" s="483"/>
      <c r="X47" s="303"/>
      <c r="Y47" s="301" t="s">
        <v>311</v>
      </c>
      <c r="Z47" s="286"/>
      <c r="AA47" s="286"/>
      <c r="AB47" s="286"/>
      <c r="AC47" s="286"/>
      <c r="AD47" s="484">
        <f ca="1">发票!I9</f>
        <v>42824</v>
      </c>
      <c r="AE47" s="485"/>
    </row>
    <row r="48" spans="1:31">
      <c r="A48" s="301"/>
      <c r="B48" s="286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6"/>
      <c r="N48" s="286"/>
      <c r="O48" s="286"/>
      <c r="P48" s="286"/>
      <c r="Q48" s="286"/>
      <c r="R48" s="286"/>
      <c r="S48" s="286"/>
      <c r="T48" s="286"/>
      <c r="U48" s="286"/>
      <c r="V48" s="286"/>
      <c r="W48" s="302"/>
      <c r="X48" s="286"/>
      <c r="Y48" s="301"/>
      <c r="Z48" s="286"/>
      <c r="AA48" s="286"/>
      <c r="AB48" s="286"/>
      <c r="AC48" s="286"/>
      <c r="AD48" s="286"/>
      <c r="AE48" s="302"/>
    </row>
    <row r="49" spans="1:31">
      <c r="A49" s="298"/>
      <c r="B49" s="299"/>
      <c r="C49" s="299"/>
      <c r="D49" s="299"/>
      <c r="E49" s="299"/>
      <c r="F49" s="299"/>
      <c r="G49" s="299"/>
      <c r="H49" s="299"/>
      <c r="I49" s="299"/>
      <c r="J49" s="299"/>
      <c r="K49" s="299"/>
      <c r="L49" s="299"/>
      <c r="M49" s="299"/>
      <c r="N49" s="299"/>
      <c r="O49" s="299"/>
      <c r="P49" s="299"/>
      <c r="Q49" s="299"/>
      <c r="R49" s="299"/>
      <c r="S49" s="299"/>
      <c r="T49" s="299"/>
      <c r="U49" s="299"/>
      <c r="V49" s="299"/>
      <c r="W49" s="300"/>
      <c r="X49" s="286"/>
      <c r="Y49" s="298"/>
      <c r="Z49" s="299"/>
      <c r="AA49" s="299"/>
      <c r="AB49" s="299"/>
      <c r="AC49" s="299"/>
      <c r="AD49" s="299"/>
      <c r="AE49" s="300"/>
    </row>
    <row r="50" spans="1:31">
      <c r="B50" s="304"/>
      <c r="C50" s="305" t="s">
        <v>368</v>
      </c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4"/>
      <c r="P50" s="304"/>
      <c r="Q50" s="304"/>
      <c r="R50" s="304"/>
      <c r="S50" s="304"/>
      <c r="T50" s="304"/>
      <c r="U50" s="304"/>
      <c r="V50" s="304"/>
      <c r="W50" s="304"/>
      <c r="X50" s="306"/>
      <c r="Y50" s="307"/>
      <c r="Z50" s="306"/>
      <c r="AA50" s="306"/>
      <c r="AB50" s="306"/>
      <c r="AC50" s="306"/>
      <c r="AD50" s="306"/>
      <c r="AE50" s="308" t="s">
        <v>369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</sheetData>
  <dataConsolidate/>
  <mergeCells count="36">
    <mergeCell ref="P47:W47"/>
    <mergeCell ref="AD47:AE47"/>
    <mergeCell ref="AA26:AE26"/>
    <mergeCell ref="A27:B27"/>
    <mergeCell ref="C27:W27"/>
    <mergeCell ref="Y27:Z27"/>
    <mergeCell ref="AA27:AE27"/>
    <mergeCell ref="AD23:AE23"/>
    <mergeCell ref="A24:B24"/>
    <mergeCell ref="C24:W24"/>
    <mergeCell ref="AA24:AC24"/>
    <mergeCell ref="AD24:AE24"/>
    <mergeCell ref="A23:B23"/>
    <mergeCell ref="C23:H23"/>
    <mergeCell ref="I23:W23"/>
    <mergeCell ref="Y23:Z26"/>
    <mergeCell ref="AA23:AC23"/>
    <mergeCell ref="A25:B25"/>
    <mergeCell ref="C25:W25"/>
    <mergeCell ref="AA25:AC25"/>
    <mergeCell ref="AD25:AE25"/>
    <mergeCell ref="A26:B26"/>
    <mergeCell ref="C26:W26"/>
    <mergeCell ref="A19:B19"/>
    <mergeCell ref="C19:W19"/>
    <mergeCell ref="Y19:Z19"/>
    <mergeCell ref="AB19:AE19"/>
    <mergeCell ref="A20:B22"/>
    <mergeCell ref="Y20:Z22"/>
    <mergeCell ref="AA20:AE22"/>
    <mergeCell ref="AC2:AE2"/>
    <mergeCell ref="AC15:AE15"/>
    <mergeCell ref="A18:B18"/>
    <mergeCell ref="C18:W18"/>
    <mergeCell ref="Y18:Z18"/>
    <mergeCell ref="AA18:AE18"/>
  </mergeCells>
  <phoneticPr fontId="6" type="noConversion"/>
  <dataValidations count="1">
    <dataValidation type="list" allowBlank="1" showInputMessage="1" sqref="E4">
      <formula1>",北仑海关,梅山港区,洋山港区,外港海关,舟关金塘"</formula1>
    </dataValidation>
  </dataValidations>
  <pageMargins left="0.25" right="0.2" top="0.63611111111111107" bottom="0.23958333333333334" header="0.4" footer="0.2798611111111111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28</xdr:col>
                    <xdr:colOff>85725</xdr:colOff>
                    <xdr:row>22</xdr:row>
                    <xdr:rowOff>190500</xdr:rowOff>
                  </from>
                  <to>
                    <xdr:col>29</xdr:col>
                    <xdr:colOff>314325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27</xdr:col>
                    <xdr:colOff>342900</xdr:colOff>
                    <xdr:row>22</xdr:row>
                    <xdr:rowOff>0</xdr:rowOff>
                  </from>
                  <to>
                    <xdr:col>29</xdr:col>
                    <xdr:colOff>200025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30</xdr:col>
                    <xdr:colOff>428625</xdr:colOff>
                    <xdr:row>21</xdr:row>
                    <xdr:rowOff>28575</xdr:rowOff>
                  </from>
                  <to>
                    <xdr:col>31</xdr:col>
                    <xdr:colOff>152400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28</xdr:col>
                    <xdr:colOff>190500</xdr:colOff>
                    <xdr:row>24</xdr:row>
                    <xdr:rowOff>0</xdr:rowOff>
                  </from>
                  <to>
                    <xdr:col>30</xdr:col>
                    <xdr:colOff>19050</xdr:colOff>
                    <xdr:row>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30</xdr:col>
                    <xdr:colOff>542925</xdr:colOff>
                    <xdr:row>24</xdr:row>
                    <xdr:rowOff>0</xdr:rowOff>
                  </from>
                  <to>
                    <xdr:col>31</xdr:col>
                    <xdr:colOff>266700</xdr:colOff>
                    <xdr:row>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30</xdr:col>
                    <xdr:colOff>628650</xdr:colOff>
                    <xdr:row>22</xdr:row>
                    <xdr:rowOff>190500</xdr:rowOff>
                  </from>
                  <to>
                    <xdr:col>31</xdr:col>
                    <xdr:colOff>409575</xdr:colOff>
                    <xdr:row>23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5"/>
  <sheetViews>
    <sheetView showZeros="0" workbookViewId="0">
      <selection activeCell="F6" sqref="F6"/>
    </sheetView>
  </sheetViews>
  <sheetFormatPr defaultColWidth="9" defaultRowHeight="14.25"/>
  <cols>
    <col min="1" max="1" width="18.5" customWidth="1"/>
    <col min="2" max="2" width="15.625" customWidth="1"/>
    <col min="3" max="3" width="14.5" customWidth="1"/>
    <col min="4" max="5" width="9.25" customWidth="1"/>
    <col min="6" max="6" width="12.75" customWidth="1"/>
    <col min="7" max="7" width="13.75" customWidth="1"/>
  </cols>
  <sheetData>
    <row r="1" spans="1:7" ht="18.75" customHeight="1" thickBot="1">
      <c r="A1" s="492" t="s">
        <v>370</v>
      </c>
      <c r="B1" s="492"/>
      <c r="C1" s="492"/>
      <c r="D1" s="492"/>
      <c r="E1" s="492"/>
      <c r="F1" s="492"/>
      <c r="G1" s="492"/>
    </row>
    <row r="2" spans="1:7" ht="18.75" customHeight="1">
      <c r="A2" s="309" t="s">
        <v>371</v>
      </c>
      <c r="B2" s="309" t="s">
        <v>6</v>
      </c>
      <c r="C2" s="310"/>
      <c r="D2" s="310"/>
      <c r="E2" s="310"/>
      <c r="F2" s="310"/>
      <c r="G2" s="310"/>
    </row>
    <row r="3" spans="1:7" ht="18.75" customHeight="1">
      <c r="A3" s="311" t="str">
        <f>数据输入!$E$10</f>
        <v/>
      </c>
      <c r="B3" s="493" t="str">
        <f>数据输入!$E$7</f>
        <v/>
      </c>
      <c r="C3" s="494"/>
      <c r="D3" s="312"/>
      <c r="E3" s="312"/>
      <c r="F3" s="312"/>
      <c r="G3" s="312"/>
    </row>
    <row r="4" spans="1:7" ht="18.75" customHeight="1">
      <c r="A4" s="313"/>
      <c r="B4" s="313" t="s">
        <v>372</v>
      </c>
      <c r="C4" s="314"/>
      <c r="D4" s="314"/>
      <c r="E4" s="314"/>
      <c r="F4" s="314"/>
      <c r="G4" s="314"/>
    </row>
    <row r="5" spans="1:7" ht="18.75" customHeight="1">
      <c r="A5" s="315" t="s">
        <v>373</v>
      </c>
      <c r="B5" s="315" t="s">
        <v>374</v>
      </c>
      <c r="C5" s="315" t="s">
        <v>375</v>
      </c>
      <c r="D5" s="315" t="s">
        <v>37</v>
      </c>
      <c r="E5" s="315" t="s">
        <v>38</v>
      </c>
      <c r="F5" s="315" t="s">
        <v>376</v>
      </c>
      <c r="G5" s="315" t="s">
        <v>377</v>
      </c>
    </row>
    <row r="6" spans="1:7" ht="18.75" customHeight="1">
      <c r="A6" s="316"/>
      <c r="B6" s="317">
        <f>数据输入!D22</f>
        <v>0</v>
      </c>
      <c r="C6" s="318"/>
      <c r="D6" s="319">
        <f>数据输入!F22</f>
        <v>0</v>
      </c>
      <c r="E6" s="320" t="s">
        <v>378</v>
      </c>
      <c r="F6" s="321">
        <f>数据输入!H22</f>
        <v>0</v>
      </c>
      <c r="G6" s="322" t="str">
        <f>数据输入!M22</f>
        <v/>
      </c>
    </row>
    <row r="7" spans="1:7" ht="18.75" customHeight="1">
      <c r="A7" s="316"/>
      <c r="B7" s="317">
        <f>数据输入!D23</f>
        <v>0</v>
      </c>
      <c r="C7" s="318"/>
      <c r="D7" s="319">
        <f>数据输入!F23</f>
        <v>0</v>
      </c>
      <c r="E7" s="320" t="s">
        <v>378</v>
      </c>
      <c r="F7" s="321">
        <f>数据输入!H23</f>
        <v>0</v>
      </c>
      <c r="G7" s="322" t="str">
        <f>数据输入!M23</f>
        <v/>
      </c>
    </row>
    <row r="8" spans="1:7" ht="18.75" customHeight="1">
      <c r="A8" s="323"/>
      <c r="B8" s="317">
        <f>数据输入!D24</f>
        <v>0</v>
      </c>
      <c r="C8" s="318"/>
      <c r="D8" s="319">
        <f>数据输入!F24</f>
        <v>0</v>
      </c>
      <c r="E8" s="320" t="s">
        <v>378</v>
      </c>
      <c r="F8" s="321">
        <f>数据输入!H24</f>
        <v>0</v>
      </c>
      <c r="G8" s="322" t="str">
        <f>数据输入!M24</f>
        <v/>
      </c>
    </row>
    <row r="9" spans="1:7" ht="18.75" customHeight="1">
      <c r="A9" s="323"/>
      <c r="B9" s="317">
        <f>数据输入!D25</f>
        <v>0</v>
      </c>
      <c r="C9" s="318"/>
      <c r="D9" s="319">
        <f>数据输入!F25</f>
        <v>0</v>
      </c>
      <c r="E9" s="320" t="s">
        <v>378</v>
      </c>
      <c r="F9" s="321">
        <f>数据输入!H25</f>
        <v>0</v>
      </c>
      <c r="G9" s="322" t="str">
        <f>数据输入!M25</f>
        <v/>
      </c>
    </row>
    <row r="10" spans="1:7" ht="18.75" customHeight="1">
      <c r="A10" s="323"/>
      <c r="B10" s="317">
        <f>数据输入!D26</f>
        <v>0</v>
      </c>
      <c r="C10" s="318"/>
      <c r="D10" s="319">
        <f>数据输入!F26</f>
        <v>0</v>
      </c>
      <c r="E10" s="320" t="s">
        <v>378</v>
      </c>
      <c r="F10" s="321">
        <f>数据输入!H26</f>
        <v>0</v>
      </c>
      <c r="G10" s="322" t="str">
        <f>数据输入!M26</f>
        <v/>
      </c>
    </row>
    <row r="11" spans="1:7" ht="18.75" customHeight="1">
      <c r="A11" s="323"/>
      <c r="B11" s="317">
        <f>数据输入!D27</f>
        <v>0</v>
      </c>
      <c r="C11" s="312"/>
      <c r="D11" s="319">
        <f>数据输入!F27</f>
        <v>0</v>
      </c>
      <c r="E11" s="320" t="s">
        <v>378</v>
      </c>
      <c r="F11" s="321">
        <f>数据输入!H27</f>
        <v>0</v>
      </c>
      <c r="G11" s="322" t="str">
        <f>数据输入!M27</f>
        <v/>
      </c>
    </row>
    <row r="12" spans="1:7" ht="18.75" customHeight="1">
      <c r="A12" s="323"/>
      <c r="B12" s="317">
        <f>数据输入!D28</f>
        <v>0</v>
      </c>
      <c r="C12" s="318"/>
      <c r="D12" s="319">
        <f>数据输入!F28</f>
        <v>0</v>
      </c>
      <c r="E12" s="320" t="s">
        <v>378</v>
      </c>
      <c r="F12" s="321">
        <f>数据输入!H28</f>
        <v>0</v>
      </c>
      <c r="G12" s="322" t="str">
        <f>数据输入!M28</f>
        <v/>
      </c>
    </row>
    <row r="13" spans="1:7" ht="18.75" customHeight="1">
      <c r="A13" s="323"/>
      <c r="B13" s="317">
        <f>数据输入!D29</f>
        <v>0</v>
      </c>
      <c r="C13" s="312"/>
      <c r="D13" s="319">
        <f>数据输入!F29</f>
        <v>0</v>
      </c>
      <c r="E13" s="320" t="s">
        <v>378</v>
      </c>
      <c r="F13" s="321">
        <f>数据输入!H29</f>
        <v>0</v>
      </c>
      <c r="G13" s="322" t="str">
        <f>数据输入!M29</f>
        <v/>
      </c>
    </row>
    <row r="14" spans="1:7" ht="18.75" customHeight="1">
      <c r="A14" s="323"/>
      <c r="B14" s="317">
        <f>数据输入!D30</f>
        <v>0</v>
      </c>
      <c r="C14" s="312"/>
      <c r="D14" s="319">
        <f>数据输入!F30</f>
        <v>0</v>
      </c>
      <c r="E14" s="320" t="s">
        <v>378</v>
      </c>
      <c r="F14" s="321">
        <f>数据输入!H30</f>
        <v>0</v>
      </c>
      <c r="G14" s="322" t="str">
        <f>数据输入!M30</f>
        <v/>
      </c>
    </row>
    <row r="15" spans="1:7" ht="18.75" customHeight="1">
      <c r="A15" s="323"/>
      <c r="B15" s="317">
        <f>数据输入!D31</f>
        <v>0</v>
      </c>
      <c r="C15" s="312"/>
      <c r="D15" s="319">
        <f>数据输入!F31</f>
        <v>0</v>
      </c>
      <c r="E15" s="320" t="s">
        <v>378</v>
      </c>
      <c r="F15" s="321">
        <f>数据输入!H31</f>
        <v>0</v>
      </c>
      <c r="G15" s="322" t="str">
        <f>数据输入!M31</f>
        <v/>
      </c>
    </row>
    <row r="16" spans="1:7" ht="18.75" customHeight="1">
      <c r="A16" s="323"/>
      <c r="B16" s="317">
        <f>数据输入!D32</f>
        <v>0</v>
      </c>
      <c r="C16" s="312"/>
      <c r="D16" s="319">
        <f>数据输入!F32</f>
        <v>0</v>
      </c>
      <c r="E16" s="320" t="s">
        <v>378</v>
      </c>
      <c r="F16" s="321">
        <f>数据输入!H32</f>
        <v>0</v>
      </c>
      <c r="G16" s="322" t="str">
        <f>数据输入!M32</f>
        <v/>
      </c>
    </row>
    <row r="17" spans="1:7" ht="18.75" customHeight="1">
      <c r="A17" s="323"/>
      <c r="B17" s="317">
        <f>数据输入!D33</f>
        <v>0</v>
      </c>
      <c r="C17" s="312"/>
      <c r="D17" s="319">
        <f>数据输入!F33</f>
        <v>0</v>
      </c>
      <c r="E17" s="320" t="s">
        <v>378</v>
      </c>
      <c r="F17" s="321">
        <f>数据输入!H33</f>
        <v>0</v>
      </c>
      <c r="G17" s="322" t="str">
        <f>数据输入!M33</f>
        <v/>
      </c>
    </row>
    <row r="18" spans="1:7" ht="18.75" customHeight="1">
      <c r="A18" s="323"/>
      <c r="B18" s="317">
        <f>数据输入!D34</f>
        <v>0</v>
      </c>
      <c r="C18" s="312"/>
      <c r="D18" s="319">
        <f>数据输入!F34</f>
        <v>0</v>
      </c>
      <c r="E18" s="320" t="s">
        <v>378</v>
      </c>
      <c r="F18" s="321">
        <f>数据输入!H34</f>
        <v>0</v>
      </c>
      <c r="G18" s="322" t="str">
        <f>数据输入!M34</f>
        <v/>
      </c>
    </row>
    <row r="19" spans="1:7" ht="18.75" customHeight="1">
      <c r="A19" s="323"/>
      <c r="B19" s="317">
        <f>数据输入!D35</f>
        <v>0</v>
      </c>
      <c r="C19" s="312"/>
      <c r="D19" s="319">
        <f>数据输入!F35</f>
        <v>0</v>
      </c>
      <c r="E19" s="320" t="s">
        <v>378</v>
      </c>
      <c r="F19" s="321">
        <f>数据输入!H35</f>
        <v>0</v>
      </c>
      <c r="G19" s="322" t="str">
        <f>数据输入!M35</f>
        <v/>
      </c>
    </row>
    <row r="20" spans="1:7" ht="18.75" customHeight="1">
      <c r="A20" s="323"/>
      <c r="B20" s="317">
        <f>数据输入!D36</f>
        <v>0</v>
      </c>
      <c r="C20" s="312"/>
      <c r="D20" s="319">
        <f>数据输入!F36</f>
        <v>0</v>
      </c>
      <c r="E20" s="320" t="s">
        <v>378</v>
      </c>
      <c r="F20" s="321">
        <f>数据输入!H36</f>
        <v>0</v>
      </c>
      <c r="G20" s="322" t="str">
        <f>数据输入!M36</f>
        <v/>
      </c>
    </row>
    <row r="21" spans="1:7" ht="18.75" customHeight="1">
      <c r="A21" s="323"/>
      <c r="B21" s="317">
        <f>数据输入!D37</f>
        <v>0</v>
      </c>
      <c r="C21" s="312"/>
      <c r="D21" s="319">
        <f>数据输入!F37</f>
        <v>0</v>
      </c>
      <c r="E21" s="320" t="s">
        <v>378</v>
      </c>
      <c r="F21" s="321">
        <f>数据输入!H37</f>
        <v>0</v>
      </c>
      <c r="G21" s="322" t="str">
        <f>数据输入!M37</f>
        <v/>
      </c>
    </row>
    <row r="22" spans="1:7" ht="18.75" customHeight="1">
      <c r="A22" s="323"/>
      <c r="B22" s="317">
        <f>数据输入!D38</f>
        <v>0</v>
      </c>
      <c r="C22" s="312"/>
      <c r="D22" s="319">
        <f>数据输入!F38</f>
        <v>0</v>
      </c>
      <c r="E22" s="320" t="s">
        <v>378</v>
      </c>
      <c r="F22" s="321">
        <f>数据输入!H38</f>
        <v>0</v>
      </c>
      <c r="G22" s="322" t="str">
        <f>数据输入!M38</f>
        <v/>
      </c>
    </row>
    <row r="23" spans="1:7" ht="18.75" customHeight="1">
      <c r="A23" s="323"/>
      <c r="B23" s="317">
        <f>数据输入!D39</f>
        <v>0</v>
      </c>
      <c r="C23" s="312"/>
      <c r="D23" s="319">
        <f>数据输入!F39</f>
        <v>0</v>
      </c>
      <c r="E23" s="320" t="s">
        <v>378</v>
      </c>
      <c r="F23" s="321">
        <f>数据输入!H39</f>
        <v>0</v>
      </c>
      <c r="G23" s="322" t="str">
        <f>数据输入!M39</f>
        <v/>
      </c>
    </row>
    <row r="24" spans="1:7" ht="18.75" customHeight="1">
      <c r="A24" s="323"/>
      <c r="B24" s="317">
        <f>数据输入!D40</f>
        <v>0</v>
      </c>
      <c r="C24" s="312"/>
      <c r="D24" s="319">
        <f>数据输入!F40</f>
        <v>0</v>
      </c>
      <c r="E24" s="320" t="s">
        <v>378</v>
      </c>
      <c r="F24" s="321">
        <f>数据输入!H40</f>
        <v>0</v>
      </c>
      <c r="G24" s="322" t="str">
        <f>数据输入!M40</f>
        <v/>
      </c>
    </row>
    <row r="25" spans="1:7" ht="18.75" customHeight="1">
      <c r="A25" s="323"/>
      <c r="B25" s="317">
        <f>数据输入!D41</f>
        <v>0</v>
      </c>
      <c r="C25" s="312"/>
      <c r="D25" s="319">
        <f>数据输入!F41</f>
        <v>0</v>
      </c>
      <c r="E25" s="320" t="s">
        <v>378</v>
      </c>
      <c r="F25" s="321">
        <f>数据输入!H41</f>
        <v>0</v>
      </c>
      <c r="G25" s="322" t="str">
        <f>数据输入!M41</f>
        <v/>
      </c>
    </row>
  </sheetData>
  <protectedRanges>
    <protectedRange password="D8B3" sqref="A3" name="区域1_1_1"/>
    <protectedRange password="D8B3" sqref="B3:C3" name="区域1_1_2_1_1"/>
    <protectedRange password="D8B3" sqref="D6:D25" name="区域4_3"/>
  </protectedRanges>
  <dataConsolidate/>
  <mergeCells count="2">
    <mergeCell ref="A1:G1"/>
    <mergeCell ref="B3:C3"/>
  </mergeCells>
  <phoneticPr fontId="6" type="noConversion"/>
  <conditionalFormatting sqref="B6:B25">
    <cfRule type="cellIs" dxfId="3" priority="1" stopIfTrue="1" operator="equal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dm:cachedDataManifest xmlns:cdm="http://schemas.microsoft.com/2004/VisualStudio/Tools/Applications/CachedDataManifest.xsd" cdm:revision="1"/>
</file>

<file path=customXml/itemProps1.xml><?xml version="1.0" encoding="utf-8"?>
<ds:datastoreItem xmlns:ds="http://schemas.openxmlformats.org/officeDocument/2006/customXml" ds:itemID="{315EE44A-A4CA-44F8-97ED-554FC045321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7</vt:i4>
      </vt:variant>
    </vt:vector>
  </HeadingPairs>
  <TitlesOfParts>
    <vt:vector size="20" baseType="lpstr">
      <vt:lpstr>数据输入</vt:lpstr>
      <vt:lpstr>录入</vt:lpstr>
      <vt:lpstr>报关单</vt:lpstr>
      <vt:lpstr>发票</vt:lpstr>
      <vt:lpstr>装箱单</vt:lpstr>
      <vt:lpstr>合同</vt:lpstr>
      <vt:lpstr>港航</vt:lpstr>
      <vt:lpstr>委托书</vt:lpstr>
      <vt:lpstr>申报清单</vt:lpstr>
      <vt:lpstr>简化清单</vt:lpstr>
      <vt:lpstr>简化归类货物清单</vt:lpstr>
      <vt:lpstr>联网清单</vt:lpstr>
      <vt:lpstr>采购清单</vt:lpstr>
      <vt:lpstr>报关单!Print_Area</vt:lpstr>
      <vt:lpstr>发票!Print_Area</vt:lpstr>
      <vt:lpstr>简化归类货物清单!Print_Area</vt:lpstr>
      <vt:lpstr>数据输入!Print_Area</vt:lpstr>
      <vt:lpstr>委托书!Print_Area</vt:lpstr>
      <vt:lpstr>装箱单!Print_Area</vt:lpstr>
      <vt:lpstr>北仑</vt:lpstr>
    </vt:vector>
  </TitlesOfParts>
  <Company>中国石油大学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</dc:creator>
  <cp:lastModifiedBy>User</cp:lastModifiedBy>
  <cp:lastPrinted>2016-10-31T08:55:02Z</cp:lastPrinted>
  <dcterms:created xsi:type="dcterms:W3CDTF">2014-10-17T08:07:41Z</dcterms:created>
  <dcterms:modified xsi:type="dcterms:W3CDTF">2017-03-30T05:10:14Z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DoEntry.vsto|a0f397f1-c9f3-42b7-aa44-9230513b36fa|vstolocal</vt:lpwstr>
  </property>
  <property fmtid="{D5CDD505-2E9C-101B-9397-08002B2CF9AE}" pid="3" name="_AssemblyName">
    <vt:lpwstr>4E3C66D5-58D4-491E-A7D4-64AF99AF6E8B</vt:lpwstr>
  </property>
  <property fmtid="{D5CDD505-2E9C-101B-9397-08002B2CF9AE}" pid="4" name="WorkbookGuid">
    <vt:lpwstr>531748ef-e3d2-4067-9a44-1cbf1f95aa42</vt:lpwstr>
  </property>
</Properties>
</file>