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12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kpod\Desktop\Documents\"/>
    </mc:Choice>
  </mc:AlternateContent>
  <xr:revisionPtr revIDLastSave="0" documentId="13_ncr:1_{6D706A6C-7281-4B56-B474-EC42A2AFDE2C}" xr6:coauthVersionLast="47" xr6:coauthVersionMax="47" xr10:uidLastSave="{00000000-0000-0000-0000-000000000000}"/>
  <bookViews>
    <workbookView xWindow="-120" yWindow="-120" windowWidth="20730" windowHeight="11160" xr2:uid="{58ED0131-2725-42B0-AE77-CAE4D2A820ED}"/>
  </bookViews>
  <sheets>
    <sheet name="DASHBOARD" sheetId="2" r:id="rId1"/>
    <sheet name="EMPLOYEE DATA" sheetId="27" r:id="rId2"/>
    <sheet name="PIVOT" sheetId="24" r:id="rId3"/>
    <sheet name="REPORT" sheetId="15" r:id="rId4"/>
    <sheet name="INVENTORY" sheetId="21" r:id="rId5"/>
    <sheet name="INFO" sheetId="4" r:id="rId6"/>
    <sheet name="FEE" sheetId="5" r:id="rId7"/>
    <sheet name="MONTHLY INCOME" sheetId="11" r:id="rId8"/>
    <sheet name="DATA" sheetId="1" r:id="rId9"/>
    <sheet name="DEPOSITS" sheetId="22" r:id="rId10"/>
    <sheet name="DISCHARGES" sheetId="23" r:id="rId11"/>
    <sheet name="EXPENDITURE" sheetId="13" r:id="rId12"/>
    <sheet name="JANUARY EXPENSES" sheetId="30" r:id="rId13"/>
    <sheet name="SEARCH" sheetId="25" r:id="rId14"/>
    <sheet name="FORMALIN" sheetId="26" r:id="rId15"/>
    <sheet name="MINCOME CALCULATOR" sheetId="28" r:id="rId16"/>
    <sheet name="LOANS" sheetId="29" r:id="rId17"/>
  </sheets>
  <definedNames>
    <definedName name="_xlnm._FilterDatabase" localSheetId="9" hidden="1">DEPOSITS!$A$3:$T$14</definedName>
    <definedName name="_xlnm._FilterDatabase" localSheetId="10" hidden="1">DISCHARGES!$A$3:$T$8</definedName>
    <definedName name="_xlcn.WorksheetConnection_APMASUOM.xlsmTable1" hidden="1">DATA[]</definedName>
    <definedName name="NAMEDATA">_xlfn.ANCHORARRAY(SEARCH!$F$1)</definedName>
    <definedName name="TAGDATA">_xlfn.ANCHORARRAY(SEARCH!$G$2)</definedName>
  </definedNames>
  <calcPr calcId="191029"/>
  <pivotCaches>
    <pivotCache cacheId="117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0" l="1"/>
  <c r="L288" i="1"/>
  <c r="Q288" i="1" s="1" a="1"/>
  <c r="Q288" i="1" s="1"/>
  <c r="R288" i="1" s="1"/>
  <c r="S288" i="1"/>
  <c r="L287" i="1"/>
  <c r="Q287" i="1" s="1" a="1"/>
  <c r="Q287" i="1" s="1"/>
  <c r="R287" i="1" s="1"/>
  <c r="S287" i="1"/>
  <c r="L286" i="1"/>
  <c r="Q286" i="1" s="1" a="1"/>
  <c r="Q286" i="1" s="1"/>
  <c r="R286" i="1" s="1"/>
  <c r="S286" i="1"/>
  <c r="L285" i="1"/>
  <c r="Q285" i="1" s="1" a="1"/>
  <c r="Q285" i="1" s="1"/>
  <c r="R285" i="1" s="1"/>
  <c r="S285" i="1"/>
  <c r="E11" i="29"/>
  <c r="L284" i="1"/>
  <c r="Q284" i="1" s="1" a="1"/>
  <c r="Q284" i="1" s="1"/>
  <c r="R284" i="1" s="1"/>
  <c r="S284" i="1"/>
  <c r="L283" i="1"/>
  <c r="Q283" i="1" s="1" a="1"/>
  <c r="Q283" i="1" s="1"/>
  <c r="R283" i="1" s="1"/>
  <c r="S283" i="1"/>
  <c r="L282" i="1"/>
  <c r="Q282" i="1" s="1" a="1"/>
  <c r="Q282" i="1" s="1"/>
  <c r="R282" i="1" s="1"/>
  <c r="S282" i="1"/>
  <c r="L281" i="1"/>
  <c r="Q281" i="1" s="1" a="1"/>
  <c r="Q281" i="1" s="1"/>
  <c r="R281" i="1" s="1"/>
  <c r="S281" i="1"/>
  <c r="E3" i="30"/>
  <c r="E5" i="30"/>
  <c r="I10" i="29" s="1"/>
  <c r="L280" i="1"/>
  <c r="Q280" i="1" s="1" a="1"/>
  <c r="Q280" i="1" s="1"/>
  <c r="R280" i="1" s="1"/>
  <c r="S280" i="1"/>
  <c r="K3" i="30"/>
  <c r="K4" i="30" s="1"/>
  <c r="I11" i="29" s="1"/>
  <c r="K2" i="30"/>
  <c r="E2" i="30"/>
  <c r="L279" i="1" l="1"/>
  <c r="Q279" i="1" s="1" a="1"/>
  <c r="Q279" i="1" s="1"/>
  <c r="R279" i="1" s="1"/>
  <c r="S279" i="1"/>
  <c r="L278" i="1"/>
  <c r="Q278" i="1" s="1" a="1"/>
  <c r="Q278" i="1" s="1"/>
  <c r="R278" i="1" s="1"/>
  <c r="S278" i="1"/>
  <c r="L277" i="1"/>
  <c r="Q277" i="1" s="1" a="1"/>
  <c r="Q277" i="1" s="1"/>
  <c r="R277" i="1" s="1"/>
  <c r="S277" i="1"/>
  <c r="E12" i="29"/>
  <c r="L276" i="1"/>
  <c r="Q276" i="1" s="1" a="1"/>
  <c r="Q276" i="1" s="1"/>
  <c r="R276" i="1" s="1"/>
  <c r="S276" i="1"/>
  <c r="L275" i="1"/>
  <c r="Q275" i="1" s="1" a="1"/>
  <c r="Q275" i="1" s="1"/>
  <c r="R275" i="1" s="1"/>
  <c r="S275" i="1"/>
  <c r="L274" i="1"/>
  <c r="Q274" i="1" s="1" a="1"/>
  <c r="Q274" i="1" s="1"/>
  <c r="R274" i="1" s="1"/>
  <c r="S274" i="1"/>
  <c r="E13" i="29"/>
  <c r="E7" i="29"/>
  <c r="D14" i="29"/>
  <c r="E5" i="29"/>
  <c r="E6" i="29"/>
  <c r="E8" i="29"/>
  <c r="E9" i="29"/>
  <c r="E10" i="29"/>
  <c r="E4" i="29"/>
  <c r="J6" i="29"/>
  <c r="J5" i="29"/>
  <c r="N289" i="1"/>
  <c r="M289" i="1"/>
  <c r="L273" i="1"/>
  <c r="Q273" i="1" s="1" a="1"/>
  <c r="Q273" i="1" s="1"/>
  <c r="R273" i="1" s="1"/>
  <c r="S273" i="1"/>
  <c r="L272" i="1"/>
  <c r="Q272" i="1" s="1" a="1"/>
  <c r="Q272" i="1" s="1"/>
  <c r="R272" i="1" s="1"/>
  <c r="S272" i="1"/>
  <c r="L271" i="1"/>
  <c r="Q271" i="1" s="1" a="1"/>
  <c r="Q271" i="1" s="1"/>
  <c r="R271" i="1" s="1"/>
  <c r="S271" i="1"/>
  <c r="I7" i="29"/>
  <c r="J4" i="29"/>
  <c r="H12" i="29"/>
  <c r="C14" i="26"/>
  <c r="H7" i="29"/>
  <c r="C14" i="29"/>
  <c r="L270" i="1"/>
  <c r="Q270" i="1" s="1" a="1"/>
  <c r="Q270" i="1" s="1"/>
  <c r="R270" i="1" s="1"/>
  <c r="S270" i="1"/>
  <c r="L269" i="1"/>
  <c r="Q269" i="1" s="1" a="1"/>
  <c r="Q269" i="1" s="1"/>
  <c r="R269" i="1" s="1"/>
  <c r="S269" i="1"/>
  <c r="L268" i="1"/>
  <c r="Q268" i="1" s="1" a="1"/>
  <c r="Q268" i="1" s="1"/>
  <c r="R268" i="1" s="1"/>
  <c r="S268" i="1"/>
  <c r="L2" i="1"/>
  <c r="Q2" i="1" s="1" a="1"/>
  <c r="Q2" i="1" s="1"/>
  <c r="J11" i="29" l="1"/>
  <c r="E14" i="29"/>
  <c r="E15" i="29" s="1"/>
  <c r="J7" i="29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Q267" i="1" s="1" a="1"/>
  <c r="Q267" i="1" s="1"/>
  <c r="R267" i="1" s="1"/>
  <c r="S267" i="1"/>
  <c r="Q266" i="1" l="1" a="1"/>
  <c r="Q266" i="1" s="1"/>
  <c r="R266" i="1" s="1"/>
  <c r="S266" i="1"/>
  <c r="S265" i="1"/>
  <c r="Q265" i="1" a="1"/>
  <c r="Q265" i="1" s="1"/>
  <c r="R265" i="1" s="1"/>
  <c r="I18" i="24" l="1"/>
  <c r="I19" i="24"/>
  <c r="Q262" i="1" a="1"/>
  <c r="Q262" i="1" s="1"/>
  <c r="R262" i="1" s="1"/>
  <c r="S262" i="1"/>
  <c r="Q261" i="1" a="1"/>
  <c r="Q261" i="1" s="1"/>
  <c r="R261" i="1" s="1"/>
  <c r="S261" i="1"/>
  <c r="Q260" i="1" a="1"/>
  <c r="Q260" i="1" s="1"/>
  <c r="R260" i="1" s="1"/>
  <c r="S260" i="1"/>
  <c r="I20" i="24" l="1"/>
  <c r="Q259" i="1" a="1"/>
  <c r="Q259" i="1" s="1"/>
  <c r="R259" i="1" s="1"/>
  <c r="S259" i="1"/>
  <c r="Q258" i="1" a="1"/>
  <c r="Q258" i="1" s="1"/>
  <c r="R258" i="1" s="1"/>
  <c r="S258" i="1"/>
  <c r="Q257" i="1" a="1"/>
  <c r="Q257" i="1" s="1"/>
  <c r="R257" i="1" s="1"/>
  <c r="S257" i="1"/>
  <c r="M6" i="25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Q256" i="1" a="1"/>
  <c r="Q256" i="1" s="1"/>
  <c r="R256" i="1" s="1"/>
  <c r="E11" i="4" l="1"/>
  <c r="E7" i="4"/>
  <c r="E9" i="4"/>
  <c r="Q255" i="1" a="1"/>
  <c r="Q255" i="1" s="1"/>
  <c r="R255" i="1" s="1"/>
  <c r="Q254" i="1" a="1"/>
  <c r="Q254" i="1" s="1"/>
  <c r="R254" i="1" s="1"/>
  <c r="Q253" i="1" a="1"/>
  <c r="Q253" i="1" s="1"/>
  <c r="R253" i="1" s="1"/>
  <c r="Q252" i="1" a="1"/>
  <c r="Q252" i="1" s="1"/>
  <c r="R252" i="1" s="1"/>
  <c r="Q251" i="1" a="1"/>
  <c r="Q251" i="1" s="1"/>
  <c r="R251" i="1" s="1"/>
  <c r="Q250" i="1" a="1"/>
  <c r="Q250" i="1" s="1"/>
  <c r="R250" i="1" s="1"/>
  <c r="Q249" i="1" a="1"/>
  <c r="Q249" i="1" s="1"/>
  <c r="R249" i="1" s="1"/>
  <c r="Q248" i="1" a="1"/>
  <c r="Q248" i="1" s="1"/>
  <c r="R248" i="1" s="1"/>
  <c r="Q247" i="1" a="1"/>
  <c r="Q247" i="1" s="1"/>
  <c r="R247" i="1" s="1"/>
  <c r="Q246" i="1" a="1"/>
  <c r="Q246" i="1" s="1"/>
  <c r="R246" i="1" s="1"/>
  <c r="F50000" i="25" a="1"/>
  <c r="F50000" i="25" s="1"/>
  <c r="F1" i="25" a="1"/>
  <c r="F1" i="25" s="1"/>
  <c r="E1" i="25" a="1"/>
  <c r="E1" i="25" s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Q245" i="1" a="1"/>
  <c r="Q245" i="1" s="1"/>
  <c r="R245" i="1" s="1"/>
  <c r="Q244" i="1" a="1"/>
  <c r="Q244" i="1" s="1"/>
  <c r="R244" i="1" s="1"/>
  <c r="Q243" i="1" a="1"/>
  <c r="Q243" i="1" s="1"/>
  <c r="R243" i="1" s="1"/>
  <c r="Q242" i="1" a="1"/>
  <c r="Q242" i="1" s="1"/>
  <c r="R242" i="1" s="1"/>
  <c r="Q241" i="1" a="1"/>
  <c r="Q241" i="1" s="1"/>
  <c r="R241" i="1" s="1"/>
  <c r="Q240" i="1" a="1"/>
  <c r="Q240" i="1" s="1"/>
  <c r="R240" i="1" s="1"/>
  <c r="Q239" i="1" a="1"/>
  <c r="Q239" i="1" s="1"/>
  <c r="R239" i="1" s="1"/>
  <c r="Q238" i="1" a="1"/>
  <c r="Q238" i="1" s="1"/>
  <c r="R238" i="1" s="1"/>
  <c r="Q237" i="1" a="1"/>
  <c r="Q237" i="1" s="1"/>
  <c r="R237" i="1" s="1"/>
  <c r="Q236" i="1" a="1"/>
  <c r="Q236" i="1" s="1"/>
  <c r="R236" i="1" s="1"/>
  <c r="Q235" i="1" a="1"/>
  <c r="Q235" i="1" s="1"/>
  <c r="R235" i="1" s="1"/>
  <c r="Q234" i="1" a="1"/>
  <c r="Q234" i="1" s="1"/>
  <c r="R234" i="1" s="1"/>
  <c r="Q233" i="1" a="1"/>
  <c r="Q233" i="1" s="1"/>
  <c r="R233" i="1" s="1"/>
  <c r="Q232" i="1" a="1"/>
  <c r="Q232" i="1" s="1"/>
  <c r="R232" i="1" s="1"/>
  <c r="Q231" i="1" a="1"/>
  <c r="Q231" i="1" s="1"/>
  <c r="R231" i="1" s="1"/>
  <c r="Q230" i="1" a="1"/>
  <c r="Q230" i="1" s="1"/>
  <c r="R230" i="1" s="1"/>
  <c r="Q229" i="1" a="1"/>
  <c r="Q229" i="1" s="1"/>
  <c r="R229" i="1" s="1"/>
  <c r="Q228" i="1" a="1"/>
  <c r="Q228" i="1" s="1"/>
  <c r="R228" i="1" s="1"/>
  <c r="Q227" i="1" a="1"/>
  <c r="Q227" i="1" s="1"/>
  <c r="R227" i="1" s="1"/>
  <c r="Q226" i="1" a="1"/>
  <c r="Q226" i="1" s="1"/>
  <c r="R226" i="1" s="1"/>
  <c r="Q225" i="1" a="1"/>
  <c r="Q225" i="1" s="1"/>
  <c r="R225" i="1" s="1"/>
  <c r="Q224" i="1" a="1"/>
  <c r="Q224" i="1" s="1"/>
  <c r="R224" i="1" s="1"/>
  <c r="Q223" i="1" a="1"/>
  <c r="Q223" i="1" s="1"/>
  <c r="R223" i="1" s="1"/>
  <c r="Q222" i="1" a="1"/>
  <c r="Q222" i="1" s="1"/>
  <c r="R222" i="1" s="1"/>
  <c r="Q221" i="1" a="1"/>
  <c r="Q221" i="1" s="1"/>
  <c r="R221" i="1" s="1"/>
  <c r="Q220" i="1" a="1"/>
  <c r="Q220" i="1" s="1"/>
  <c r="R220" i="1" s="1"/>
  <c r="Q219" i="1" a="1"/>
  <c r="Q219" i="1" s="1"/>
  <c r="R219" i="1" s="1"/>
  <c r="Q218" i="1" a="1"/>
  <c r="Q218" i="1" s="1"/>
  <c r="R218" i="1" s="1"/>
  <c r="Q217" i="1" a="1"/>
  <c r="Q217" i="1" s="1"/>
  <c r="R217" i="1" s="1"/>
  <c r="Q216" i="1" a="1"/>
  <c r="Q216" i="1" s="1"/>
  <c r="R216" i="1" s="1"/>
  <c r="Q215" i="1" a="1"/>
  <c r="Q215" i="1" s="1"/>
  <c r="R215" i="1" s="1"/>
  <c r="Q214" i="1" a="1"/>
  <c r="Q214" i="1" s="1"/>
  <c r="R214" i="1" s="1"/>
  <c r="Q213" i="1" a="1"/>
  <c r="Q213" i="1" s="1"/>
  <c r="R213" i="1" s="1"/>
  <c r="Q212" i="1" a="1"/>
  <c r="Q212" i="1" s="1"/>
  <c r="R212" i="1" s="1"/>
  <c r="Q211" i="1" a="1"/>
  <c r="Q211" i="1" s="1"/>
  <c r="R211" i="1" s="1"/>
  <c r="Q210" i="1" a="1"/>
  <c r="Q210" i="1" s="1"/>
  <c r="R210" i="1" s="1"/>
  <c r="Q209" i="1" a="1"/>
  <c r="Q209" i="1" s="1"/>
  <c r="R209" i="1" s="1"/>
  <c r="Q208" i="1" a="1"/>
  <c r="Q208" i="1" s="1"/>
  <c r="R208" i="1" s="1"/>
  <c r="Q207" i="1" a="1"/>
  <c r="Q207" i="1" s="1"/>
  <c r="R207" i="1" s="1"/>
  <c r="Q206" i="1" a="1"/>
  <c r="Q206" i="1" s="1"/>
  <c r="R206" i="1" s="1"/>
  <c r="Q205" i="1" a="1"/>
  <c r="Q205" i="1" s="1"/>
  <c r="R205" i="1" s="1"/>
  <c r="Q204" i="1" a="1"/>
  <c r="Q204" i="1" s="1"/>
  <c r="R204" i="1" s="1"/>
  <c r="Q203" i="1" a="1"/>
  <c r="Q203" i="1" s="1"/>
  <c r="R203" i="1" s="1"/>
  <c r="Q202" i="1" a="1"/>
  <c r="Q202" i="1" s="1"/>
  <c r="R202" i="1" s="1"/>
  <c r="Q201" i="1" a="1"/>
  <c r="Q201" i="1" s="1"/>
  <c r="R201" i="1" s="1"/>
  <c r="Q200" i="1" a="1"/>
  <c r="Q200" i="1" s="1"/>
  <c r="R200" i="1" s="1"/>
  <c r="Q199" i="1" a="1"/>
  <c r="Q199" i="1" s="1"/>
  <c r="R199" i="1" s="1"/>
  <c r="Q198" i="1" a="1"/>
  <c r="Q198" i="1" s="1"/>
  <c r="R198" i="1" s="1"/>
  <c r="Q197" i="1" a="1"/>
  <c r="Q197" i="1" s="1"/>
  <c r="R197" i="1" s="1"/>
  <c r="Q196" i="1" a="1"/>
  <c r="Q196" i="1" s="1"/>
  <c r="R196" i="1" s="1"/>
  <c r="Q195" i="1" a="1"/>
  <c r="Q195" i="1" s="1"/>
  <c r="R195" i="1" s="1"/>
  <c r="Q194" i="1" a="1"/>
  <c r="Q194" i="1" s="1"/>
  <c r="R194" i="1" s="1"/>
  <c r="Q193" i="1" a="1"/>
  <c r="Q193" i="1" s="1"/>
  <c r="R193" i="1" s="1"/>
  <c r="Q192" i="1" a="1"/>
  <c r="Q192" i="1" s="1"/>
  <c r="R192" i="1" s="1"/>
  <c r="Q191" i="1" a="1"/>
  <c r="Q191" i="1" s="1"/>
  <c r="R191" i="1" s="1"/>
  <c r="Q190" i="1" a="1"/>
  <c r="Q190" i="1" s="1"/>
  <c r="R190" i="1" s="1"/>
  <c r="Q189" i="1" a="1"/>
  <c r="Q189" i="1" s="1"/>
  <c r="R189" i="1" s="1"/>
  <c r="Q188" i="1" a="1"/>
  <c r="Q188" i="1" s="1"/>
  <c r="R188" i="1" s="1"/>
  <c r="Q187" i="1" a="1"/>
  <c r="Q187" i="1" s="1"/>
  <c r="R187" i="1" s="1"/>
  <c r="Q186" i="1" a="1"/>
  <c r="Q186" i="1" s="1"/>
  <c r="R186" i="1" s="1"/>
  <c r="Q185" i="1" a="1"/>
  <c r="Q185" i="1" s="1"/>
  <c r="R185" i="1" s="1"/>
  <c r="Q184" i="1" a="1"/>
  <c r="Q184" i="1" s="1"/>
  <c r="R184" i="1" s="1"/>
  <c r="Q183" i="1" a="1"/>
  <c r="Q183" i="1" s="1"/>
  <c r="R183" i="1" s="1"/>
  <c r="Q182" i="1" a="1"/>
  <c r="Q182" i="1" s="1"/>
  <c r="R182" i="1" s="1"/>
  <c r="Q181" i="1" a="1"/>
  <c r="Q181" i="1" s="1"/>
  <c r="R181" i="1" s="1"/>
  <c r="Q180" i="1" a="1"/>
  <c r="Q180" i="1" s="1"/>
  <c r="R180" i="1" s="1"/>
  <c r="Q179" i="1" a="1"/>
  <c r="Q179" i="1" s="1"/>
  <c r="R179" i="1" s="1"/>
  <c r="Q178" i="1" a="1"/>
  <c r="Q178" i="1" s="1"/>
  <c r="R178" i="1" s="1"/>
  <c r="Q177" i="1" a="1"/>
  <c r="Q177" i="1" s="1"/>
  <c r="R177" i="1" s="1"/>
  <c r="Q176" i="1" a="1"/>
  <c r="Q176" i="1" s="1"/>
  <c r="R176" i="1" s="1"/>
  <c r="Q175" i="1" a="1"/>
  <c r="Q175" i="1" s="1"/>
  <c r="R175" i="1" s="1"/>
  <c r="Q174" i="1" a="1"/>
  <c r="Q174" i="1" s="1"/>
  <c r="R174" i="1" s="1"/>
  <c r="Q173" i="1" a="1"/>
  <c r="Q173" i="1" s="1"/>
  <c r="R173" i="1" s="1"/>
  <c r="Q172" i="1" a="1"/>
  <c r="Q172" i="1" s="1"/>
  <c r="R172" i="1" s="1"/>
  <c r="Q171" i="1" a="1"/>
  <c r="Q171" i="1" s="1"/>
  <c r="R171" i="1" s="1"/>
  <c r="Q170" i="1" a="1"/>
  <c r="Q170" i="1" s="1"/>
  <c r="R170" i="1" s="1"/>
  <c r="Q168" i="1" a="1"/>
  <c r="Q168" i="1" s="1"/>
  <c r="R168" i="1" s="1"/>
  <c r="Q166" i="1" a="1"/>
  <c r="Q166" i="1" s="1"/>
  <c r="R166" i="1" s="1"/>
  <c r="Q167" i="1" a="1"/>
  <c r="Q167" i="1" s="1"/>
  <c r="R167" i="1" s="1"/>
  <c r="Q159" i="1" a="1"/>
  <c r="Q159" i="1" s="1"/>
  <c r="R159" i="1" s="1"/>
  <c r="Q165" i="1" a="1"/>
  <c r="Q165" i="1" s="1"/>
  <c r="R165" i="1" s="1"/>
  <c r="Q164" i="1" a="1"/>
  <c r="Q164" i="1" s="1"/>
  <c r="R164" i="1" s="1"/>
  <c r="Q163" i="1" a="1"/>
  <c r="Q163" i="1" s="1"/>
  <c r="R163" i="1" s="1"/>
  <c r="Q162" i="1" a="1"/>
  <c r="Q162" i="1" s="1"/>
  <c r="R162" i="1" s="1"/>
  <c r="Q161" i="1" a="1"/>
  <c r="Q161" i="1" s="1"/>
  <c r="R161" i="1" s="1"/>
  <c r="Q160" i="1" a="1"/>
  <c r="Q160" i="1" s="1"/>
  <c r="R160" i="1" s="1"/>
  <c r="Q148" i="1" a="1"/>
  <c r="Q148" i="1" s="1"/>
  <c r="R148" i="1" s="1"/>
  <c r="Q158" i="1" a="1"/>
  <c r="Q158" i="1" s="1"/>
  <c r="R158" i="1" s="1"/>
  <c r="Q157" i="1" a="1"/>
  <c r="Q157" i="1" s="1"/>
  <c r="R157" i="1" s="1"/>
  <c r="Q156" i="1" a="1"/>
  <c r="Q156" i="1" s="1"/>
  <c r="R156" i="1" s="1"/>
  <c r="Q142" i="1" a="1"/>
  <c r="Q142" i="1" s="1"/>
  <c r="R142" i="1" s="1"/>
  <c r="Q154" i="1" a="1"/>
  <c r="Q154" i="1" s="1"/>
  <c r="R154" i="1" s="1"/>
  <c r="Q153" i="1" a="1"/>
  <c r="Q153" i="1" s="1"/>
  <c r="R153" i="1" s="1"/>
  <c r="Q152" i="1" a="1"/>
  <c r="Q152" i="1" s="1"/>
  <c r="R152" i="1" s="1"/>
  <c r="Q151" i="1" a="1"/>
  <c r="Q151" i="1" s="1"/>
  <c r="R151" i="1" s="1"/>
  <c r="Q150" i="1" a="1"/>
  <c r="Q150" i="1" s="1"/>
  <c r="R150" i="1" s="1"/>
  <c r="Q149" i="1" a="1"/>
  <c r="Q149" i="1" s="1"/>
  <c r="R149" i="1" s="1"/>
  <c r="Q141" i="1" a="1"/>
  <c r="Q141" i="1" s="1"/>
  <c r="R141" i="1" s="1"/>
  <c r="Q147" i="1" a="1"/>
  <c r="Q147" i="1" s="1"/>
  <c r="R147" i="1" s="1"/>
  <c r="Q146" i="1" a="1"/>
  <c r="Q146" i="1" s="1"/>
  <c r="R146" i="1" s="1"/>
  <c r="Q145" i="1" a="1"/>
  <c r="Q145" i="1" s="1"/>
  <c r="R145" i="1" s="1"/>
  <c r="Q144" i="1" a="1"/>
  <c r="Q144" i="1" s="1"/>
  <c r="R144" i="1" s="1"/>
  <c r="Q143" i="1" a="1"/>
  <c r="Q143" i="1" s="1"/>
  <c r="R143" i="1" s="1"/>
  <c r="Q128" i="1" a="1"/>
  <c r="Q128" i="1" s="1"/>
  <c r="R128" i="1" s="1"/>
  <c r="Q136" i="1" a="1"/>
  <c r="Q136" i="1" s="1"/>
  <c r="R136" i="1" s="1"/>
  <c r="Q140" i="1" a="1"/>
  <c r="Q140" i="1" s="1"/>
  <c r="R140" i="1" s="1"/>
  <c r="Q139" i="1" a="1"/>
  <c r="Q139" i="1" s="1"/>
  <c r="R139" i="1" s="1"/>
  <c r="Q138" i="1" a="1"/>
  <c r="Q138" i="1" s="1"/>
  <c r="R138" i="1" s="1"/>
  <c r="Q137" i="1" a="1"/>
  <c r="Q137" i="1" s="1"/>
  <c r="R137" i="1" s="1"/>
  <c r="Q155" i="1" a="1"/>
  <c r="Q155" i="1" s="1"/>
  <c r="R155" i="1" s="1"/>
  <c r="Q135" i="1" a="1"/>
  <c r="Q135" i="1" s="1"/>
  <c r="R135" i="1" s="1"/>
  <c r="Q134" i="1" a="1"/>
  <c r="Q134" i="1" s="1"/>
  <c r="R134" i="1" s="1"/>
  <c r="Q133" i="1" a="1"/>
  <c r="Q133" i="1" s="1"/>
  <c r="R133" i="1" s="1"/>
  <c r="Q132" i="1" a="1"/>
  <c r="Q132" i="1" s="1"/>
  <c r="R132" i="1" s="1"/>
  <c r="Q131" i="1" a="1"/>
  <c r="Q131" i="1" s="1"/>
  <c r="R131" i="1" s="1"/>
  <c r="Q130" i="1" a="1"/>
  <c r="Q130" i="1" s="1"/>
  <c r="R130" i="1" s="1"/>
  <c r="Q129" i="1" a="1"/>
  <c r="Q129" i="1" s="1"/>
  <c r="R129" i="1" s="1"/>
  <c r="Q115" i="1" a="1"/>
  <c r="Q115" i="1" s="1"/>
  <c r="R115" i="1" s="1"/>
  <c r="Q127" i="1" a="1"/>
  <c r="Q127" i="1" s="1"/>
  <c r="R127" i="1" s="1"/>
  <c r="Q126" i="1" a="1"/>
  <c r="Q126" i="1" s="1"/>
  <c r="R126" i="1" s="1"/>
  <c r="Q125" i="1" a="1"/>
  <c r="Q125" i="1" s="1"/>
  <c r="R125" i="1" s="1"/>
  <c r="Q124" i="1" a="1"/>
  <c r="Q124" i="1" s="1"/>
  <c r="R124" i="1" s="1"/>
  <c r="Q123" i="1" a="1"/>
  <c r="Q123" i="1" s="1"/>
  <c r="R123" i="1" s="1"/>
  <c r="Q122" i="1" a="1"/>
  <c r="Q122" i="1" s="1"/>
  <c r="R122" i="1" s="1"/>
  <c r="Q121" i="1" a="1"/>
  <c r="Q121" i="1" s="1"/>
  <c r="R121" i="1" s="1"/>
  <c r="Q120" i="1" a="1"/>
  <c r="Q120" i="1" s="1"/>
  <c r="R120" i="1" s="1"/>
  <c r="Q119" i="1" a="1"/>
  <c r="Q119" i="1" s="1"/>
  <c r="R119" i="1" s="1"/>
  <c r="Q118" i="1" a="1"/>
  <c r="Q118" i="1" s="1"/>
  <c r="R118" i="1" s="1"/>
  <c r="Q117" i="1" a="1"/>
  <c r="Q117" i="1" s="1"/>
  <c r="R117" i="1" s="1"/>
  <c r="Q116" i="1" a="1"/>
  <c r="Q116" i="1" s="1"/>
  <c r="R116" i="1" s="1"/>
  <c r="Q169" i="1" a="1"/>
  <c r="Q169" i="1" s="1"/>
  <c r="R169" i="1" s="1"/>
  <c r="Q114" i="1" a="1"/>
  <c r="Q114" i="1" s="1"/>
  <c r="R114" i="1" s="1"/>
  <c r="Q113" i="1" a="1"/>
  <c r="Q113" i="1" s="1"/>
  <c r="R113" i="1" s="1"/>
  <c r="Q112" i="1" a="1"/>
  <c r="Q112" i="1" s="1"/>
  <c r="R112" i="1" s="1"/>
  <c r="Q111" i="1" a="1"/>
  <c r="Q111" i="1" s="1"/>
  <c r="R111" i="1" s="1"/>
  <c r="Q110" i="1" a="1"/>
  <c r="Q110" i="1" s="1"/>
  <c r="R110" i="1" s="1"/>
  <c r="Q109" i="1" a="1"/>
  <c r="Q109" i="1" s="1"/>
  <c r="R109" i="1" s="1"/>
  <c r="Q108" i="1" a="1"/>
  <c r="Q108" i="1" s="1"/>
  <c r="R108" i="1" s="1"/>
  <c r="Q107" i="1" a="1"/>
  <c r="Q107" i="1" s="1"/>
  <c r="R107" i="1" s="1"/>
  <c r="Q106" i="1" a="1"/>
  <c r="Q106" i="1" s="1"/>
  <c r="R106" i="1" s="1"/>
  <c r="Q105" i="1" a="1"/>
  <c r="Q105" i="1" s="1"/>
  <c r="R105" i="1" s="1"/>
  <c r="Q104" i="1" a="1"/>
  <c r="Q104" i="1" s="1"/>
  <c r="R104" i="1" s="1"/>
  <c r="Q103" i="1" a="1"/>
  <c r="Q103" i="1" s="1"/>
  <c r="R103" i="1" s="1"/>
  <c r="Q102" i="1" a="1"/>
  <c r="Q102" i="1" s="1"/>
  <c r="R102" i="1" s="1"/>
  <c r="Q101" i="1" a="1"/>
  <c r="Q101" i="1" s="1"/>
  <c r="R101" i="1" s="1"/>
  <c r="Q100" i="1" a="1"/>
  <c r="Q100" i="1" s="1"/>
  <c r="R100" i="1" s="1"/>
  <c r="Q99" i="1" a="1"/>
  <c r="Q99" i="1" s="1"/>
  <c r="R99" i="1" s="1"/>
  <c r="Q98" i="1" a="1"/>
  <c r="Q98" i="1" s="1"/>
  <c r="R98" i="1" s="1"/>
  <c r="Q97" i="1" a="1"/>
  <c r="Q97" i="1" s="1"/>
  <c r="R97" i="1" s="1"/>
  <c r="Q96" i="1" a="1"/>
  <c r="Q96" i="1" s="1"/>
  <c r="R96" i="1" s="1"/>
  <c r="Q95" i="1" a="1"/>
  <c r="Q95" i="1" s="1"/>
  <c r="R95" i="1" s="1"/>
  <c r="Q94" i="1" a="1"/>
  <c r="Q94" i="1" s="1"/>
  <c r="R94" i="1" s="1"/>
  <c r="Q93" i="1" a="1"/>
  <c r="Q93" i="1" s="1"/>
  <c r="R93" i="1" s="1"/>
  <c r="Q92" i="1" a="1"/>
  <c r="Q92" i="1" s="1"/>
  <c r="R92" i="1" s="1"/>
  <c r="Q91" i="1" a="1"/>
  <c r="Q91" i="1" s="1"/>
  <c r="R91" i="1" s="1"/>
  <c r="Q90" i="1" a="1"/>
  <c r="Q90" i="1" s="1"/>
  <c r="R90" i="1" s="1"/>
  <c r="Q89" i="1" a="1"/>
  <c r="Q89" i="1" s="1"/>
  <c r="R89" i="1" s="1"/>
  <c r="Q88" i="1" a="1"/>
  <c r="Q88" i="1" s="1"/>
  <c r="R88" i="1" s="1"/>
  <c r="Q87" i="1" a="1"/>
  <c r="Q87" i="1" s="1"/>
  <c r="R87" i="1" s="1"/>
  <c r="Q86" i="1" a="1"/>
  <c r="Q86" i="1" s="1"/>
  <c r="R86" i="1" s="1"/>
  <c r="Q85" i="1" a="1"/>
  <c r="Q85" i="1" s="1"/>
  <c r="R85" i="1" s="1"/>
  <c r="Q84" i="1" a="1"/>
  <c r="Q84" i="1" s="1"/>
  <c r="R84" i="1" s="1"/>
  <c r="Q83" i="1" a="1"/>
  <c r="Q83" i="1" s="1"/>
  <c r="R83" i="1" s="1"/>
  <c r="Q82" i="1" a="1"/>
  <c r="Q82" i="1" s="1"/>
  <c r="R82" i="1" s="1"/>
  <c r="Q81" i="1" a="1"/>
  <c r="Q81" i="1" s="1"/>
  <c r="R81" i="1" s="1"/>
  <c r="Q80" i="1" a="1"/>
  <c r="Q80" i="1" s="1"/>
  <c r="R80" i="1" s="1"/>
  <c r="Q79" i="1" a="1"/>
  <c r="Q79" i="1" s="1"/>
  <c r="R79" i="1" s="1"/>
  <c r="Q78" i="1" a="1"/>
  <c r="Q78" i="1" s="1"/>
  <c r="R78" i="1" s="1"/>
  <c r="Q77" i="1" a="1"/>
  <c r="Q77" i="1" s="1"/>
  <c r="R77" i="1" s="1"/>
  <c r="Q76" i="1" a="1"/>
  <c r="Q76" i="1" s="1"/>
  <c r="R76" i="1" s="1"/>
  <c r="Q75" i="1" a="1"/>
  <c r="Q75" i="1" s="1"/>
  <c r="R75" i="1" s="1"/>
  <c r="Q74" i="1" a="1"/>
  <c r="Q74" i="1" s="1"/>
  <c r="R74" i="1" s="1"/>
  <c r="Q73" i="1" a="1"/>
  <c r="Q73" i="1" s="1"/>
  <c r="R73" i="1" s="1"/>
  <c r="Q72" i="1" a="1"/>
  <c r="Q72" i="1" s="1"/>
  <c r="R72" i="1" s="1"/>
  <c r="Q71" i="1" a="1"/>
  <c r="Q71" i="1" s="1"/>
  <c r="R71" i="1" s="1"/>
  <c r="Q70" i="1" a="1"/>
  <c r="Q70" i="1" s="1"/>
  <c r="R70" i="1" s="1"/>
  <c r="Q69" i="1" a="1"/>
  <c r="Q69" i="1" s="1"/>
  <c r="R69" i="1" s="1"/>
  <c r="Q68" i="1" a="1"/>
  <c r="Q68" i="1" s="1"/>
  <c r="R68" i="1" s="1"/>
  <c r="Q67" i="1" a="1"/>
  <c r="Q67" i="1" s="1"/>
  <c r="R67" i="1" s="1"/>
  <c r="Q66" i="1" a="1"/>
  <c r="Q66" i="1" s="1"/>
  <c r="R66" i="1" s="1"/>
  <c r="Q65" i="1" a="1"/>
  <c r="Q65" i="1" s="1"/>
  <c r="R65" i="1" s="1"/>
  <c r="Q64" i="1" a="1"/>
  <c r="Q64" i="1" s="1"/>
  <c r="R64" i="1" s="1"/>
  <c r="Q63" i="1" a="1"/>
  <c r="Q63" i="1" s="1"/>
  <c r="R63" i="1" s="1"/>
  <c r="Q62" i="1" a="1"/>
  <c r="Q62" i="1" s="1"/>
  <c r="R62" i="1" s="1"/>
  <c r="Q61" i="1" a="1"/>
  <c r="Q61" i="1" s="1"/>
  <c r="R61" i="1" s="1"/>
  <c r="Q60" i="1" a="1"/>
  <c r="Q60" i="1" s="1"/>
  <c r="R60" i="1" s="1"/>
  <c r="Q59" i="1" a="1"/>
  <c r="Q59" i="1" s="1"/>
  <c r="R59" i="1" s="1"/>
  <c r="Q58" i="1" a="1"/>
  <c r="Q58" i="1" s="1"/>
  <c r="R58" i="1" s="1"/>
  <c r="Q57" i="1" a="1"/>
  <c r="Q57" i="1" s="1"/>
  <c r="R57" i="1" s="1"/>
  <c r="Q56" i="1" a="1"/>
  <c r="Q56" i="1" s="1"/>
  <c r="R56" i="1" s="1"/>
  <c r="Q55" i="1" a="1"/>
  <c r="Q55" i="1" s="1"/>
  <c r="R55" i="1" s="1"/>
  <c r="Q54" i="1" a="1"/>
  <c r="Q54" i="1" s="1"/>
  <c r="R54" i="1" s="1"/>
  <c r="Q53" i="1" a="1"/>
  <c r="Q53" i="1" s="1"/>
  <c r="R53" i="1" s="1"/>
  <c r="Q52" i="1" a="1"/>
  <c r="Q52" i="1" s="1"/>
  <c r="R52" i="1" s="1"/>
  <c r="Q51" i="1" a="1"/>
  <c r="Q51" i="1" s="1"/>
  <c r="R51" i="1" s="1"/>
  <c r="Q50" i="1" a="1"/>
  <c r="Q50" i="1" s="1"/>
  <c r="R50" i="1" s="1"/>
  <c r="Q49" i="1" a="1"/>
  <c r="Q49" i="1" s="1"/>
  <c r="R49" i="1" s="1"/>
  <c r="Q48" i="1" a="1"/>
  <c r="Q48" i="1" s="1"/>
  <c r="R48" i="1" s="1"/>
  <c r="Q47" i="1" a="1"/>
  <c r="Q47" i="1" s="1"/>
  <c r="R47" i="1" s="1"/>
  <c r="Q46" i="1" a="1"/>
  <c r="Q46" i="1" s="1"/>
  <c r="R46" i="1" s="1"/>
  <c r="Q45" i="1" a="1"/>
  <c r="Q45" i="1" s="1"/>
  <c r="R45" i="1" s="1"/>
  <c r="Q44" i="1" a="1"/>
  <c r="Q44" i="1" s="1"/>
  <c r="R44" i="1" s="1"/>
  <c r="Q43" i="1" a="1"/>
  <c r="Q43" i="1" s="1"/>
  <c r="R43" i="1" s="1"/>
  <c r="Q42" i="1" a="1"/>
  <c r="Q42" i="1" s="1"/>
  <c r="R42" i="1" s="1"/>
  <c r="Q41" i="1" a="1"/>
  <c r="Q41" i="1" s="1"/>
  <c r="R41" i="1" s="1"/>
  <c r="Q40" i="1" a="1"/>
  <c r="Q40" i="1" s="1"/>
  <c r="R40" i="1" s="1"/>
  <c r="Q39" i="1" a="1"/>
  <c r="Q39" i="1" s="1"/>
  <c r="R39" i="1" s="1"/>
  <c r="Q38" i="1" a="1"/>
  <c r="Q38" i="1" s="1"/>
  <c r="R38" i="1" s="1"/>
  <c r="Q37" i="1" a="1"/>
  <c r="Q37" i="1" s="1"/>
  <c r="R37" i="1" s="1"/>
  <c r="Q36" i="1" a="1"/>
  <c r="Q36" i="1" s="1"/>
  <c r="R36" i="1" s="1"/>
  <c r="Q35" i="1" a="1"/>
  <c r="Q35" i="1" s="1"/>
  <c r="R35" i="1" s="1"/>
  <c r="Q34" i="1" a="1"/>
  <c r="Q34" i="1" s="1"/>
  <c r="R34" i="1" s="1"/>
  <c r="Q33" i="1" a="1"/>
  <c r="Q33" i="1" s="1"/>
  <c r="R33" i="1" s="1"/>
  <c r="Q32" i="1" a="1"/>
  <c r="Q32" i="1" s="1"/>
  <c r="R32" i="1" s="1"/>
  <c r="Q31" i="1" a="1"/>
  <c r="Q31" i="1" s="1"/>
  <c r="R31" i="1" s="1"/>
  <c r="Q30" i="1" a="1"/>
  <c r="Q30" i="1" s="1"/>
  <c r="R30" i="1" s="1"/>
  <c r="Q29" i="1" a="1"/>
  <c r="Q29" i="1" s="1"/>
  <c r="R29" i="1" s="1"/>
  <c r="Q28" i="1" a="1"/>
  <c r="Q28" i="1" s="1"/>
  <c r="R28" i="1" s="1"/>
  <c r="Q3" i="1" a="1"/>
  <c r="Q3" i="1" s="1"/>
  <c r="R3" i="1" s="1"/>
  <c r="T1" i="1"/>
  <c r="F5" i="11"/>
  <c r="F3" i="11"/>
  <c r="B7" i="5"/>
  <c r="B5" i="5"/>
  <c r="E13" i="4"/>
  <c r="B13" i="4"/>
  <c r="B11" i="4"/>
  <c r="B9" i="4"/>
  <c r="B7" i="4"/>
  <c r="E5" i="4"/>
  <c r="J5" i="24"/>
  <c r="F171" i="13" l="1"/>
  <c r="Q17" i="1" a="1"/>
  <c r="Q17" i="1" s="1"/>
  <c r="Q10" i="1" a="1"/>
  <c r="Q10" i="1" s="1"/>
  <c r="Q22" i="1" a="1"/>
  <c r="Q22" i="1" s="1"/>
  <c r="Q18" i="1" a="1"/>
  <c r="Q18" i="1" s="1"/>
  <c r="Q7" i="1" a="1"/>
  <c r="Q7" i="1" s="1"/>
  <c r="Q15" i="1" a="1"/>
  <c r="Q15" i="1" s="1"/>
  <c r="Q9" i="1" a="1"/>
  <c r="Q9" i="1" s="1"/>
  <c r="Q21" i="1" a="1"/>
  <c r="Q21" i="1" s="1"/>
  <c r="Q6" i="1" a="1"/>
  <c r="Q6" i="1" s="1"/>
  <c r="Q14" i="1" a="1"/>
  <c r="Q14" i="1" s="1"/>
  <c r="Q26" i="1" a="1"/>
  <c r="Q26" i="1" s="1"/>
  <c r="Q11" i="1" a="1"/>
  <c r="Q11" i="1" s="1"/>
  <c r="Q19" i="1" a="1"/>
  <c r="Q19" i="1" s="1"/>
  <c r="Q23" i="1" a="1"/>
  <c r="Q23" i="1" s="1"/>
  <c r="Q27" i="1" a="1"/>
  <c r="Q27" i="1" s="1"/>
  <c r="Q4" i="1" a="1"/>
  <c r="Q4" i="1" s="1"/>
  <c r="Q8" i="1" a="1"/>
  <c r="Q8" i="1" s="1"/>
  <c r="Q12" i="1" a="1"/>
  <c r="Q12" i="1" s="1"/>
  <c r="Q16" i="1" a="1"/>
  <c r="Q16" i="1" s="1"/>
  <c r="Q20" i="1" a="1"/>
  <c r="Q20" i="1" s="1"/>
  <c r="Q24" i="1" a="1"/>
  <c r="Q24" i="1" s="1"/>
  <c r="Q5" i="1" a="1"/>
  <c r="Q5" i="1" s="1"/>
  <c r="Q13" i="1" a="1"/>
  <c r="Q13" i="1" s="1"/>
  <c r="Q25" i="1" a="1"/>
  <c r="Q25" i="1" s="1"/>
  <c r="R2" i="1"/>
  <c r="J10" i="29" l="1"/>
  <c r="J12" i="29" s="1"/>
  <c r="I12" i="29"/>
  <c r="Q289" i="1"/>
  <c r="R24" i="1"/>
  <c r="R26" i="1"/>
  <c r="R25" i="1"/>
  <c r="R5" i="1"/>
  <c r="R20" i="1"/>
  <c r="R12" i="1"/>
  <c r="R4" i="1"/>
  <c r="R23" i="1"/>
  <c r="R11" i="1"/>
  <c r="R14" i="1"/>
  <c r="R21" i="1"/>
  <c r="R15" i="1"/>
  <c r="R18" i="1"/>
  <c r="R8" i="1"/>
  <c r="R22" i="1"/>
  <c r="R10" i="1"/>
  <c r="R16" i="1"/>
  <c r="R19" i="1"/>
  <c r="R6" i="1"/>
  <c r="R9" i="1"/>
  <c r="R7" i="1"/>
  <c r="R13" i="1"/>
  <c r="R27" i="1"/>
  <c r="R17" i="1"/>
  <c r="R28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<sst xmlns="http://schemas.openxmlformats.org/spreadsheetml/2006/main" count="2885" uniqueCount="1479">
  <si>
    <t>ENTER TAG OR NAME:</t>
  </si>
  <si>
    <t>157</t>
  </si>
  <si>
    <t xml:space="preserve"> </t>
  </si>
  <si>
    <t>y</t>
  </si>
  <si>
    <t>Row Labels</t>
  </si>
  <si>
    <t>Sum of EMBALMING FEE</t>
  </si>
  <si>
    <t>2024</t>
  </si>
  <si>
    <t>Female</t>
  </si>
  <si>
    <t>2025</t>
  </si>
  <si>
    <t>Male</t>
  </si>
  <si>
    <t>Abenaso</t>
  </si>
  <si>
    <t>Grand Total</t>
  </si>
  <si>
    <t>Kade</t>
  </si>
  <si>
    <t>Torpraman</t>
  </si>
  <si>
    <t>Sum of COLDROOM FEE</t>
  </si>
  <si>
    <t>Akropong</t>
  </si>
  <si>
    <t>Normal</t>
  </si>
  <si>
    <t>Akyemkroso</t>
  </si>
  <si>
    <t>VIP</t>
  </si>
  <si>
    <t>Kpando</t>
  </si>
  <si>
    <t>Mampong</t>
  </si>
  <si>
    <t>Amanfrom</t>
  </si>
  <si>
    <t>DISCHARGED</t>
  </si>
  <si>
    <t>Nyantiase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</si>
  <si>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</si>
  <si>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</si>
  <si>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</si>
  <si>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</si>
  <si>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</si>
  <si>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</si>
  <si>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</si>
  <si>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</si>
  <si>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</si>
  <si>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</si>
  <si>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</si>
  <si>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</si>
  <si>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</si>
  <si>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</si>
  <si>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</si>
  <si>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</si>
  <si>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</si>
  <si>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</si>
  <si>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</si>
  <si>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</si>
  <si>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</si>
  <si>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</si>
  <si>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</si>
  <si>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</si>
  <si>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</si>
  <si>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</si>
  <si>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</si>
  <si>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</si>
  <si>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</si>
  <si>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</si>
  <si>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</si>
  <si>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</si>
  <si>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</si>
  <si>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</si>
  <si>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</si>
  <si>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</si>
  <si>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</si>
  <si>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</si>
  <si>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</si>
  <si>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</si>
  <si>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</si>
  <si>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</si>
  <si>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</si>
  <si>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</si>
  <si>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 xml:space="preserve"> Boateng S. Kojo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</si>
  <si>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</si>
  <si>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</si>
  <si>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</si>
  <si>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</si>
  <si>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</si>
  <si>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</si>
  <si>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</si>
  <si>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</si>
  <si>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</si>
  <si>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</si>
  <si>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</si>
  <si>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</si>
  <si>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</si>
  <si>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</si>
  <si>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</si>
  <si>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</si>
  <si>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</si>
  <si>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</si>
  <si>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</si>
  <si>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</si>
  <si>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</si>
  <si>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</si>
  <si>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</si>
  <si>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</si>
  <si>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</si>
  <si>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</si>
  <si>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</si>
  <si>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</si>
  <si>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</si>
  <si>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</si>
  <si>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</si>
  <si>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</si>
  <si>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</si>
  <si>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</si>
  <si>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</si>
  <si>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</si>
  <si>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</si>
  <si>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</si>
  <si>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</si>
  <si>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</si>
  <si>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</si>
  <si>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</si>
  <si>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</si>
  <si>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</si>
  <si>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</si>
  <si>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</si>
  <si>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</si>
  <si>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</si>
  <si>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</si>
  <si>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</si>
  <si>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</si>
  <si>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</si>
  <si>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</si>
  <si>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</si>
  <si>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</si>
  <si>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</si>
  <si>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</si>
  <si>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</si>
  <si>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</si>
  <si>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</si>
  <si>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</si>
  <si>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</si>
  <si>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</si>
  <si>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</si>
  <si>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</si>
  <si>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</si>
  <si>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</si>
  <si>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</si>
  <si>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</si>
  <si>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</si>
  <si>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</si>
  <si>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</si>
  <si>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</si>
  <si>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</si>
  <si>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</si>
  <si>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</si>
  <si>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</si>
  <si>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</si>
  <si>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</si>
  <si>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</si>
  <si>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</si>
  <si>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</si>
  <si>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</si>
  <si>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</si>
  <si>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</si>
  <si>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</si>
  <si>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</si>
  <si>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</si>
  <si>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</si>
  <si>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</si>
  <si>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</si>
  <si>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</si>
  <si>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</si>
  <si>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</si>
  <si>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</si>
  <si>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</si>
  <si>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</si>
  <si>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</si>
  <si>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</si>
  <si>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</si>
  <si>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</si>
  <si>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</si>
  <si>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</si>
  <si>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</si>
  <si>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</si>
  <si>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</si>
  <si>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</si>
  <si>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</si>
  <si>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</si>
  <si>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</si>
  <si>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</si>
  <si>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</si>
  <si>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</si>
  <si>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</si>
  <si>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</si>
  <si>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</si>
  <si>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</si>
  <si>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</si>
  <si>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</si>
  <si>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</si>
  <si>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</si>
  <si>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</si>
  <si>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</si>
  <si>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</si>
  <si>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</si>
  <si>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</si>
  <si>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</si>
  <si>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</si>
  <si>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</si>
  <si>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</si>
  <si>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</si>
  <si>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</si>
  <si>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</si>
  <si>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</si>
  <si>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</si>
  <si>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</si>
  <si>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</si>
  <si>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</si>
  <si>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</si>
  <si>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</si>
  <si>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</si>
  <si>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</si>
  <si>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</si>
  <si>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</si>
  <si>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</si>
  <si>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</si>
  <si>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</si>
  <si>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</si>
  <si>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</si>
  <si>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</si>
  <si>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</si>
  <si>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</si>
  <si>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</si>
  <si>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</si>
  <si>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</si>
  <si>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</si>
  <si>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</si>
  <si>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</si>
  <si>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</si>
  <si>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</si>
  <si>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</si>
  <si>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</si>
  <si>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</si>
  <si>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</si>
  <si>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</si>
  <si>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</si>
  <si>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</si>
  <si>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</si>
  <si>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</si>
  <si>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</si>
  <si>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</si>
  <si>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</si>
  <si>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</si>
  <si>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</si>
  <si>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</si>
  <si>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</si>
  <si>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</si>
  <si>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</si>
  <si>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</si>
  <si>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</si>
  <si>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</si>
  <si>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</si>
  <si>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</si>
  <si>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</si>
  <si>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</si>
  <si>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</si>
  <si>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</si>
  <si>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</si>
  <si>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</si>
  <si>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</si>
  <si>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</si>
  <si>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</si>
  <si>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</si>
  <si>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</si>
  <si>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</si>
  <si>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</si>
  <si>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</si>
  <si>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</si>
  <si>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</si>
  <si>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</si>
  <si>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</si>
  <si>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</si>
  <si>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</si>
  <si>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</si>
  <si>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</si>
  <si>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</si>
  <si>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</si>
  <si>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</si>
  <si>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</si>
  <si>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</si>
  <si>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</si>
  <si>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</si>
  <si>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</si>
  <si>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</si>
  <si>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</si>
  <si>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</si>
  <si>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</si>
  <si>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</si>
  <si>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</si>
  <si>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</si>
  <si>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</si>
  <si>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</si>
  <si>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</si>
  <si>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</si>
  <si>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</si>
  <si>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</si>
  <si>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</si>
  <si>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</si>
  <si>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</si>
  <si>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</si>
  <si>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</si>
  <si>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</si>
  <si>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</si>
  <si>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</si>
  <si>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</si>
  <si>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</si>
  <si>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</si>
  <si>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</si>
  <si>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</si>
  <si>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</si>
  <si>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</si>
  <si>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</si>
  <si>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</si>
  <si>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</si>
  <si>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</si>
  <si>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</si>
  <si>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</si>
  <si>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</si>
  <si>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</si>
  <si>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</si>
  <si>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</si>
  <si>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</si>
  <si>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</si>
  <si>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</si>
  <si>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</si>
  <si>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</si>
  <si>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</si>
  <si>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</si>
  <si>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</si>
  <si>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</si>
  <si>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</si>
  <si>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</si>
  <si>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</si>
  <si>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</si>
  <si>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</si>
  <si>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</si>
  <si>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</si>
  <si>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</si>
  <si>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</si>
  <si>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</si>
  <si>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</si>
  <si>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</si>
  <si>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</si>
  <si>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</si>
  <si>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</si>
  <si>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</si>
  <si>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</si>
  <si>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</si>
  <si>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</si>
  <si>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</si>
  <si>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</si>
  <si>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</si>
  <si>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</si>
  <si>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</si>
  <si>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</si>
  <si>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</si>
  <si>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</si>
  <si>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</si>
  <si>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</si>
  <si>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</si>
  <si>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</si>
  <si>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</si>
  <si>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</si>
  <si>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</si>
  <si>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</si>
  <si>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</si>
  <si>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</si>
  <si>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</si>
  <si>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</si>
  <si>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</si>
  <si>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</si>
  <si>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</si>
  <si>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</si>
  <si>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</si>
  <si>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</si>
  <si>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</si>
  <si>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</si>
  <si>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</si>
  <si>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</si>
  <si>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</si>
  <si>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</si>
  <si>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</si>
  <si>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</si>
  <si>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</si>
  <si>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</si>
  <si>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</si>
  <si>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</si>
  <si>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</si>
  <si>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</si>
  <si>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</si>
  <si>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</si>
  <si>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</si>
  <si>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</si>
  <si>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</si>
  <si>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</si>
  <si>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</si>
  <si>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</si>
  <si>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</si>
  <si>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</si>
  <si>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</si>
  <si>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</si>
  <si>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</si>
  <si>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</si>
  <si>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</si>
  <si>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</si>
  <si>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</si>
  <si>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</si>
  <si>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</si>
  <si>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</si>
  <si>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</si>
  <si>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</si>
  <si>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</si>
  <si>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</si>
  <si>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</si>
  <si>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</si>
  <si>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</si>
  <si>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</si>
  <si>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</si>
  <si>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</si>
  <si>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</si>
  <si>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</si>
  <si>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</si>
  <si>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</si>
  <si>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</si>
  <si>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</si>
  <si>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</si>
  <si>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</si>
  <si>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</si>
  <si>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</si>
  <si>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</si>
  <si>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</si>
  <si>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</si>
  <si>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</si>
  <si>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</si>
  <si>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</si>
  <si>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</si>
  <si>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</si>
  <si>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</si>
  <si>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</si>
  <si>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</si>
  <si>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</si>
  <si>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</si>
  <si>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</si>
  <si>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</si>
  <si>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</si>
  <si>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</si>
  <si>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</si>
  <si>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</si>
  <si>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</si>
  <si>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</si>
  <si>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</si>
  <si>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</si>
  <si>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</si>
  <si>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</si>
  <si>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</si>
  <si>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</si>
  <si>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</si>
  <si>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</si>
  <si>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</si>
  <si>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</si>
  <si>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</si>
  <si>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</si>
  <si>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</si>
  <si>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</si>
  <si>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</si>
  <si>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</si>
  <si>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</si>
  <si>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</si>
  <si>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</si>
  <si>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</si>
  <si>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</si>
  <si>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</si>
  <si>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</si>
  <si>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</si>
  <si>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</si>
  <si>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</si>
  <si>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 xml:space="preserve">Oduro 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</si>
  <si>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</si>
  <si>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</si>
  <si>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</si>
  <si>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</si>
  <si>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</si>
  <si>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</si>
  <si>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</si>
  <si>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</si>
  <si>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</si>
  <si>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</si>
  <si>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</si>
  <si>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</si>
  <si>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</si>
  <si>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</si>
  <si>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</si>
  <si>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</si>
  <si>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</si>
  <si>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</si>
  <si>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</si>
  <si>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</si>
  <si>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</si>
  <si>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</si>
  <si>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</si>
  <si>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</si>
  <si>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</si>
  <si>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</si>
  <si>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</si>
  <si>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</si>
  <si>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</si>
  <si>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</si>
  <si>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</si>
  <si>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</si>
  <si>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</si>
  <si>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</si>
  <si>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</si>
  <si>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</si>
  <si>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</si>
  <si>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</si>
  <si>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</si>
  <si>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</si>
  <si>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</si>
  <si>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</si>
  <si>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</si>
  <si>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</si>
  <si>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</si>
  <si>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</si>
  <si>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</si>
  <si>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</si>
  <si>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</si>
  <si>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</si>
  <si>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</si>
  <si>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</si>
  <si>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</si>
  <si>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</si>
  <si>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</si>
  <si>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</si>
  <si>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</si>
  <si>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</si>
  <si>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</si>
  <si>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</si>
  <si>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</si>
  <si>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</si>
  <si>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</si>
  <si>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</si>
  <si>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</si>
  <si>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</si>
  <si>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</si>
  <si>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</si>
  <si>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</si>
  <si>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</si>
  <si>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</si>
  <si>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</si>
  <si>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</si>
  <si>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</si>
  <si>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</si>
  <si>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</si>
  <si>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</si>
  <si>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</si>
  <si>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</si>
  <si>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</si>
  <si>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</si>
  <si>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</si>
  <si>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</si>
  <si>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</si>
  <si>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</si>
  <si>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</si>
  <si>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</si>
  <si>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</si>
  <si>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</si>
  <si>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</si>
  <si>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</si>
  <si>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</si>
  <si>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</si>
  <si>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</si>
  <si>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</si>
  <si>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</si>
  <si>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</si>
  <si>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</si>
  <si>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</si>
  <si>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</si>
  <si>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</si>
  <si>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</si>
  <si>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</si>
  <si>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</si>
  <si>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</si>
  <si>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</si>
  <si>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</si>
  <si>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</si>
  <si>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</si>
  <si>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</si>
  <si>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</si>
  <si>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</si>
  <si>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</si>
  <si>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</si>
  <si>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</si>
  <si>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</si>
  <si>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</si>
  <si>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</si>
  <si>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</si>
  <si>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</si>
  <si>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</si>
  <si>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</si>
  <si>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</si>
  <si>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</si>
  <si>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</si>
  <si>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</si>
  <si>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</si>
  <si>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</si>
  <si>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</si>
  <si>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</si>
  <si>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</si>
  <si>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</si>
  <si>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</si>
  <si>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</si>
  <si>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</si>
  <si>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</si>
  <si>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</si>
  <si>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</si>
  <si>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</si>
  <si>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</si>
  <si>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</si>
  <si>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</si>
  <si>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</si>
  <si>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</si>
  <si>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</si>
  <si>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</si>
  <si>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</si>
  <si>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</si>
  <si>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</si>
  <si>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</si>
  <si>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</si>
  <si>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</si>
  <si>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</si>
  <si>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</si>
  <si>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</si>
  <si>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</si>
  <si>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</si>
  <si>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</si>
  <si>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</si>
  <si>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</si>
  <si>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</si>
  <si>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</si>
  <si>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</si>
  <si>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</si>
  <si>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</si>
  <si>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</si>
  <si>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</si>
  <si>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</si>
  <si>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</si>
  <si>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</si>
  <si>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</si>
  <si>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</si>
  <si>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</si>
  <si>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</si>
  <si>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</si>
  <si>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</si>
  <si>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</si>
  <si>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</si>
  <si>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</si>
  <si>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</si>
  <si>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</si>
  <si>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</si>
  <si>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</si>
  <si>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</si>
  <si>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</si>
  <si>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</si>
  <si>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</si>
  <si>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</si>
  <si>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</si>
  <si>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</si>
  <si>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</si>
  <si>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</si>
  <si>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</si>
  <si>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</si>
  <si>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</si>
  <si>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</si>
  <si>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</si>
  <si>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</si>
  <si>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</si>
  <si>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</si>
  <si>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</si>
  <si>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</si>
  <si>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</si>
  <si>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</si>
  <si>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</si>
  <si>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</si>
  <si>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</si>
  <si>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</si>
  <si>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</si>
  <si>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</si>
  <si>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</si>
  <si>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</si>
  <si>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</si>
  <si>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</si>
  <si>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</si>
  <si>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</si>
  <si>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</si>
  <si>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</si>
  <si>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</si>
  <si>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</si>
  <si>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</si>
  <si>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</si>
  <si>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</si>
  <si>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</si>
  <si>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</si>
  <si>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</si>
  <si>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</si>
  <si>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</si>
  <si>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</si>
  <si>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</si>
  <si>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</si>
  <si>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</si>
  <si>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</si>
  <si>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</si>
  <si>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</si>
  <si>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</si>
  <si>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</si>
  <si>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</si>
  <si>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</si>
  <si>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</si>
  <si>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</si>
  <si>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</si>
  <si>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</si>
  <si>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</si>
  <si>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</si>
  <si>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</si>
  <si>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</si>
  <si>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</si>
  <si>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</si>
  <si>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</si>
  <si>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</si>
  <si>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</si>
  <si>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</si>
  <si>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</si>
  <si>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</si>
  <si>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</si>
  <si>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</si>
  <si>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</si>
  <si>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</si>
  <si>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</si>
  <si>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</si>
  <si>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</si>
  <si>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</si>
  <si>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</si>
  <si>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</si>
  <si>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</si>
  <si>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</si>
  <si>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</si>
  <si>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</si>
  <si>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</si>
  <si>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</si>
  <si>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</si>
  <si>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</si>
  <si>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</si>
  <si>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</si>
  <si>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</si>
  <si>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</si>
  <si>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</si>
  <si>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</si>
  <si>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</si>
  <si>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</si>
  <si>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</si>
  <si>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</si>
  <si>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</si>
  <si>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</si>
  <si>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</si>
  <si>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</si>
  <si>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</si>
  <si>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</si>
  <si>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</si>
  <si>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</si>
  <si>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</si>
  <si>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</si>
  <si>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</si>
  <si>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</si>
  <si>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</si>
  <si>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</si>
  <si>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</si>
  <si>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</si>
  <si>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</si>
  <si>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</si>
  <si>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</si>
  <si>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</si>
  <si>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</si>
  <si>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</si>
  <si>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</si>
  <si>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</si>
  <si>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</si>
  <si>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</si>
  <si>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</si>
  <si>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</si>
  <si>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</si>
  <si>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</si>
  <si>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</si>
  <si>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</si>
  <si>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</si>
  <si>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</si>
  <si>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</si>
  <si>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</si>
  <si>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</si>
  <si>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</si>
  <si>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</si>
  <si>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</si>
  <si>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</si>
  <si>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</si>
  <si>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</si>
  <si>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</si>
  <si>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</si>
  <si>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</si>
  <si>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</si>
  <si>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</si>
  <si>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</si>
  <si>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</si>
  <si>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</si>
  <si>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</si>
  <si>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</si>
  <si>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</si>
  <si>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</si>
  <si>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</si>
  <si>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</si>
  <si>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</si>
  <si>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</si>
  <si>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</si>
  <si>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</si>
  <si>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</si>
  <si>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</si>
  <si>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</si>
  <si>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</si>
  <si>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</si>
  <si>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</si>
  <si>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</si>
  <si>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</si>
  <si>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</si>
  <si>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</si>
  <si>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</si>
  <si>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</si>
  <si>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</si>
  <si>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</si>
  <si>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</si>
  <si>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</si>
  <si>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</si>
  <si>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</si>
  <si>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</si>
  <si>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</si>
  <si>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</si>
  <si>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</si>
  <si>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</si>
  <si>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</si>
  <si>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</si>
  <si>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</si>
  <si>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</si>
  <si>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</si>
  <si>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</si>
  <si>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</si>
  <si>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</si>
  <si>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</si>
  <si>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</si>
  <si>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</si>
  <si>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</si>
  <si>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</si>
  <si>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</si>
  <si>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</si>
  <si>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</si>
  <si>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</si>
  <si>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</si>
  <si>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</si>
  <si>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</si>
  <si>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</si>
  <si>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</si>
  <si>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</si>
  <si>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</si>
  <si>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</si>
  <si>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</si>
  <si>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</si>
  <si>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</si>
  <si>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</si>
  <si>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</si>
  <si>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</si>
  <si>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</si>
  <si>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</si>
  <si>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</si>
  <si>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</si>
  <si>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</si>
  <si>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</si>
  <si>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</si>
  <si>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</si>
  <si>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</si>
  <si>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</si>
  <si>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</si>
  <si>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</si>
  <si>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</si>
  <si>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</si>
  <si>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</si>
  <si>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</si>
  <si>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</si>
  <si>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</si>
  <si>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</si>
  <si>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</si>
  <si>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</si>
  <si>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</si>
  <si>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</si>
  <si>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</si>
  <si>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</si>
  <si>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</si>
  <si>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</si>
  <si>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</si>
  <si>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</si>
  <si>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</si>
  <si>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</si>
  <si>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</si>
  <si>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</si>
  <si>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</si>
  <si>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</si>
  <si>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</si>
  <si>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</si>
  <si>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</si>
  <si>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</si>
  <si>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</si>
  <si>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</si>
  <si>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</si>
  <si>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</si>
  <si>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</si>
  <si>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</si>
  <si>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</si>
  <si>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</si>
  <si>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</si>
  <si>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</si>
  <si>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</si>
  <si>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</si>
  <si>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</si>
  <si>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</si>
  <si>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</si>
  <si>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</si>
  <si>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</si>
  <si>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</si>
  <si>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</si>
  <si>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</si>
  <si>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</si>
  <si>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</si>
  <si>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</si>
  <si>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</si>
  <si>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</si>
  <si>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</si>
  <si>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</si>
  <si>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</si>
  <si>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</si>
  <si>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</si>
  <si>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</si>
  <si>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</si>
  <si>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</si>
  <si>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</si>
  <si>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</si>
  <si>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</si>
  <si>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</si>
  <si>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</si>
  <si>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</si>
  <si>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</si>
  <si>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</si>
  <si>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</si>
  <si>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</si>
  <si>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</si>
  <si>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</si>
  <si>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</si>
  <si>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</si>
  <si>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</si>
  <si>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</si>
  <si>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</si>
  <si>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</si>
  <si>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</si>
  <si>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</si>
  <si>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</si>
  <si>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</si>
  <si>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</si>
  <si>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</si>
  <si>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</si>
  <si>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</si>
  <si>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</si>
  <si>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.</t>
  </si>
  <si>
    <t>202</t>
  </si>
  <si>
    <t>Emmanuel Tsati</t>
  </si>
  <si>
    <t>00000207</t>
  </si>
  <si>
    <t>0549548828</t>
  </si>
  <si>
    <t>AMOUNT:</t>
  </si>
  <si>
    <t>203</t>
  </si>
  <si>
    <t/>
  </si>
  <si>
    <t>Count of TAG NO.</t>
  </si>
  <si>
    <t>AGE GROUP</t>
  </si>
  <si>
    <t xml:space="preserve">Kwaku Adjei 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</si>
  <si>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</si>
  <si>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</si>
  <si>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</si>
  <si>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</si>
  <si>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</si>
  <si>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</si>
  <si>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</si>
  <si>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</si>
  <si>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</si>
  <si>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</si>
  <si>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</si>
  <si>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</si>
  <si>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</si>
  <si>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</si>
  <si>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</si>
  <si>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</si>
  <si>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</si>
  <si>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</si>
  <si>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</si>
  <si>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</si>
  <si>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</si>
  <si>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</si>
  <si>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</si>
  <si>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</si>
  <si>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</si>
  <si>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</si>
  <si>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</si>
  <si>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</si>
  <si>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</si>
  <si>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</si>
  <si>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</si>
  <si>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</si>
  <si>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</si>
  <si>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</si>
  <si>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</si>
  <si>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</si>
  <si>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</si>
  <si>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</si>
  <si>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</si>
  <si>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</si>
  <si>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</si>
  <si>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</si>
  <si>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</si>
  <si>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</si>
  <si>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</si>
  <si>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</si>
  <si>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</si>
  <si>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</si>
  <si>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</si>
  <si>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</si>
  <si>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</si>
  <si>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</si>
  <si>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</si>
  <si>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</si>
  <si>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</si>
  <si>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</si>
  <si>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</si>
  <si>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</si>
  <si>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</si>
  <si>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</si>
  <si>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</si>
  <si>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</si>
  <si>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</si>
  <si>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</si>
  <si>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</si>
  <si>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</si>
  <si>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</si>
  <si>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</si>
  <si>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</si>
  <si>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</si>
  <si>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</si>
  <si>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</si>
  <si>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</si>
  <si>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</si>
  <si>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</si>
  <si>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</si>
  <si>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</si>
  <si>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</si>
  <si>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</si>
  <si>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</si>
  <si>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</si>
  <si>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</si>
  <si>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</si>
  <si>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</si>
  <si>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</si>
  <si>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</si>
  <si>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</si>
  <si>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</si>
  <si>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</si>
  <si>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</si>
  <si>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</si>
  <si>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</si>
  <si>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</si>
  <si>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</si>
  <si>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</si>
  <si>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</si>
  <si>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</si>
  <si>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</si>
  <si>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</si>
  <si>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</si>
  <si>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</si>
  <si>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</si>
  <si>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</si>
  <si>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</si>
  <si>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</si>
  <si>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</si>
  <si>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</si>
  <si>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</si>
  <si>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</si>
  <si>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</si>
  <si>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</si>
  <si>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</si>
  <si>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</si>
  <si>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</si>
  <si>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</si>
  <si>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</si>
  <si>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</si>
  <si>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</si>
  <si>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</si>
  <si>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</si>
  <si>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</si>
  <si>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</si>
  <si>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</si>
  <si>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</si>
  <si>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</si>
  <si>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</si>
  <si>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</si>
  <si>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</si>
  <si>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</si>
  <si>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</si>
  <si>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</si>
  <si>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</si>
  <si>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</si>
  <si>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</si>
  <si>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</si>
  <si>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</si>
  <si>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</si>
  <si>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</si>
  <si>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</si>
  <si>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</si>
  <si>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</si>
  <si>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</si>
  <si>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</si>
  <si>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</si>
  <si>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</si>
  <si>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</si>
  <si>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</si>
  <si>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</si>
  <si>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</si>
  <si>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</si>
  <si>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</si>
  <si>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</si>
  <si>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</si>
  <si>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</si>
  <si>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</si>
  <si>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</si>
  <si>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</si>
  <si>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</si>
  <si>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</si>
  <si>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</si>
  <si>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</si>
  <si>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</si>
  <si>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</si>
  <si>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</si>
  <si>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</si>
  <si>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</si>
  <si>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</si>
  <si>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</si>
  <si>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</si>
  <si>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</si>
  <si>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</si>
  <si>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</si>
  <si>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</si>
  <si>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</si>
  <si>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</si>
  <si>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</si>
  <si>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</si>
  <si>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</si>
  <si>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</si>
  <si>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</si>
  <si>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</si>
  <si>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</si>
  <si>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</si>
  <si>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</si>
  <si>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</si>
  <si>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</si>
  <si>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</si>
  <si>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</si>
  <si>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</si>
  <si>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</si>
  <si>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</si>
  <si>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</si>
  <si>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</si>
  <si>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</si>
  <si>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</si>
  <si>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</si>
  <si>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</si>
  <si>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</si>
  <si>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</si>
  <si>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</si>
  <si>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</si>
  <si>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</si>
  <si>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</si>
  <si>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</si>
  <si>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</si>
  <si>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</si>
  <si>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</si>
  <si>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</si>
  <si>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</si>
  <si>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</si>
  <si>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</si>
  <si>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</si>
  <si>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</si>
  <si>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</si>
  <si>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</si>
  <si>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</si>
  <si>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</si>
  <si>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</si>
  <si>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</si>
  <si>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</si>
  <si>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</si>
  <si>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</si>
  <si>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</si>
  <si>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</si>
  <si>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</si>
  <si>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</si>
  <si>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</si>
  <si>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</si>
  <si>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</si>
  <si>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</si>
  <si>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</si>
  <si>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</si>
  <si>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</si>
  <si>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</si>
  <si>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</si>
  <si>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</si>
  <si>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</si>
  <si>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</si>
  <si>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</si>
  <si>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</si>
  <si>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</si>
  <si>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</si>
  <si>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</si>
  <si>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</si>
  <si>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</si>
  <si>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</si>
  <si>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</si>
  <si>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</si>
  <si>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</si>
  <si>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</si>
  <si>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</si>
  <si>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</si>
  <si>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</si>
  <si>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</si>
  <si>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</si>
  <si>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</si>
  <si>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</si>
  <si>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</si>
  <si>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</si>
  <si>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</si>
  <si>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</si>
  <si>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</si>
  <si>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</si>
  <si>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</si>
  <si>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</si>
  <si>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</si>
  <si>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</si>
  <si>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</si>
  <si>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</si>
  <si>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</si>
  <si>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</si>
  <si>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</si>
  <si>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</si>
  <si>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</si>
  <si>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</si>
  <si>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</si>
  <si>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</si>
  <si>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</si>
  <si>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</si>
  <si>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</si>
  <si>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</si>
  <si>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</si>
  <si>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</si>
  <si>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</si>
  <si>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</si>
  <si>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</si>
  <si>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</si>
  <si>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</si>
  <si>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</si>
  <si>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</si>
  <si>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</si>
  <si>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Security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</si>
  <si>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</si>
  <si>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</si>
  <si>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</si>
  <si>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</si>
  <si>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</si>
  <si>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</si>
  <si>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2026</t>
  </si>
  <si>
    <t>Edward Fosu Boateng</t>
  </si>
  <si>
    <t>edwardboateng1978@gmail.com</t>
  </si>
  <si>
    <t>anthonyamoabeng1990@gmail.com</t>
  </si>
  <si>
    <t>Boadi Darkwah</t>
  </si>
  <si>
    <t>255</t>
  </si>
  <si>
    <t>Louis Yaw Doku</t>
  </si>
  <si>
    <t>George Ofori</t>
  </si>
  <si>
    <t>0245353185</t>
  </si>
  <si>
    <t>IN CUSTODY</t>
  </si>
  <si>
    <t>NAME</t>
  </si>
  <si>
    <t>edwardboadi87@gmail.com</t>
  </si>
  <si>
    <t>Cotton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</si>
  <si>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</si>
  <si>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</si>
  <si>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</si>
  <si>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</si>
  <si>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</si>
  <si>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</si>
  <si>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</si>
  <si>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</si>
  <si>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</si>
  <si>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</si>
  <si>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</si>
  <si>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</si>
  <si>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</si>
  <si>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</si>
  <si>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</si>
  <si>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</si>
  <si>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</si>
  <si>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IN CUSTODY.</t>
  </si>
  <si>
    <t>00000112</t>
  </si>
  <si>
    <t>`</t>
  </si>
  <si>
    <t>AGE UNDER 60</t>
  </si>
  <si>
    <t xml:space="preserve">AGE 60 AND OVER </t>
  </si>
  <si>
    <t xml:space="preserve">COUNT </t>
  </si>
  <si>
    <t>DISCHARGE YEAR</t>
  </si>
  <si>
    <t>ADMISSION YEAR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</si>
  <si>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</si>
  <si>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</si>
  <si>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</si>
  <si>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</si>
  <si>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</si>
  <si>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</si>
  <si>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</si>
  <si>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</si>
  <si>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</si>
  <si>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</si>
  <si>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</si>
  <si>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</si>
  <si>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</si>
  <si>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</si>
  <si>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</si>
  <si>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</si>
  <si>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</si>
  <si>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</si>
  <si>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</si>
  <si>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</si>
  <si>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</si>
  <si>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</si>
  <si>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</si>
  <si>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</si>
  <si>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</si>
  <si>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</si>
  <si>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</si>
  <si>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</si>
  <si>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</si>
  <si>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</si>
  <si>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</si>
  <si>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</si>
  <si>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</si>
  <si>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</si>
  <si>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</si>
  <si>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</si>
  <si>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</si>
  <si>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</si>
  <si>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</si>
  <si>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</si>
  <si>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</si>
  <si>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</si>
  <si>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</si>
  <si>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</si>
  <si>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</si>
  <si>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</si>
  <si>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</si>
  <si>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</si>
  <si>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</si>
  <si>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</si>
  <si>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</si>
  <si>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</si>
  <si>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</si>
  <si>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</si>
  <si>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</si>
  <si>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</si>
  <si>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</si>
  <si>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</si>
  <si>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</si>
  <si>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</si>
  <si>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</si>
  <si>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</si>
  <si>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</si>
  <si>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DEBITS</t>
  </si>
  <si>
    <t>ANGWA</t>
  </si>
  <si>
    <t>COMMISSION</t>
  </si>
  <si>
    <t>COMPANY</t>
  </si>
  <si>
    <t>BALANCE</t>
  </si>
  <si>
    <t>DESCRIPTION</t>
  </si>
  <si>
    <t>TAKEN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</si>
  <si>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</si>
  <si>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</si>
  <si>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</si>
  <si>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</si>
  <si>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</si>
  <si>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</si>
  <si>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</si>
  <si>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</si>
  <si>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</si>
  <si>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JEFF</t>
  </si>
  <si>
    <t>Mr. Boateng</t>
  </si>
  <si>
    <t>IKE</t>
  </si>
  <si>
    <t>SAMMY</t>
  </si>
  <si>
    <t>4</t>
  </si>
  <si>
    <t>NO DISCHARGE DATE</t>
  </si>
  <si>
    <t xml:space="preserve">       </t>
  </si>
  <si>
    <t>Mr. Amoabeng</t>
  </si>
  <si>
    <t>CONSTANCE LIQUID SOAP</t>
  </si>
  <si>
    <t>CONSTANCE AFTER WASH</t>
  </si>
  <si>
    <t>PAID</t>
  </si>
  <si>
    <t>BOTTLES AND T&amp;T</t>
  </si>
  <si>
    <t>PERFUME</t>
  </si>
  <si>
    <t>RICE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</si>
  <si>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</si>
  <si>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</si>
  <si>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</si>
  <si>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</si>
  <si>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</si>
  <si>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</si>
  <si>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</si>
  <si>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</si>
  <si>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</si>
  <si>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maa broni</t>
  </si>
  <si>
    <t>hospital</t>
  </si>
  <si>
    <t>papa gehgeh</t>
  </si>
  <si>
    <t>food</t>
  </si>
  <si>
    <t>CONSTANCE'S EXPENDITURE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</si>
  <si>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</si>
  <si>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</si>
  <si>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</si>
  <si>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</si>
  <si>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</si>
  <si>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</si>
  <si>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</si>
  <si>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</si>
  <si>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</si>
  <si>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</si>
  <si>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</si>
  <si>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</si>
  <si>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</si>
  <si>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Assin Nyankomase</t>
  </si>
  <si>
    <t>Secretary Round Trip to Oda</t>
  </si>
  <si>
    <t>279</t>
  </si>
  <si>
    <t>Seth Asiedu</t>
  </si>
  <si>
    <t>DEPOSITS FOR JANUARY 2026:</t>
  </si>
  <si>
    <t>Secretary Round Trip to Asanteman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</si>
  <si>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</si>
  <si>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</si>
  <si>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</si>
  <si>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</si>
  <si>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</si>
  <si>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</si>
  <si>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</si>
  <si>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</si>
  <si>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</si>
  <si>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Hanso Kofi Pinto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</si>
  <si>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</si>
  <si>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</si>
  <si>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</si>
  <si>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</si>
  <si>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</si>
  <si>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</si>
  <si>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</si>
  <si>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</si>
  <si>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10</t>
  </si>
  <si>
    <t>DISCHARGES FOR JANUARY 2026:</t>
  </si>
  <si>
    <t>-</t>
  </si>
  <si>
    <t>CASE STUDY(V)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</si>
  <si>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</si>
  <si>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</si>
  <si>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</si>
  <si>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</si>
  <si>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</si>
  <si>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</si>
  <si>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</si>
  <si>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Secretary Round Trips to Oda and Asanteman</t>
  </si>
  <si>
    <t>TAG 275</t>
  </si>
  <si>
    <t>Eye Doctor/Transfer</t>
  </si>
  <si>
    <t>TAG 285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</si>
</sst>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&quot;GH₵&quot;#,##0"/>
    <numFmt numFmtId="172" formatCode="0#########"/>
    <numFmt numFmtId="173" formatCode="0#######"/>
    <numFmt numFmtId="174" formatCode="00000000"/>
  </numFmts>
  <fonts count="40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4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rial Rounded MT Bold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0" fontId="21" fillId="0" borderId="0">
      <alignment horizontal="left" vertical="top"/>
    </xf>
    <xf numFmtId="0" fontId="34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14" fontId="13" fillId="0" borderId="0" xfId="0" applyNumberFormat="1" applyFont="1" applyAlignment="1">
      <alignment horizontal="left" vertical="top"/>
    </xf>
    <xf numFmtId="167" fontId="13" fillId="0" borderId="0" xfId="0" applyNumberFormat="1" applyFont="1" applyAlignment="1">
      <alignment horizontal="left" vertical="top"/>
    </xf>
    <xf numFmtId="49" fontId="13" fillId="0" borderId="0" xfId="0" applyNumberFormat="1" applyFont="1" applyAlignment="1">
      <alignment horizontal="left" vertical="top"/>
    </xf>
    <xf numFmtId="0" fontId="15" fillId="0" borderId="0" xfId="0" applyFont="1"/>
    <xf numFmtId="0" fontId="14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top"/>
    </xf>
    <xf numFmtId="0" fontId="18" fillId="0" borderId="0" xfId="0" applyFont="1"/>
    <xf numFmtId="167" fontId="0" fillId="0" borderId="0" xfId="0" applyNumberFormat="1"/>
    <xf numFmtId="0" fontId="19" fillId="0" borderId="0" xfId="0" applyFont="1"/>
    <xf numFmtId="0" fontId="20" fillId="0" borderId="0" xfId="0" applyFont="1" applyAlignment="1">
      <alignment horizontal="center" vertical="center"/>
    </xf>
    <xf numFmtId="14" fontId="0" fillId="0" borderId="0" xfId="0" applyNumberFormat="1"/>
    <xf numFmtId="0" fontId="22" fillId="4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top"/>
    </xf>
    <xf numFmtId="168" fontId="23" fillId="0" borderId="1" xfId="0" applyNumberFormat="1" applyFont="1" applyBorder="1" applyAlignment="1">
      <alignment horizontal="left" vertical="top"/>
    </xf>
    <xf numFmtId="166" fontId="23" fillId="0" borderId="1" xfId="0" applyNumberFormat="1" applyFont="1" applyBorder="1" applyAlignment="1">
      <alignment horizontal="left" vertical="top"/>
    </xf>
    <xf numFmtId="0" fontId="24" fillId="3" borderId="1" xfId="0" applyFont="1" applyFill="1" applyBorder="1" applyAlignment="1">
      <alignment horizontal="left" vertical="top"/>
    </xf>
    <xf numFmtId="0" fontId="24" fillId="0" borderId="1" xfId="0" applyFont="1" applyBorder="1" applyAlignment="1">
      <alignment horizontal="left" vertical="top"/>
    </xf>
    <xf numFmtId="0" fontId="24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70" fontId="0" fillId="0" borderId="0" xfId="0" applyNumberFormat="1"/>
    <xf numFmtId="170" fontId="18" fillId="0" borderId="0" xfId="0" applyNumberFormat="1" applyFont="1"/>
    <xf numFmtId="17" fontId="20" fillId="5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8" fillId="0" borderId="0" xfId="0" applyFont="1"/>
    <xf numFmtId="0" fontId="29" fillId="0" borderId="1" xfId="0" applyFont="1" applyBorder="1" applyAlignment="1">
      <alignment horizontal="center" vertical="center"/>
    </xf>
    <xf numFmtId="170" fontId="29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49" fontId="21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1" fillId="6" borderId="0" xfId="0" applyFont="1" applyFill="1" applyAlignment="1">
      <alignment horizontal="left" vertical="top"/>
    </xf>
    <xf numFmtId="49" fontId="21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166" fontId="4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166" fontId="1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30" fillId="7" borderId="12" xfId="0" applyNumberFormat="1" applyFont="1" applyFill="1" applyBorder="1" applyAlignment="1">
      <alignment horizontal="center" vertical="center"/>
    </xf>
    <xf numFmtId="0" fontId="33" fillId="0" borderId="0" xfId="0" applyFont="1"/>
    <xf numFmtId="170" fontId="33" fillId="0" borderId="0" xfId="0" applyNumberFormat="1" applyFont="1"/>
    <xf numFmtId="0" fontId="0" fillId="0" borderId="19" xfId="0" applyBorder="1"/>
    <xf numFmtId="0" fontId="30" fillId="7" borderId="20" xfId="0" applyFont="1" applyFill="1" applyBorder="1" applyAlignment="1">
      <alignment horizontal="center" vertical="center"/>
    </xf>
    <xf numFmtId="172" fontId="0" fillId="0" borderId="0" xfId="0" applyNumberFormat="1"/>
    <xf numFmtId="172" fontId="23" fillId="0" borderId="1" xfId="0" applyNumberFormat="1" applyFont="1" applyBorder="1" applyAlignment="1">
      <alignment horizontal="left" vertical="top"/>
    </xf>
    <xf numFmtId="0" fontId="34" fillId="0" borderId="0" xfId="2"/>
    <xf numFmtId="49" fontId="11" fillId="2" borderId="1" xfId="0" applyNumberFormat="1" applyFont="1" applyFill="1" applyBorder="1" applyAlignment="1" applyProtection="1">
      <alignment horizontal="center" vertical="center"/>
      <protection locked="0"/>
    </xf>
    <xf numFmtId="170" fontId="22" fillId="0" borderId="1" xfId="0" applyNumberFormat="1" applyFont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0" fillId="0" borderId="0" xfId="0" pivotButton="1" applyAlignment="1">
      <alignment wrapText="1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7" fillId="8" borderId="13" xfId="0" applyFont="1" applyFill="1" applyBorder="1" applyAlignment="1">
      <alignment horizontal="center" vertical="center" wrapText="1"/>
    </xf>
    <xf numFmtId="49" fontId="37" fillId="9" borderId="0" xfId="0" quotePrefix="1" applyNumberFormat="1" applyFont="1" applyFill="1" applyAlignment="1">
      <alignment horizontal="left" vertical="top"/>
    </xf>
    <xf numFmtId="0" fontId="37" fillId="9" borderId="0" xfId="0" applyFont="1" applyFill="1" applyAlignment="1">
      <alignment horizontal="left" vertical="top"/>
    </xf>
    <xf numFmtId="49" fontId="37" fillId="9" borderId="0" xfId="0" applyNumberFormat="1" applyFont="1" applyFill="1" applyAlignment="1">
      <alignment horizontal="left" vertical="top"/>
    </xf>
    <xf numFmtId="166" fontId="37" fillId="9" borderId="0" xfId="0" applyNumberFormat="1" applyFont="1" applyFill="1" applyAlignment="1">
      <alignment horizontal="left" vertical="top"/>
    </xf>
    <xf numFmtId="169" fontId="37" fillId="9" borderId="0" xfId="0" applyNumberFormat="1" applyFont="1" applyFill="1" applyAlignment="1">
      <alignment horizontal="left" vertical="top"/>
    </xf>
    <xf numFmtId="170" fontId="26" fillId="9" borderId="0" xfId="0" applyNumberFormat="1" applyFont="1" applyFill="1" applyAlignment="1">
      <alignment horizontal="left" vertical="top"/>
    </xf>
    <xf numFmtId="167" fontId="37" fillId="9" borderId="0" xfId="0" applyNumberFormat="1" applyFont="1" applyFill="1" applyAlignment="1">
      <alignment horizontal="left" vertical="top"/>
    </xf>
    <xf numFmtId="49" fontId="21" fillId="0" borderId="0" xfId="0" quotePrefix="1" applyNumberFormat="1" applyFont="1" applyAlignment="1">
      <alignment horizontal="left" vertical="top"/>
    </xf>
    <xf numFmtId="0" fontId="21" fillId="0" borderId="0" xfId="0" applyFont="1" applyAlignment="1">
      <alignment horizontal="left" vertical="top"/>
    </xf>
    <xf numFmtId="49" fontId="21" fillId="0" borderId="0" xfId="0" applyNumberFormat="1" applyFont="1" applyAlignment="1">
      <alignment horizontal="left" vertical="top"/>
    </xf>
    <xf numFmtId="172" fontId="21" fillId="0" borderId="0" xfId="0" applyNumberFormat="1" applyFont="1" applyAlignment="1">
      <alignment horizontal="left" vertical="top"/>
    </xf>
    <xf numFmtId="166" fontId="21" fillId="0" borderId="0" xfId="0" applyNumberFormat="1" applyFont="1" applyAlignment="1">
      <alignment horizontal="left" vertical="top"/>
    </xf>
    <xf numFmtId="169" fontId="21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1" fillId="0" borderId="0" xfId="0" applyNumberFormat="1" applyFont="1" applyAlignment="1">
      <alignment horizontal="left" vertical="top"/>
    </xf>
    <xf numFmtId="172" fontId="21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3" fontId="36" fillId="0" borderId="0" xfId="0" applyNumberFormat="1" applyFont="1" applyAlignment="1">
      <alignment horizontal="left" vertical="top"/>
    </xf>
    <xf numFmtId="49" fontId="23" fillId="0" borderId="1" xfId="0" applyNumberFormat="1" applyFont="1" applyBorder="1" applyAlignment="1">
      <alignment horizontal="left" vertical="top"/>
    </xf>
    <xf numFmtId="174" fontId="36" fillId="0" borderId="0" xfId="0" applyNumberFormat="1" applyFont="1" applyAlignment="1">
      <alignment horizontal="left" vertical="top"/>
    </xf>
    <xf numFmtId="174" fontId="10" fillId="9" borderId="0" xfId="0" applyNumberFormat="1" applyFont="1" applyFill="1" applyAlignment="1">
      <alignment horizontal="left" vertical="top"/>
    </xf>
    <xf numFmtId="174" fontId="0" fillId="0" borderId="0" xfId="0" applyNumberFormat="1"/>
    <xf numFmtId="14" fontId="32" fillId="7" borderId="17" xfId="0" applyNumberFormat="1" applyFont="1" applyFill="1" applyBorder="1"/>
    <xf numFmtId="0" fontId="32" fillId="7" borderId="0" xfId="0" applyFont="1" applyFill="1"/>
    <xf numFmtId="169" fontId="0" fillId="0" borderId="18" xfId="0" applyNumberFormat="1" applyBorder="1"/>
    <xf numFmtId="49" fontId="21" fillId="2" borderId="0" xfId="0" quotePrefix="1" applyNumberFormat="1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  <xf numFmtId="0" fontId="18" fillId="0" borderId="21" xfId="0" applyFont="1" applyBorder="1"/>
    <xf numFmtId="170" fontId="0" fillId="0" borderId="18" xfId="0" applyNumberFormat="1" applyBorder="1"/>
    <xf numFmtId="0" fontId="18" fillId="0" borderId="0" xfId="0" applyFont="1" applyAlignment="1">
      <alignment horizontal="center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35" fillId="0" borderId="0" xfId="0" applyNumberFormat="1" applyFont="1" applyAlignment="1">
      <alignment horizontal="center" vertical="center" wrapText="1"/>
    </xf>
    <xf numFmtId="170" fontId="35" fillId="0" borderId="0" xfId="0" applyNumberFormat="1" applyFont="1" applyAlignment="1">
      <alignment horizontal="center" vertical="center"/>
    </xf>
    <xf numFmtId="174" fontId="35" fillId="0" borderId="0" xfId="0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14" fontId="33" fillId="0" borderId="22" xfId="0" applyNumberFormat="1" applyFont="1" applyBorder="1"/>
    <xf numFmtId="0" fontId="33" fillId="0" borderId="18" xfId="0" applyFont="1" applyBorder="1"/>
    <xf numFmtId="170" fontId="33" fillId="0" borderId="18" xfId="0" applyNumberFormat="1" applyFont="1" applyBorder="1"/>
    <xf numFmtId="0" fontId="33" fillId="0" borderId="23" xfId="0" applyFont="1" applyBorder="1"/>
    <xf numFmtId="0" fontId="31" fillId="0" borderId="14" xfId="0" applyFont="1" applyBorder="1"/>
    <xf numFmtId="0" fontId="31" fillId="0" borderId="15" xfId="0" applyFont="1" applyBorder="1"/>
    <xf numFmtId="172" fontId="37" fillId="9" borderId="0" xfId="0" applyNumberFormat="1" applyFont="1" applyFill="1" applyAlignment="1">
      <alignment horizontal="left" vertical="top"/>
    </xf>
    <xf numFmtId="169" fontId="0" fillId="0" borderId="0" xfId="0" applyNumberFormat="1" applyAlignment="1">
      <alignment horizontal="left"/>
    </xf>
    <xf numFmtId="0" fontId="29" fillId="0" borderId="14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11" borderId="2" xfId="0" applyFill="1" applyBorder="1" applyProtection="1"/>
    <xf numFmtId="0" fontId="0" fillId="11" borderId="3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1" fillId="10" borderId="1" xfId="0" applyFont="1" applyFill="1" applyBorder="1" applyAlignment="1" applyProtection="1">
      <alignment horizontal="center" vertical="center"/>
    </xf>
    <xf numFmtId="0" fontId="0" fillId="11" borderId="6" xfId="0" applyFill="1" applyBorder="1" applyProtection="1"/>
    <xf numFmtId="0" fontId="0" fillId="11" borderId="0" xfId="0" applyFill="1" applyProtection="1"/>
    <xf numFmtId="0" fontId="0" fillId="11" borderId="7" xfId="0" applyFill="1" applyBorder="1" applyProtection="1"/>
    <xf numFmtId="0" fontId="0" fillId="11" borderId="8" xfId="0" applyFill="1" applyBorder="1" applyProtection="1"/>
    <xf numFmtId="0" fontId="0" fillId="11" borderId="9" xfId="0" applyFill="1" applyBorder="1" applyProtection="1"/>
    <xf numFmtId="0" fontId="0" fillId="0" borderId="0" xfId="0" applyNumberFormat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5" fillId="0" borderId="0" xfId="0" applyNumberFormat="1" applyFont="1" applyFill="1" applyAlignment="1">
      <alignment horizontal="center" vertical="center" wrapText="1"/>
    </xf>
    <xf numFmtId="170" fontId="35" fillId="0" borderId="0" xfId="0" applyNumberFormat="1" applyFont="1" applyFill="1" applyAlignment="1">
      <alignment horizontal="center" vertical="center"/>
    </xf>
    <xf numFmtId="174" fontId="35" fillId="0" borderId="0" xfId="0" applyNumberFormat="1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49" fontId="21" fillId="0" borderId="0" xfId="0" quotePrefix="1" applyNumberFormat="1" applyFont="1" applyFill="1" applyAlignment="1">
      <alignment horizontal="left" vertical="top"/>
    </xf>
    <xf numFmtId="0" fontId="21" fillId="0" borderId="0" xfId="0" applyFont="1" applyFill="1" applyAlignment="1">
      <alignment horizontal="left" vertical="top"/>
    </xf>
    <xf numFmtId="49" fontId="21" fillId="0" borderId="0" xfId="0" applyNumberFormat="1" applyFont="1" applyFill="1" applyAlignment="1">
      <alignment horizontal="left" vertical="top"/>
    </xf>
    <xf numFmtId="172" fontId="21" fillId="0" borderId="0" xfId="0" applyNumberFormat="1" applyFont="1" applyFill="1" applyAlignment="1">
      <alignment horizontal="left" vertical="top"/>
    </xf>
    <xf numFmtId="166" fontId="21" fillId="0" borderId="0" xfId="0" applyNumberFormat="1" applyFont="1" applyFill="1" applyAlignment="1">
      <alignment horizontal="left" vertical="top"/>
    </xf>
    <xf numFmtId="169" fontId="21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4" fontId="36" fillId="0" borderId="0" xfId="0" applyNumberFormat="1" applyFont="1" applyFill="1" applyAlignment="1">
      <alignment horizontal="left" vertical="top"/>
    </xf>
    <xf numFmtId="167" fontId="21" fillId="0" borderId="0" xfId="0" applyNumberFormat="1" applyFont="1" applyFill="1" applyAlignment="1">
      <alignment horizontal="left" vertical="top"/>
    </xf>
    <xf numFmtId="172" fontId="21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4" fontId="0" fillId="0" borderId="0" xfId="0" applyNumberFormat="1" applyFont="1" applyFill="1"/>
    <xf numFmtId="167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A64D10DA-FF9E-44DE-9CD7-5B656ED8CBA3}"/>
  </cellStyles>
  <dxfs count="205"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4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4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4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71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wrapText="1"/>
    </dxf>
    <dxf>
      <numFmt numFmtId="171" formatCode="&quot;GH₵&quot;#,##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04"/>
      <tableStyleElement type="headerRow" dxfId="203"/>
    </tableStyle>
  </tableStyles>
  <colors>
    <mruColors>
      <color rgb="FF0033CC"/>
      <color rgb="FF002B82"/>
      <color rgb="FF00FF00"/>
      <color rgb="FFFFFFFF"/>
      <color rgb="FFA5EBE9"/>
      <color rgb="FF333399"/>
      <color rgb="FFFF4747"/>
      <color rgb="FFFF9393"/>
      <color rgb="FF006BCC"/>
      <color rgb="FFCEF5FE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tyles" Target="styles.xml"/><Relationship Id="rId34" Type="http://schemas.openxmlformats.org/officeDocument/2006/relationships/customXml" Target="../customXml/item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2D-47E5-B617-3375A51497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A2D-47E5-B617-3375A51497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F9-43DC-B5A6-4D79284CE417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100" b="1" i="0" u="none" strike="noStrike" kern="1200" spc="0" baseline="0">
                      <a:solidFill>
                        <a:srgbClr val="33339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A2D-47E5-B617-3375A51497FE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100" b="1" i="0" u="none" strike="noStrike" kern="1200" spc="0" baseline="0">
                      <a:solidFill>
                        <a:srgbClr val="33339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8-9A2D-47E5-B617-3375A514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1" i="0" u="none" strike="noStrike" kern="1200" spc="0" baseline="0"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Ref>
              <c:f>PIVOT!$I$8:$I$9</c:f>
              <c:numCache>
                <c:formatCode>General</c:formatCode>
                <c:ptCount val="2"/>
                <c:pt idx="0">
                  <c:v>211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2D-47E5-B617-3375A514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946919378434473"/>
          <c:h val="0.30910942249853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[APM-ASUOM optimized.xlsm]PIVOT!PivotTable1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REGISTRATION AMOUNT</a:t>
            </a:r>
          </a:p>
        </c:rich>
      </c:tx>
      <c:layout>
        <c:manualLayout>
          <c:xMode val="edge"/>
          <c:yMode val="edge"/>
          <c:x val="0.25002587380223823"/>
          <c:y val="6.980802792321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ACDAC837-4784-4BAD-BE86-BB421B4532E3}" type="VALUE">
                  <a:rPr lang="en-US" b="1"/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GH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</c:pivotFmt>
      <c:pivotFmt>
        <c:idx val="1240"/>
        <c:spPr>
          <a:solidFill>
            <a:schemeClr val="accent1"/>
          </a:solidFill>
          <a:ln>
            <a:noFill/>
          </a:ln>
          <a:effectLst/>
        </c:spPr>
      </c:pivotFmt>
      <c:pivotFmt>
        <c:idx val="1241"/>
        <c:spPr>
          <a:solidFill>
            <a:schemeClr val="accent1"/>
          </a:solidFill>
          <a:ln>
            <a:noFill/>
          </a:ln>
          <a:effectLst/>
        </c:spPr>
      </c:pivotFmt>
      <c:pivotFmt>
        <c:idx val="1242"/>
        <c:spPr>
          <a:solidFill>
            <a:schemeClr val="accent1"/>
          </a:solidFill>
          <a:ln>
            <a:noFill/>
          </a:ln>
          <a:effectLst/>
        </c:spPr>
      </c:pivotFmt>
      <c:pivotFmt>
        <c:idx val="1243"/>
        <c:spPr>
          <a:solidFill>
            <a:schemeClr val="accent1"/>
          </a:solidFill>
          <a:ln>
            <a:noFill/>
          </a:ln>
          <a:effectLst/>
        </c:spPr>
      </c:pivotFmt>
      <c:pivotFmt>
        <c:idx val="1244"/>
        <c:spPr>
          <a:solidFill>
            <a:schemeClr val="accent1"/>
          </a:solidFill>
          <a:ln>
            <a:noFill/>
          </a:ln>
          <a:effectLst/>
        </c:spPr>
      </c:pivotFmt>
      <c:pivotFmt>
        <c:idx val="1245"/>
        <c:spPr>
          <a:solidFill>
            <a:schemeClr val="accent1"/>
          </a:solidFill>
          <a:ln>
            <a:noFill/>
          </a:ln>
          <a:effectLst/>
        </c:spPr>
      </c:pivotFmt>
      <c:pivotFmt>
        <c:idx val="1246"/>
        <c:spPr>
          <a:solidFill>
            <a:schemeClr val="accent1"/>
          </a:solidFill>
          <a:ln>
            <a:noFill/>
          </a:ln>
          <a:effectLst/>
        </c:spPr>
      </c:pivotFmt>
      <c:pivotFmt>
        <c:idx val="1247"/>
        <c:spPr>
          <a:solidFill>
            <a:schemeClr val="accent1"/>
          </a:solidFill>
          <a:ln>
            <a:noFill/>
          </a:ln>
          <a:effectLst/>
        </c:spPr>
      </c:pivotFmt>
      <c:pivotFmt>
        <c:idx val="1248"/>
        <c:spPr>
          <a:solidFill>
            <a:schemeClr val="accent1"/>
          </a:solidFill>
          <a:ln>
            <a:noFill/>
          </a:ln>
          <a:effectLst/>
        </c:spPr>
      </c:pivotFmt>
      <c:pivotFmt>
        <c:idx val="1249"/>
        <c:spPr>
          <a:solidFill>
            <a:schemeClr val="accent1"/>
          </a:solidFill>
          <a:ln>
            <a:noFill/>
          </a:ln>
          <a:effectLst/>
        </c:spPr>
      </c:pivotFmt>
      <c:pivotFmt>
        <c:idx val="1250"/>
        <c:spPr>
          <a:solidFill>
            <a:schemeClr val="accent1"/>
          </a:solidFill>
          <a:ln>
            <a:noFill/>
          </a:ln>
          <a:effectLst/>
        </c:spPr>
      </c:pivotFmt>
      <c:pivotFmt>
        <c:idx val="1251"/>
        <c:spPr>
          <a:solidFill>
            <a:schemeClr val="accent1"/>
          </a:solidFill>
          <a:ln>
            <a:noFill/>
          </a:ln>
          <a:effectLst/>
        </c:spPr>
      </c:pivotFmt>
      <c:pivotFmt>
        <c:idx val="1252"/>
        <c:spPr>
          <a:solidFill>
            <a:schemeClr val="accent1"/>
          </a:solidFill>
          <a:ln>
            <a:noFill/>
          </a:ln>
          <a:effectLst/>
        </c:spPr>
      </c:pivotFmt>
      <c:pivotFmt>
        <c:idx val="1253"/>
        <c:spPr>
          <a:solidFill>
            <a:schemeClr val="accent1"/>
          </a:solidFill>
          <a:ln>
            <a:noFill/>
          </a:ln>
          <a:effectLst/>
        </c:spPr>
      </c:pivotFmt>
      <c:pivotFmt>
        <c:idx val="1254"/>
        <c:spPr>
          <a:solidFill>
            <a:schemeClr val="accent1"/>
          </a:solidFill>
          <a:ln>
            <a:noFill/>
          </a:ln>
          <a:effectLst/>
        </c:spPr>
      </c:pivotFmt>
      <c:pivotFmt>
        <c:idx val="1255"/>
        <c:spPr>
          <a:solidFill>
            <a:schemeClr val="accent1"/>
          </a:solidFill>
          <a:ln>
            <a:noFill/>
          </a:ln>
          <a:effectLst/>
        </c:spPr>
      </c:pivotFmt>
      <c:pivotFmt>
        <c:idx val="1256"/>
        <c:spPr>
          <a:solidFill>
            <a:schemeClr val="accent1"/>
          </a:solidFill>
          <a:ln>
            <a:noFill/>
          </a:ln>
          <a:effectLst/>
        </c:spPr>
      </c:pivotFmt>
      <c:pivotFmt>
        <c:idx val="1257"/>
        <c:spPr>
          <a:solidFill>
            <a:schemeClr val="accent1"/>
          </a:solidFill>
          <a:ln>
            <a:noFill/>
          </a:ln>
          <a:effectLst/>
        </c:spPr>
      </c:pivotFmt>
      <c:pivotFmt>
        <c:idx val="1258"/>
        <c:spPr>
          <a:solidFill>
            <a:schemeClr val="accent1"/>
          </a:solidFill>
          <a:ln>
            <a:noFill/>
          </a:ln>
          <a:effectLst/>
        </c:spPr>
      </c:pivotFmt>
      <c:pivotFmt>
        <c:idx val="1259"/>
        <c:spPr>
          <a:solidFill>
            <a:schemeClr val="accent1"/>
          </a:solidFill>
          <a:ln>
            <a:noFill/>
          </a:ln>
          <a:effectLst/>
        </c:spPr>
      </c:pivotFmt>
      <c:pivotFmt>
        <c:idx val="1260"/>
        <c:spPr>
          <a:solidFill>
            <a:schemeClr val="accent1"/>
          </a:solidFill>
          <a:ln>
            <a:noFill/>
          </a:ln>
          <a:effectLst/>
        </c:spPr>
      </c:pivotFmt>
      <c:pivotFmt>
        <c:idx val="1261"/>
        <c:spPr>
          <a:solidFill>
            <a:schemeClr val="accent1"/>
          </a:solidFill>
          <a:ln>
            <a:noFill/>
          </a:ln>
          <a:effectLst/>
        </c:spPr>
      </c:pivotFmt>
      <c:pivotFmt>
        <c:idx val="1262"/>
        <c:spPr>
          <a:solidFill>
            <a:schemeClr val="accent1"/>
          </a:solidFill>
          <a:ln>
            <a:noFill/>
          </a:ln>
          <a:effectLst/>
        </c:spPr>
      </c:pivotFmt>
      <c:pivotFmt>
        <c:idx val="1263"/>
        <c:spPr>
          <a:solidFill>
            <a:schemeClr val="accent1"/>
          </a:solidFill>
          <a:ln>
            <a:noFill/>
          </a:ln>
          <a:effectLst/>
        </c:spPr>
      </c:pivotFmt>
      <c:pivotFmt>
        <c:idx val="1264"/>
        <c:spPr>
          <a:solidFill>
            <a:schemeClr val="accent1"/>
          </a:solidFill>
          <a:ln>
            <a:noFill/>
          </a:ln>
          <a:effectLst/>
        </c:spPr>
      </c:pivotFmt>
      <c:pivotFmt>
        <c:idx val="1265"/>
        <c:spPr>
          <a:solidFill>
            <a:schemeClr val="accent1"/>
          </a:solidFill>
          <a:ln>
            <a:noFill/>
          </a:ln>
          <a:effectLst/>
        </c:spPr>
      </c:pivotFmt>
      <c:pivotFmt>
        <c:idx val="1266"/>
        <c:spPr>
          <a:solidFill>
            <a:schemeClr val="accent1"/>
          </a:solidFill>
          <a:ln>
            <a:noFill/>
          </a:ln>
          <a:effectLst/>
        </c:spPr>
      </c:pivotFmt>
      <c:pivotFmt>
        <c:idx val="1267"/>
        <c:spPr>
          <a:solidFill>
            <a:schemeClr val="accent1"/>
          </a:solidFill>
          <a:ln>
            <a:noFill/>
          </a:ln>
          <a:effectLst/>
        </c:spPr>
      </c:pivotFmt>
      <c:pivotFmt>
        <c:idx val="1268"/>
        <c:spPr>
          <a:solidFill>
            <a:schemeClr val="accent1"/>
          </a:solidFill>
          <a:ln>
            <a:noFill/>
          </a:ln>
          <a:effectLst/>
        </c:spPr>
      </c:pivotFmt>
      <c:pivotFmt>
        <c:idx val="1269"/>
        <c:spPr>
          <a:solidFill>
            <a:schemeClr val="accent1"/>
          </a:solidFill>
          <a:ln>
            <a:noFill/>
          </a:ln>
          <a:effectLst/>
        </c:spPr>
      </c:pivotFmt>
      <c:pivotFmt>
        <c:idx val="1270"/>
        <c:spPr>
          <a:solidFill>
            <a:schemeClr val="accent1"/>
          </a:solidFill>
          <a:ln>
            <a:noFill/>
          </a:ln>
          <a:effectLst/>
        </c:spPr>
      </c:pivotFmt>
      <c:pivotFmt>
        <c:idx val="1271"/>
        <c:spPr>
          <a:solidFill>
            <a:schemeClr val="accent1"/>
          </a:solidFill>
          <a:ln>
            <a:noFill/>
          </a:ln>
          <a:effectLst/>
        </c:spPr>
      </c:pivotFmt>
      <c:pivotFmt>
        <c:idx val="1272"/>
        <c:spPr>
          <a:solidFill>
            <a:schemeClr val="accent1"/>
          </a:solidFill>
          <a:ln>
            <a:noFill/>
          </a:ln>
          <a:effectLst/>
        </c:spPr>
      </c:pivotFmt>
      <c:pivotFmt>
        <c:idx val="1273"/>
        <c:spPr>
          <a:solidFill>
            <a:schemeClr val="accent1"/>
          </a:solidFill>
          <a:ln>
            <a:noFill/>
          </a:ln>
          <a:effectLst/>
        </c:spPr>
      </c:pivotFmt>
      <c:pivotFmt>
        <c:idx val="1274"/>
        <c:spPr>
          <a:solidFill>
            <a:schemeClr val="accent1"/>
          </a:solidFill>
          <a:ln>
            <a:noFill/>
          </a:ln>
          <a:effectLst/>
        </c:spPr>
      </c:pivotFmt>
      <c:pivotFmt>
        <c:idx val="1275"/>
        <c:spPr>
          <a:solidFill>
            <a:schemeClr val="accent1"/>
          </a:solidFill>
          <a:ln>
            <a:noFill/>
          </a:ln>
          <a:effectLst/>
        </c:spPr>
      </c:pivotFmt>
      <c:pivotFmt>
        <c:idx val="1276"/>
        <c:spPr>
          <a:solidFill>
            <a:schemeClr val="accent1"/>
          </a:solidFill>
          <a:ln>
            <a:noFill/>
          </a:ln>
          <a:effectLst/>
        </c:spPr>
      </c:pivotFmt>
      <c:pivotFmt>
        <c:idx val="1277"/>
        <c:spPr>
          <a:solidFill>
            <a:schemeClr val="accent1"/>
          </a:solidFill>
          <a:ln>
            <a:noFill/>
          </a:ln>
          <a:effectLst/>
        </c:spPr>
      </c:pivotFmt>
      <c:pivotFmt>
        <c:idx val="1278"/>
        <c:spPr>
          <a:solidFill>
            <a:schemeClr val="accent1"/>
          </a:solidFill>
          <a:ln>
            <a:noFill/>
          </a:ln>
          <a:effectLst/>
        </c:spPr>
      </c:pivotFmt>
      <c:pivotFmt>
        <c:idx val="1279"/>
        <c:spPr>
          <a:solidFill>
            <a:schemeClr val="accent1"/>
          </a:solidFill>
          <a:ln>
            <a:noFill/>
          </a:ln>
          <a:effectLst/>
        </c:spPr>
      </c:pivotFmt>
      <c:pivotFmt>
        <c:idx val="1280"/>
        <c:spPr>
          <a:solidFill>
            <a:schemeClr val="accent1"/>
          </a:solidFill>
          <a:ln>
            <a:noFill/>
          </a:ln>
          <a:effectLst/>
        </c:spPr>
      </c:pivotFmt>
      <c:pivotFmt>
        <c:idx val="1281"/>
        <c:spPr>
          <a:solidFill>
            <a:schemeClr val="accent1"/>
          </a:solidFill>
          <a:ln>
            <a:noFill/>
          </a:ln>
          <a:effectLst/>
        </c:spPr>
      </c:pivotFmt>
      <c:pivotFmt>
        <c:idx val="1282"/>
        <c:spPr>
          <a:solidFill>
            <a:schemeClr val="accent1"/>
          </a:solidFill>
          <a:ln>
            <a:noFill/>
          </a:ln>
          <a:effectLst/>
        </c:spPr>
      </c:pivotFmt>
      <c:pivotFmt>
        <c:idx val="1283"/>
        <c:spPr>
          <a:solidFill>
            <a:schemeClr val="accent1"/>
          </a:solidFill>
          <a:ln>
            <a:noFill/>
          </a:ln>
          <a:effectLst/>
        </c:spPr>
      </c:pivotFmt>
      <c:pivotFmt>
        <c:idx val="1284"/>
        <c:spPr>
          <a:solidFill>
            <a:schemeClr val="accent1"/>
          </a:solidFill>
          <a:ln>
            <a:noFill/>
          </a:ln>
          <a:effectLst/>
        </c:spPr>
      </c:pivotFmt>
      <c:pivotFmt>
        <c:idx val="1285"/>
        <c:spPr>
          <a:solidFill>
            <a:schemeClr val="accent1"/>
          </a:solidFill>
          <a:ln>
            <a:noFill/>
          </a:ln>
          <a:effectLst/>
        </c:spPr>
      </c:pivotFmt>
      <c:pivotFmt>
        <c:idx val="1286"/>
        <c:spPr>
          <a:solidFill>
            <a:schemeClr val="accent1"/>
          </a:solidFill>
          <a:ln>
            <a:noFill/>
          </a:ln>
          <a:effectLst/>
        </c:spPr>
      </c:pivotFmt>
      <c:pivotFmt>
        <c:idx val="1287"/>
        <c:spPr>
          <a:solidFill>
            <a:schemeClr val="accent1"/>
          </a:solidFill>
          <a:ln>
            <a:noFill/>
          </a:ln>
          <a:effectLst/>
        </c:spPr>
      </c:pivotFmt>
      <c:pivotFmt>
        <c:idx val="1288"/>
        <c:spPr>
          <a:solidFill>
            <a:schemeClr val="accent1"/>
          </a:solidFill>
          <a:ln>
            <a:noFill/>
          </a:ln>
          <a:effectLst/>
        </c:spPr>
      </c:pivotFmt>
      <c:pivotFmt>
        <c:idx val="1289"/>
        <c:spPr>
          <a:solidFill>
            <a:schemeClr val="accent1"/>
          </a:solidFill>
          <a:ln>
            <a:noFill/>
          </a:ln>
          <a:effectLst/>
        </c:spPr>
      </c:pivotFmt>
      <c:pivotFmt>
        <c:idx val="1290"/>
        <c:spPr>
          <a:solidFill>
            <a:schemeClr val="accent1"/>
          </a:solidFill>
          <a:ln>
            <a:noFill/>
          </a:ln>
          <a:effectLst/>
        </c:spPr>
      </c:pivotFmt>
      <c:pivotFmt>
        <c:idx val="1291"/>
        <c:spPr>
          <a:solidFill>
            <a:schemeClr val="accent1"/>
          </a:solidFill>
          <a:ln>
            <a:noFill/>
          </a:ln>
          <a:effectLst/>
        </c:spPr>
      </c:pivotFmt>
      <c:pivotFmt>
        <c:idx val="1292"/>
        <c:spPr>
          <a:solidFill>
            <a:schemeClr val="accent1"/>
          </a:solidFill>
          <a:ln>
            <a:noFill/>
          </a:ln>
          <a:effectLst/>
        </c:spPr>
      </c:pivotFmt>
      <c:pivotFmt>
        <c:idx val="1293"/>
        <c:spPr>
          <a:solidFill>
            <a:schemeClr val="accent1"/>
          </a:solidFill>
          <a:ln>
            <a:noFill/>
          </a:ln>
          <a:effectLst/>
        </c:spPr>
      </c:pivotFmt>
      <c:pivotFmt>
        <c:idx val="1294"/>
        <c:spPr>
          <a:solidFill>
            <a:schemeClr val="accent1"/>
          </a:solidFill>
          <a:ln>
            <a:noFill/>
          </a:ln>
          <a:effectLst/>
        </c:spPr>
      </c:pivotFmt>
      <c:pivotFmt>
        <c:idx val="1295"/>
        <c:spPr>
          <a:solidFill>
            <a:schemeClr val="accent1"/>
          </a:solidFill>
          <a:ln>
            <a:noFill/>
          </a:ln>
          <a:effectLst/>
        </c:spPr>
      </c:pivotFmt>
      <c:pivotFmt>
        <c:idx val="1296"/>
        <c:spPr>
          <a:solidFill>
            <a:schemeClr val="accent1"/>
          </a:solidFill>
          <a:ln>
            <a:noFill/>
          </a:ln>
          <a:effectLst/>
        </c:spPr>
      </c:pivotFmt>
      <c:pivotFmt>
        <c:idx val="1297"/>
        <c:spPr>
          <a:solidFill>
            <a:schemeClr val="accent1"/>
          </a:solidFill>
          <a:ln>
            <a:noFill/>
          </a:ln>
          <a:effectLst/>
        </c:spPr>
      </c:pivotFmt>
      <c:pivotFmt>
        <c:idx val="1298"/>
        <c:spPr>
          <a:solidFill>
            <a:schemeClr val="accent1"/>
          </a:solidFill>
          <a:ln>
            <a:noFill/>
          </a:ln>
          <a:effectLst/>
        </c:spPr>
      </c:pivotFmt>
      <c:pivotFmt>
        <c:idx val="1299"/>
        <c:spPr>
          <a:solidFill>
            <a:schemeClr val="accent1"/>
          </a:solidFill>
          <a:ln>
            <a:noFill/>
          </a:ln>
          <a:effectLst/>
        </c:spPr>
      </c:pivotFmt>
      <c:pivotFmt>
        <c:idx val="1300"/>
        <c:spPr>
          <a:solidFill>
            <a:schemeClr val="accent1"/>
          </a:solidFill>
          <a:ln>
            <a:noFill/>
          </a:ln>
          <a:effectLst/>
        </c:spPr>
      </c:pivotFmt>
      <c:pivotFmt>
        <c:idx val="1301"/>
        <c:spPr>
          <a:solidFill>
            <a:schemeClr val="accent1"/>
          </a:solidFill>
          <a:ln>
            <a:noFill/>
          </a:ln>
          <a:effectLst/>
        </c:spPr>
      </c:pivotFmt>
      <c:pivotFmt>
        <c:idx val="1302"/>
        <c:spPr>
          <a:solidFill>
            <a:schemeClr val="accent1"/>
          </a:solidFill>
          <a:ln>
            <a:noFill/>
          </a:ln>
          <a:effectLst/>
        </c:spPr>
      </c:pivotFmt>
      <c:pivotFmt>
        <c:idx val="1303"/>
        <c:spPr>
          <a:solidFill>
            <a:schemeClr val="accent1"/>
          </a:solidFill>
          <a:ln>
            <a:noFill/>
          </a:ln>
          <a:effectLst/>
        </c:spPr>
      </c:pivotFmt>
      <c:pivotFmt>
        <c:idx val="1304"/>
        <c:spPr>
          <a:solidFill>
            <a:schemeClr val="accent1"/>
          </a:solidFill>
          <a:ln>
            <a:noFill/>
          </a:ln>
          <a:effectLst/>
        </c:spPr>
      </c:pivotFmt>
      <c:pivotFmt>
        <c:idx val="1305"/>
        <c:spPr>
          <a:solidFill>
            <a:schemeClr val="accent1"/>
          </a:solidFill>
          <a:ln>
            <a:noFill/>
          </a:ln>
          <a:effectLst/>
        </c:spPr>
      </c:pivotFmt>
      <c:pivotFmt>
        <c:idx val="1306"/>
        <c:spPr>
          <a:solidFill>
            <a:schemeClr val="accent1"/>
          </a:solidFill>
          <a:ln>
            <a:noFill/>
          </a:ln>
          <a:effectLst/>
        </c:spPr>
      </c:pivotFmt>
      <c:pivotFmt>
        <c:idx val="1307"/>
        <c:spPr>
          <a:solidFill>
            <a:schemeClr val="accent1"/>
          </a:solidFill>
          <a:ln>
            <a:noFill/>
          </a:ln>
          <a:effectLst/>
        </c:spPr>
      </c:pivotFmt>
      <c:pivotFmt>
        <c:idx val="1308"/>
        <c:spPr>
          <a:solidFill>
            <a:schemeClr val="accent1"/>
          </a:solidFill>
          <a:ln>
            <a:noFill/>
          </a:ln>
          <a:effectLst/>
        </c:spPr>
      </c:pivotFmt>
      <c:pivotFmt>
        <c:idx val="1309"/>
        <c:spPr>
          <a:solidFill>
            <a:schemeClr val="accent1"/>
          </a:solidFill>
          <a:ln>
            <a:noFill/>
          </a:ln>
          <a:effectLst/>
        </c:spPr>
      </c:pivotFmt>
      <c:pivotFmt>
        <c:idx val="1310"/>
        <c:spPr>
          <a:solidFill>
            <a:schemeClr val="accent1"/>
          </a:solidFill>
          <a:ln>
            <a:noFill/>
          </a:ln>
          <a:effectLst/>
        </c:spPr>
      </c:pivotFmt>
      <c:pivotFmt>
        <c:idx val="1311"/>
        <c:spPr>
          <a:solidFill>
            <a:schemeClr val="accent1"/>
          </a:solidFill>
          <a:ln>
            <a:noFill/>
          </a:ln>
          <a:effectLst/>
        </c:spPr>
      </c:pivotFmt>
      <c:pivotFmt>
        <c:idx val="1312"/>
        <c:spPr>
          <a:solidFill>
            <a:schemeClr val="accent1"/>
          </a:solidFill>
          <a:ln>
            <a:noFill/>
          </a:ln>
          <a:effectLst/>
        </c:spPr>
      </c:pivotFmt>
      <c:pivotFmt>
        <c:idx val="1313"/>
        <c:spPr>
          <a:solidFill>
            <a:schemeClr val="accent1"/>
          </a:solidFill>
          <a:ln>
            <a:noFill/>
          </a:ln>
          <a:effectLst/>
        </c:spPr>
      </c:pivotFmt>
      <c:pivotFmt>
        <c:idx val="1314"/>
        <c:spPr>
          <a:solidFill>
            <a:schemeClr val="accent1"/>
          </a:solidFill>
          <a:ln>
            <a:noFill/>
          </a:ln>
          <a:effectLst/>
        </c:spPr>
      </c:pivotFmt>
      <c:pivotFmt>
        <c:idx val="1315"/>
        <c:spPr>
          <a:solidFill>
            <a:schemeClr val="accent1"/>
          </a:solidFill>
          <a:ln>
            <a:noFill/>
          </a:ln>
          <a:effectLst/>
        </c:spPr>
      </c:pivotFmt>
      <c:pivotFmt>
        <c:idx val="1316"/>
        <c:spPr>
          <a:solidFill>
            <a:schemeClr val="accent1"/>
          </a:solidFill>
          <a:ln>
            <a:noFill/>
          </a:ln>
          <a:effectLst/>
        </c:spPr>
      </c:pivotFmt>
      <c:pivotFmt>
        <c:idx val="1317"/>
        <c:spPr>
          <a:solidFill>
            <a:schemeClr val="accent1"/>
          </a:solidFill>
          <a:ln>
            <a:noFill/>
          </a:ln>
          <a:effectLst/>
        </c:spPr>
      </c:pivotFmt>
      <c:pivotFmt>
        <c:idx val="1318"/>
        <c:spPr>
          <a:solidFill>
            <a:schemeClr val="accent1"/>
          </a:solidFill>
          <a:ln>
            <a:noFill/>
          </a:ln>
          <a:effectLst/>
        </c:spPr>
      </c:pivotFmt>
      <c:pivotFmt>
        <c:idx val="1319"/>
        <c:spPr>
          <a:solidFill>
            <a:schemeClr val="accent1"/>
          </a:solidFill>
          <a:ln>
            <a:noFill/>
          </a:ln>
          <a:effectLst/>
        </c:spPr>
      </c:pivotFmt>
      <c:pivotFmt>
        <c:idx val="1320"/>
        <c:spPr>
          <a:solidFill>
            <a:schemeClr val="accent1"/>
          </a:solidFill>
          <a:ln>
            <a:noFill/>
          </a:ln>
          <a:effectLst/>
        </c:spPr>
      </c:pivotFmt>
      <c:pivotFmt>
        <c:idx val="1321"/>
        <c:spPr>
          <a:solidFill>
            <a:schemeClr val="accent1"/>
          </a:solidFill>
          <a:ln>
            <a:noFill/>
          </a:ln>
          <a:effectLst/>
        </c:spPr>
      </c:pivotFmt>
      <c:pivotFmt>
        <c:idx val="1322"/>
        <c:spPr>
          <a:solidFill>
            <a:schemeClr val="accent1"/>
          </a:solidFill>
          <a:ln>
            <a:noFill/>
          </a:ln>
          <a:effectLst/>
        </c:spPr>
      </c:pivotFmt>
      <c:pivotFmt>
        <c:idx val="1323"/>
        <c:spPr>
          <a:solidFill>
            <a:schemeClr val="accent1"/>
          </a:solidFill>
          <a:ln>
            <a:noFill/>
          </a:ln>
          <a:effectLst/>
        </c:spPr>
      </c:pivotFmt>
      <c:pivotFmt>
        <c:idx val="1324"/>
        <c:spPr>
          <a:solidFill>
            <a:schemeClr val="accent1"/>
          </a:solidFill>
          <a:ln>
            <a:noFill/>
          </a:ln>
          <a:effectLst/>
        </c:spPr>
      </c:pivotFmt>
      <c:pivotFmt>
        <c:idx val="1325"/>
        <c:spPr>
          <a:solidFill>
            <a:schemeClr val="accent1"/>
          </a:solidFill>
          <a:ln>
            <a:noFill/>
          </a:ln>
          <a:effectLst/>
        </c:spPr>
      </c:pivotFmt>
      <c:pivotFmt>
        <c:idx val="1326"/>
        <c:spPr>
          <a:solidFill>
            <a:schemeClr val="accent1"/>
          </a:solidFill>
          <a:ln>
            <a:noFill/>
          </a:ln>
          <a:effectLst/>
        </c:spPr>
      </c:pivotFmt>
      <c:pivotFmt>
        <c:idx val="1327"/>
        <c:spPr>
          <a:solidFill>
            <a:schemeClr val="accent1"/>
          </a:solidFill>
          <a:ln>
            <a:noFill/>
          </a:ln>
          <a:effectLst/>
        </c:spPr>
      </c:pivotFmt>
      <c:pivotFmt>
        <c:idx val="1328"/>
        <c:spPr>
          <a:solidFill>
            <a:schemeClr val="accent1"/>
          </a:solidFill>
          <a:ln>
            <a:noFill/>
          </a:ln>
          <a:effectLst/>
        </c:spPr>
      </c:pivotFmt>
      <c:pivotFmt>
        <c:idx val="1329"/>
        <c:spPr>
          <a:solidFill>
            <a:schemeClr val="accent1"/>
          </a:solidFill>
          <a:ln>
            <a:noFill/>
          </a:ln>
          <a:effectLst/>
        </c:spPr>
      </c:pivotFmt>
      <c:pivotFmt>
        <c:idx val="1330"/>
        <c:spPr>
          <a:solidFill>
            <a:schemeClr val="accent1"/>
          </a:solidFill>
          <a:ln>
            <a:noFill/>
          </a:ln>
          <a:effectLst/>
        </c:spPr>
      </c:pivotFmt>
      <c:pivotFmt>
        <c:idx val="1331"/>
        <c:spPr>
          <a:solidFill>
            <a:schemeClr val="accent1"/>
          </a:solidFill>
          <a:ln>
            <a:noFill/>
          </a:ln>
          <a:effectLst/>
        </c:spPr>
      </c:pivotFmt>
      <c:pivotFmt>
        <c:idx val="1332"/>
        <c:spPr>
          <a:solidFill>
            <a:schemeClr val="accent1"/>
          </a:solidFill>
          <a:ln>
            <a:noFill/>
          </a:ln>
          <a:effectLst/>
        </c:spPr>
      </c:pivotFmt>
      <c:pivotFmt>
        <c:idx val="1333"/>
        <c:spPr>
          <a:solidFill>
            <a:schemeClr val="accent1"/>
          </a:solidFill>
          <a:ln>
            <a:noFill/>
          </a:ln>
          <a:effectLst/>
        </c:spPr>
      </c:pivotFmt>
      <c:pivotFmt>
        <c:idx val="1334"/>
        <c:spPr>
          <a:solidFill>
            <a:schemeClr val="accent1"/>
          </a:solidFill>
          <a:ln>
            <a:noFill/>
          </a:ln>
          <a:effectLst/>
        </c:spPr>
      </c:pivotFmt>
      <c:pivotFmt>
        <c:idx val="1335"/>
        <c:spPr>
          <a:solidFill>
            <a:schemeClr val="accent1"/>
          </a:solidFill>
          <a:ln>
            <a:noFill/>
          </a:ln>
          <a:effectLst/>
        </c:spPr>
      </c:pivotFmt>
      <c:pivotFmt>
        <c:idx val="1336"/>
        <c:spPr>
          <a:solidFill>
            <a:schemeClr val="accent1"/>
          </a:solidFill>
          <a:ln>
            <a:noFill/>
          </a:ln>
          <a:effectLst/>
        </c:spPr>
      </c:pivotFmt>
      <c:pivotFmt>
        <c:idx val="1337"/>
        <c:spPr>
          <a:solidFill>
            <a:schemeClr val="accent1"/>
          </a:solidFill>
          <a:ln>
            <a:noFill/>
          </a:ln>
          <a:effectLst/>
        </c:spPr>
      </c:pivotFmt>
      <c:pivotFmt>
        <c:idx val="1338"/>
        <c:spPr>
          <a:solidFill>
            <a:schemeClr val="accent1"/>
          </a:solidFill>
          <a:ln>
            <a:noFill/>
          </a:ln>
          <a:effectLst/>
        </c:spPr>
      </c:pivotFmt>
      <c:pivotFmt>
        <c:idx val="1339"/>
        <c:spPr>
          <a:solidFill>
            <a:schemeClr val="accent1"/>
          </a:solidFill>
          <a:ln>
            <a:noFill/>
          </a:ln>
          <a:effectLst/>
        </c:spPr>
      </c:pivotFmt>
      <c:pivotFmt>
        <c:idx val="1340"/>
        <c:spPr>
          <a:solidFill>
            <a:schemeClr val="accent1"/>
          </a:solidFill>
          <a:ln>
            <a:noFill/>
          </a:ln>
          <a:effectLst/>
        </c:spPr>
      </c:pivotFmt>
      <c:pivotFmt>
        <c:idx val="1341"/>
        <c:spPr>
          <a:solidFill>
            <a:schemeClr val="accent1"/>
          </a:solidFill>
          <a:ln>
            <a:noFill/>
          </a:ln>
          <a:effectLst/>
        </c:spPr>
      </c:pivotFmt>
      <c:pivotFmt>
        <c:idx val="1342"/>
        <c:spPr>
          <a:solidFill>
            <a:schemeClr val="accent1"/>
          </a:solidFill>
          <a:ln>
            <a:noFill/>
          </a:ln>
          <a:effectLst/>
        </c:spPr>
      </c:pivotFmt>
      <c:pivotFmt>
        <c:idx val="1343"/>
        <c:spPr>
          <a:solidFill>
            <a:schemeClr val="accent1"/>
          </a:solidFill>
          <a:ln>
            <a:noFill/>
          </a:ln>
          <a:effectLst/>
        </c:spPr>
      </c:pivotFmt>
      <c:pivotFmt>
        <c:idx val="1344"/>
        <c:spPr>
          <a:solidFill>
            <a:schemeClr val="accent1"/>
          </a:solidFill>
          <a:ln>
            <a:noFill/>
          </a:ln>
          <a:effectLst/>
        </c:spPr>
      </c:pivotFmt>
      <c:pivotFmt>
        <c:idx val="1345"/>
        <c:spPr>
          <a:solidFill>
            <a:schemeClr val="accent1"/>
          </a:solidFill>
          <a:ln>
            <a:noFill/>
          </a:ln>
          <a:effectLst/>
        </c:spPr>
      </c:pivotFmt>
      <c:pivotFmt>
        <c:idx val="1346"/>
        <c:spPr>
          <a:solidFill>
            <a:schemeClr val="accent1"/>
          </a:solidFill>
          <a:ln>
            <a:noFill/>
          </a:ln>
          <a:effectLst/>
        </c:spPr>
      </c:pivotFmt>
      <c:pivotFmt>
        <c:idx val="1347"/>
        <c:spPr>
          <a:solidFill>
            <a:schemeClr val="accent1"/>
          </a:solidFill>
          <a:ln>
            <a:noFill/>
          </a:ln>
          <a:effectLst/>
        </c:spPr>
      </c:pivotFmt>
      <c:pivotFmt>
        <c:idx val="1348"/>
        <c:spPr>
          <a:solidFill>
            <a:schemeClr val="accent1"/>
          </a:solidFill>
          <a:ln>
            <a:noFill/>
          </a:ln>
          <a:effectLst/>
        </c:spPr>
      </c:pivotFmt>
      <c:pivotFmt>
        <c:idx val="1349"/>
        <c:spPr>
          <a:solidFill>
            <a:schemeClr val="accent1"/>
          </a:solidFill>
          <a:ln>
            <a:noFill/>
          </a:ln>
          <a:effectLst/>
        </c:spPr>
      </c:pivotFmt>
      <c:pivotFmt>
        <c:idx val="1350"/>
        <c:spPr>
          <a:solidFill>
            <a:schemeClr val="accent1"/>
          </a:solidFill>
          <a:ln>
            <a:noFill/>
          </a:ln>
          <a:effectLst/>
        </c:spPr>
      </c:pivotFmt>
      <c:pivotFmt>
        <c:idx val="1351"/>
        <c:spPr>
          <a:solidFill>
            <a:schemeClr val="accent1"/>
          </a:solidFill>
          <a:ln>
            <a:noFill/>
          </a:ln>
          <a:effectLst/>
        </c:spPr>
      </c:pivotFmt>
      <c:pivotFmt>
        <c:idx val="1352"/>
        <c:spPr>
          <a:solidFill>
            <a:schemeClr val="accent1"/>
          </a:solidFill>
          <a:ln>
            <a:noFill/>
          </a:ln>
          <a:effectLst/>
        </c:spPr>
      </c:pivotFmt>
      <c:pivotFmt>
        <c:idx val="1353"/>
        <c:spPr>
          <a:solidFill>
            <a:schemeClr val="accent1"/>
          </a:solidFill>
          <a:ln>
            <a:noFill/>
          </a:ln>
          <a:effectLst/>
        </c:spPr>
      </c:pivotFmt>
      <c:pivotFmt>
        <c:idx val="1354"/>
        <c:spPr>
          <a:solidFill>
            <a:schemeClr val="accent1"/>
          </a:solidFill>
          <a:ln>
            <a:noFill/>
          </a:ln>
          <a:effectLst/>
        </c:spPr>
      </c:pivotFmt>
      <c:pivotFmt>
        <c:idx val="1355"/>
        <c:spPr>
          <a:solidFill>
            <a:schemeClr val="accent1"/>
          </a:solidFill>
          <a:ln>
            <a:noFill/>
          </a:ln>
          <a:effectLst/>
        </c:spPr>
      </c:pivotFmt>
      <c:pivotFmt>
        <c:idx val="1356"/>
        <c:spPr>
          <a:solidFill>
            <a:schemeClr val="accent1"/>
          </a:solidFill>
          <a:ln>
            <a:noFill/>
          </a:ln>
          <a:effectLst/>
        </c:spPr>
      </c:pivotFmt>
      <c:pivotFmt>
        <c:idx val="1357"/>
        <c:spPr>
          <a:solidFill>
            <a:schemeClr val="accent1"/>
          </a:solidFill>
          <a:ln>
            <a:noFill/>
          </a:ln>
          <a:effectLst/>
        </c:spPr>
      </c:pivotFmt>
      <c:pivotFmt>
        <c:idx val="1358"/>
        <c:spPr>
          <a:solidFill>
            <a:schemeClr val="accent1"/>
          </a:solidFill>
          <a:ln>
            <a:noFill/>
          </a:ln>
          <a:effectLst/>
        </c:spPr>
      </c:pivotFmt>
      <c:pivotFmt>
        <c:idx val="1359"/>
        <c:spPr>
          <a:solidFill>
            <a:schemeClr val="accent1"/>
          </a:solidFill>
          <a:ln>
            <a:noFill/>
          </a:ln>
          <a:effectLst/>
        </c:spPr>
      </c:pivotFmt>
      <c:pivotFmt>
        <c:idx val="1360"/>
        <c:spPr>
          <a:solidFill>
            <a:schemeClr val="accent1"/>
          </a:solidFill>
          <a:ln>
            <a:noFill/>
          </a:ln>
          <a:effectLst/>
        </c:spPr>
      </c:pivotFmt>
      <c:pivotFmt>
        <c:idx val="1361"/>
        <c:spPr>
          <a:solidFill>
            <a:schemeClr val="accent1"/>
          </a:solidFill>
          <a:ln>
            <a:noFill/>
          </a:ln>
          <a:effectLst/>
        </c:spPr>
      </c:pivotFmt>
      <c:pivotFmt>
        <c:idx val="1362"/>
        <c:spPr>
          <a:solidFill>
            <a:schemeClr val="accent1"/>
          </a:solidFill>
          <a:ln>
            <a:noFill/>
          </a:ln>
          <a:effectLst/>
        </c:spPr>
      </c:pivotFmt>
      <c:pivotFmt>
        <c:idx val="1363"/>
        <c:spPr>
          <a:solidFill>
            <a:schemeClr val="accent1"/>
          </a:solidFill>
          <a:ln>
            <a:noFill/>
          </a:ln>
          <a:effectLst/>
        </c:spPr>
      </c:pivotFmt>
      <c:pivotFmt>
        <c:idx val="1364"/>
        <c:spPr>
          <a:solidFill>
            <a:schemeClr val="accent1"/>
          </a:solidFill>
          <a:ln>
            <a:noFill/>
          </a:ln>
          <a:effectLst/>
        </c:spPr>
      </c:pivotFmt>
      <c:pivotFmt>
        <c:idx val="1365"/>
        <c:spPr>
          <a:solidFill>
            <a:schemeClr val="accent1"/>
          </a:solidFill>
          <a:ln>
            <a:noFill/>
          </a:ln>
          <a:effectLst/>
        </c:spPr>
      </c:pivotFmt>
      <c:pivotFmt>
        <c:idx val="1366"/>
        <c:spPr>
          <a:solidFill>
            <a:schemeClr val="accent1"/>
          </a:solidFill>
          <a:ln>
            <a:noFill/>
          </a:ln>
          <a:effectLst/>
        </c:spPr>
      </c:pivotFmt>
      <c:pivotFmt>
        <c:idx val="1367"/>
        <c:spPr>
          <a:solidFill>
            <a:schemeClr val="accent1"/>
          </a:solidFill>
          <a:ln>
            <a:noFill/>
          </a:ln>
          <a:effectLst/>
        </c:spPr>
      </c:pivotFmt>
      <c:pivotFmt>
        <c:idx val="1368"/>
        <c:spPr>
          <a:solidFill>
            <a:schemeClr val="accent1"/>
          </a:solidFill>
          <a:ln>
            <a:noFill/>
          </a:ln>
          <a:effectLst/>
        </c:spPr>
      </c:pivotFmt>
      <c:pivotFmt>
        <c:idx val="1369"/>
        <c:spPr>
          <a:solidFill>
            <a:schemeClr val="accent1"/>
          </a:solidFill>
          <a:ln>
            <a:noFill/>
          </a:ln>
          <a:effectLst/>
        </c:spPr>
      </c:pivotFmt>
      <c:pivotFmt>
        <c:idx val="1370"/>
        <c:spPr>
          <a:solidFill>
            <a:schemeClr val="accent1"/>
          </a:solidFill>
          <a:ln>
            <a:noFill/>
          </a:ln>
          <a:effectLst/>
        </c:spPr>
      </c:pivotFmt>
      <c:pivotFmt>
        <c:idx val="1371"/>
        <c:spPr>
          <a:solidFill>
            <a:schemeClr val="accent1"/>
          </a:solidFill>
          <a:ln>
            <a:noFill/>
          </a:ln>
          <a:effectLst/>
        </c:spPr>
      </c:pivotFmt>
      <c:pivotFmt>
        <c:idx val="1372"/>
        <c:spPr>
          <a:solidFill>
            <a:schemeClr val="accent1"/>
          </a:solidFill>
          <a:ln>
            <a:noFill/>
          </a:ln>
          <a:effectLst/>
        </c:spPr>
      </c:pivotFmt>
      <c:pivotFmt>
        <c:idx val="1373"/>
        <c:spPr>
          <a:solidFill>
            <a:schemeClr val="accent1"/>
          </a:solidFill>
          <a:ln>
            <a:noFill/>
          </a:ln>
          <a:effectLst/>
        </c:spPr>
      </c:pivotFmt>
      <c:pivotFmt>
        <c:idx val="1374"/>
        <c:spPr>
          <a:solidFill>
            <a:schemeClr val="accent1"/>
          </a:solidFill>
          <a:ln>
            <a:noFill/>
          </a:ln>
          <a:effectLst/>
        </c:spPr>
      </c:pivotFmt>
      <c:pivotFmt>
        <c:idx val="1375"/>
        <c:spPr>
          <a:solidFill>
            <a:schemeClr val="accent1"/>
          </a:solidFill>
          <a:ln>
            <a:noFill/>
          </a:ln>
          <a:effectLst/>
        </c:spPr>
      </c:pivotFmt>
      <c:pivotFmt>
        <c:idx val="1376"/>
        <c:spPr>
          <a:solidFill>
            <a:schemeClr val="accent1"/>
          </a:solidFill>
          <a:ln>
            <a:noFill/>
          </a:ln>
          <a:effectLst/>
        </c:spPr>
      </c:pivotFmt>
      <c:pivotFmt>
        <c:idx val="1377"/>
        <c:spPr>
          <a:solidFill>
            <a:schemeClr val="accent1"/>
          </a:solidFill>
          <a:ln>
            <a:noFill/>
          </a:ln>
          <a:effectLst/>
        </c:spPr>
      </c:pivotFmt>
      <c:pivotFmt>
        <c:idx val="1378"/>
        <c:spPr>
          <a:solidFill>
            <a:schemeClr val="accent1"/>
          </a:solidFill>
          <a:ln>
            <a:noFill/>
          </a:ln>
          <a:effectLst/>
        </c:spPr>
      </c:pivotFmt>
      <c:pivotFmt>
        <c:idx val="1379"/>
        <c:spPr>
          <a:solidFill>
            <a:schemeClr val="accent1"/>
          </a:solidFill>
          <a:ln>
            <a:noFill/>
          </a:ln>
          <a:effectLst/>
        </c:spPr>
      </c:pivotFmt>
      <c:pivotFmt>
        <c:idx val="1380"/>
        <c:spPr>
          <a:solidFill>
            <a:schemeClr val="accent1"/>
          </a:solidFill>
          <a:ln>
            <a:noFill/>
          </a:ln>
          <a:effectLst/>
        </c:spPr>
      </c:pivotFmt>
      <c:pivotFmt>
        <c:idx val="1381"/>
        <c:spPr>
          <a:solidFill>
            <a:schemeClr val="accent1"/>
          </a:solidFill>
          <a:ln>
            <a:noFill/>
          </a:ln>
          <a:effectLst/>
        </c:spPr>
      </c:pivotFmt>
      <c:pivotFmt>
        <c:idx val="1382"/>
        <c:spPr>
          <a:solidFill>
            <a:schemeClr val="accent1"/>
          </a:solidFill>
          <a:ln>
            <a:noFill/>
          </a:ln>
          <a:effectLst/>
        </c:spPr>
      </c:pivotFmt>
      <c:pivotFmt>
        <c:idx val="1383"/>
        <c:spPr>
          <a:solidFill>
            <a:schemeClr val="accent1"/>
          </a:solidFill>
          <a:ln>
            <a:noFill/>
          </a:ln>
          <a:effectLst/>
        </c:spPr>
      </c:pivotFmt>
      <c:pivotFmt>
        <c:idx val="1384"/>
        <c:spPr>
          <a:solidFill>
            <a:schemeClr val="accent1"/>
          </a:solidFill>
          <a:ln>
            <a:noFill/>
          </a:ln>
          <a:effectLst/>
        </c:spPr>
      </c:pivotFmt>
      <c:pivotFmt>
        <c:idx val="1385"/>
        <c:spPr>
          <a:solidFill>
            <a:schemeClr val="accent1"/>
          </a:solidFill>
          <a:ln>
            <a:noFill/>
          </a:ln>
          <a:effectLst/>
        </c:spPr>
      </c:pivotFmt>
      <c:pivotFmt>
        <c:idx val="1386"/>
        <c:spPr>
          <a:solidFill>
            <a:schemeClr val="accent1"/>
          </a:solidFill>
          <a:ln>
            <a:noFill/>
          </a:ln>
          <a:effectLst/>
        </c:spPr>
      </c:pivotFmt>
      <c:pivotFmt>
        <c:idx val="1387"/>
        <c:spPr>
          <a:solidFill>
            <a:schemeClr val="accent1"/>
          </a:solidFill>
          <a:ln>
            <a:noFill/>
          </a:ln>
          <a:effectLst/>
        </c:spPr>
      </c:pivotFmt>
      <c:pivotFmt>
        <c:idx val="1388"/>
        <c:spPr>
          <a:solidFill>
            <a:schemeClr val="accent1"/>
          </a:solidFill>
          <a:ln>
            <a:noFill/>
          </a:ln>
          <a:effectLst/>
        </c:spPr>
      </c:pivotFmt>
      <c:pivotFmt>
        <c:idx val="1389"/>
        <c:spPr>
          <a:solidFill>
            <a:schemeClr val="accent1"/>
          </a:solidFill>
          <a:ln>
            <a:noFill/>
          </a:ln>
          <a:effectLst/>
        </c:spPr>
      </c:pivotFmt>
      <c:pivotFmt>
        <c:idx val="1390"/>
        <c:spPr>
          <a:solidFill>
            <a:schemeClr val="accent1"/>
          </a:solidFill>
          <a:ln>
            <a:noFill/>
          </a:ln>
          <a:effectLst/>
        </c:spPr>
      </c:pivotFmt>
      <c:pivotFmt>
        <c:idx val="1391"/>
        <c:spPr>
          <a:solidFill>
            <a:schemeClr val="accent1"/>
          </a:solidFill>
          <a:ln>
            <a:noFill/>
          </a:ln>
          <a:effectLst/>
        </c:spPr>
      </c:pivotFmt>
      <c:pivotFmt>
        <c:idx val="1392"/>
        <c:spPr>
          <a:solidFill>
            <a:schemeClr val="accent1"/>
          </a:solidFill>
          <a:ln>
            <a:noFill/>
          </a:ln>
          <a:effectLst/>
        </c:spPr>
      </c:pivotFmt>
      <c:pivotFmt>
        <c:idx val="1393"/>
        <c:spPr>
          <a:solidFill>
            <a:schemeClr val="accent1"/>
          </a:solidFill>
          <a:ln>
            <a:noFill/>
          </a:ln>
          <a:effectLst/>
        </c:spPr>
      </c:pivotFmt>
      <c:pivotFmt>
        <c:idx val="1394"/>
        <c:spPr>
          <a:solidFill>
            <a:schemeClr val="accent1"/>
          </a:solidFill>
          <a:ln>
            <a:noFill/>
          </a:ln>
          <a:effectLst/>
        </c:spPr>
      </c:pivotFmt>
      <c:pivotFmt>
        <c:idx val="1395"/>
        <c:spPr>
          <a:solidFill>
            <a:schemeClr val="accent1"/>
          </a:solidFill>
          <a:ln>
            <a:noFill/>
          </a:ln>
          <a:effectLst/>
        </c:spPr>
      </c:pivotFmt>
      <c:pivotFmt>
        <c:idx val="1396"/>
        <c:spPr>
          <a:solidFill>
            <a:schemeClr val="accent1"/>
          </a:solidFill>
          <a:ln>
            <a:noFill/>
          </a:ln>
          <a:effectLst/>
        </c:spPr>
      </c:pivotFmt>
      <c:pivotFmt>
        <c:idx val="1397"/>
        <c:spPr>
          <a:solidFill>
            <a:schemeClr val="accent1"/>
          </a:solidFill>
          <a:ln>
            <a:noFill/>
          </a:ln>
          <a:effectLst/>
        </c:spPr>
      </c:pivotFmt>
      <c:pivotFmt>
        <c:idx val="1398"/>
        <c:spPr>
          <a:solidFill>
            <a:schemeClr val="accent1"/>
          </a:solidFill>
          <a:ln>
            <a:noFill/>
          </a:ln>
          <a:effectLst/>
        </c:spPr>
      </c:pivotFmt>
      <c:pivotFmt>
        <c:idx val="1399"/>
        <c:spPr>
          <a:solidFill>
            <a:schemeClr val="accent1"/>
          </a:solidFill>
          <a:ln>
            <a:noFill/>
          </a:ln>
          <a:effectLst/>
        </c:spPr>
      </c:pivotFmt>
      <c:pivotFmt>
        <c:idx val="1400"/>
        <c:spPr>
          <a:solidFill>
            <a:schemeClr val="accent1"/>
          </a:solidFill>
          <a:ln>
            <a:noFill/>
          </a:ln>
          <a:effectLst/>
        </c:spPr>
      </c:pivotFmt>
      <c:pivotFmt>
        <c:idx val="1401"/>
        <c:spPr>
          <a:solidFill>
            <a:schemeClr val="accent1"/>
          </a:solidFill>
          <a:ln>
            <a:noFill/>
          </a:ln>
          <a:effectLst/>
        </c:spPr>
      </c:pivotFmt>
      <c:pivotFmt>
        <c:idx val="1402"/>
        <c:spPr>
          <a:solidFill>
            <a:schemeClr val="accent1"/>
          </a:solidFill>
          <a:ln>
            <a:noFill/>
          </a:ln>
          <a:effectLst/>
        </c:spPr>
      </c:pivotFmt>
      <c:pivotFmt>
        <c:idx val="1403"/>
        <c:spPr>
          <a:solidFill>
            <a:schemeClr val="accent1"/>
          </a:solidFill>
          <a:ln>
            <a:noFill/>
          </a:ln>
          <a:effectLst/>
        </c:spPr>
      </c:pivotFmt>
      <c:pivotFmt>
        <c:idx val="1404"/>
        <c:spPr>
          <a:solidFill>
            <a:schemeClr val="accent1"/>
          </a:solidFill>
          <a:ln>
            <a:noFill/>
          </a:ln>
          <a:effectLst/>
        </c:spPr>
      </c:pivotFmt>
      <c:pivotFmt>
        <c:idx val="1405"/>
        <c:spPr>
          <a:solidFill>
            <a:schemeClr val="accent1"/>
          </a:solidFill>
          <a:ln>
            <a:noFill/>
          </a:ln>
          <a:effectLst/>
        </c:spPr>
      </c:pivotFmt>
      <c:pivotFmt>
        <c:idx val="1406"/>
        <c:spPr>
          <a:solidFill>
            <a:schemeClr val="accent1"/>
          </a:solidFill>
          <a:ln>
            <a:noFill/>
          </a:ln>
          <a:effectLst/>
        </c:spPr>
      </c:pivotFmt>
      <c:pivotFmt>
        <c:idx val="1407"/>
        <c:spPr>
          <a:solidFill>
            <a:schemeClr val="accent1"/>
          </a:solidFill>
          <a:ln>
            <a:noFill/>
          </a:ln>
          <a:effectLst/>
        </c:spPr>
      </c:pivotFmt>
      <c:pivotFmt>
        <c:idx val="1408"/>
        <c:spPr>
          <a:solidFill>
            <a:schemeClr val="accent1"/>
          </a:solidFill>
          <a:ln>
            <a:noFill/>
          </a:ln>
          <a:effectLst/>
        </c:spPr>
      </c:pivotFmt>
      <c:pivotFmt>
        <c:idx val="1409"/>
        <c:spPr>
          <a:solidFill>
            <a:schemeClr val="accent1"/>
          </a:solidFill>
          <a:ln>
            <a:noFill/>
          </a:ln>
          <a:effectLst/>
        </c:spPr>
      </c:pivotFmt>
      <c:pivotFmt>
        <c:idx val="1410"/>
        <c:spPr>
          <a:solidFill>
            <a:schemeClr val="accent1"/>
          </a:solidFill>
          <a:ln>
            <a:noFill/>
          </a:ln>
          <a:effectLst/>
        </c:spPr>
      </c:pivotFmt>
      <c:pivotFmt>
        <c:idx val="1411"/>
        <c:spPr>
          <a:solidFill>
            <a:schemeClr val="accent1"/>
          </a:solidFill>
          <a:ln>
            <a:noFill/>
          </a:ln>
          <a:effectLst/>
        </c:spPr>
      </c:pivotFmt>
      <c:pivotFmt>
        <c:idx val="1412"/>
        <c:spPr>
          <a:solidFill>
            <a:schemeClr val="accent1"/>
          </a:solidFill>
          <a:ln>
            <a:noFill/>
          </a:ln>
          <a:effectLst/>
        </c:spPr>
      </c:pivotFmt>
      <c:pivotFmt>
        <c:idx val="1413"/>
        <c:spPr>
          <a:solidFill>
            <a:schemeClr val="accent1"/>
          </a:solidFill>
          <a:ln>
            <a:noFill/>
          </a:ln>
          <a:effectLst/>
        </c:spPr>
      </c:pivotFmt>
      <c:pivotFmt>
        <c:idx val="1414"/>
        <c:spPr>
          <a:solidFill>
            <a:schemeClr val="accent1"/>
          </a:solidFill>
          <a:ln>
            <a:noFill/>
          </a:ln>
          <a:effectLst/>
        </c:spPr>
      </c:pivotFmt>
      <c:pivotFmt>
        <c:idx val="1415"/>
        <c:spPr>
          <a:solidFill>
            <a:schemeClr val="accent1"/>
          </a:solidFill>
          <a:ln>
            <a:noFill/>
          </a:ln>
          <a:effectLst/>
        </c:spPr>
      </c:pivotFmt>
      <c:pivotFmt>
        <c:idx val="1416"/>
        <c:spPr>
          <a:solidFill>
            <a:schemeClr val="accent1"/>
          </a:solidFill>
          <a:ln>
            <a:noFill/>
          </a:ln>
          <a:effectLst/>
        </c:spPr>
      </c:pivotFmt>
      <c:pivotFmt>
        <c:idx val="1417"/>
        <c:spPr>
          <a:solidFill>
            <a:schemeClr val="accent1"/>
          </a:solidFill>
          <a:ln>
            <a:noFill/>
          </a:ln>
          <a:effectLst/>
        </c:spPr>
      </c:pivotFmt>
      <c:pivotFmt>
        <c:idx val="1418"/>
        <c:spPr>
          <a:solidFill>
            <a:schemeClr val="accent1"/>
          </a:solidFill>
          <a:ln>
            <a:noFill/>
          </a:ln>
          <a:effectLst/>
        </c:spPr>
      </c:pivotFmt>
      <c:pivotFmt>
        <c:idx val="1419"/>
        <c:spPr>
          <a:solidFill>
            <a:schemeClr val="accent1"/>
          </a:solidFill>
          <a:ln>
            <a:noFill/>
          </a:ln>
          <a:effectLst/>
        </c:spPr>
      </c:pivotFmt>
      <c:pivotFmt>
        <c:idx val="1420"/>
        <c:spPr>
          <a:solidFill>
            <a:schemeClr val="accent1"/>
          </a:solidFill>
          <a:ln>
            <a:noFill/>
          </a:ln>
          <a:effectLst/>
        </c:spPr>
      </c:pivotFmt>
      <c:pivotFmt>
        <c:idx val="1421"/>
        <c:spPr>
          <a:solidFill>
            <a:schemeClr val="accent1"/>
          </a:solidFill>
          <a:ln>
            <a:noFill/>
          </a:ln>
          <a:effectLst/>
        </c:spPr>
      </c:pivotFmt>
      <c:pivotFmt>
        <c:idx val="1422"/>
        <c:spPr>
          <a:solidFill>
            <a:schemeClr val="accent1"/>
          </a:solidFill>
          <a:ln>
            <a:noFill/>
          </a:ln>
          <a:effectLst/>
        </c:spPr>
      </c:pivotFmt>
      <c:pivotFmt>
        <c:idx val="1423"/>
        <c:spPr>
          <a:solidFill>
            <a:schemeClr val="accent1"/>
          </a:solidFill>
          <a:ln>
            <a:noFill/>
          </a:ln>
          <a:effectLst/>
        </c:spPr>
      </c:pivotFmt>
      <c:pivotFmt>
        <c:idx val="1424"/>
        <c:spPr>
          <a:solidFill>
            <a:schemeClr val="accent1"/>
          </a:solidFill>
          <a:ln>
            <a:noFill/>
          </a:ln>
          <a:effectLst/>
        </c:spPr>
      </c:pivotFmt>
      <c:pivotFmt>
        <c:idx val="1425"/>
        <c:spPr>
          <a:solidFill>
            <a:schemeClr val="accent1"/>
          </a:solidFill>
          <a:ln>
            <a:noFill/>
          </a:ln>
          <a:effectLst/>
        </c:spPr>
      </c:pivotFmt>
      <c:pivotFmt>
        <c:idx val="1426"/>
        <c:spPr>
          <a:solidFill>
            <a:schemeClr val="accent1"/>
          </a:solidFill>
          <a:ln>
            <a:noFill/>
          </a:ln>
          <a:effectLst/>
        </c:spPr>
      </c:pivotFmt>
      <c:pivotFmt>
        <c:idx val="1427"/>
        <c:spPr>
          <a:solidFill>
            <a:schemeClr val="accent1"/>
          </a:solidFill>
          <a:ln>
            <a:noFill/>
          </a:ln>
          <a:effectLst/>
        </c:spPr>
      </c:pivotFmt>
      <c:pivotFmt>
        <c:idx val="1428"/>
        <c:spPr>
          <a:solidFill>
            <a:schemeClr val="accent1"/>
          </a:solidFill>
          <a:ln>
            <a:noFill/>
          </a:ln>
          <a:effectLst/>
        </c:spPr>
      </c:pivotFmt>
      <c:pivotFmt>
        <c:idx val="1429"/>
        <c:spPr>
          <a:solidFill>
            <a:schemeClr val="accent1"/>
          </a:solidFill>
          <a:ln>
            <a:noFill/>
          </a:ln>
          <a:effectLst/>
        </c:spPr>
      </c:pivotFmt>
      <c:pivotFmt>
        <c:idx val="1430"/>
        <c:spPr>
          <a:solidFill>
            <a:schemeClr val="accent1"/>
          </a:solidFill>
          <a:ln>
            <a:noFill/>
          </a:ln>
          <a:effectLst/>
        </c:spPr>
      </c:pivotFmt>
      <c:pivotFmt>
        <c:idx val="1431"/>
        <c:spPr>
          <a:solidFill>
            <a:schemeClr val="accent1"/>
          </a:solidFill>
          <a:ln>
            <a:noFill/>
          </a:ln>
          <a:effectLst/>
        </c:spPr>
      </c:pivotFmt>
      <c:pivotFmt>
        <c:idx val="1432"/>
        <c:spPr>
          <a:solidFill>
            <a:schemeClr val="accent1"/>
          </a:solidFill>
          <a:ln>
            <a:noFill/>
          </a:ln>
          <a:effectLst/>
        </c:spPr>
      </c:pivotFmt>
      <c:pivotFmt>
        <c:idx val="1433"/>
        <c:spPr>
          <a:solidFill>
            <a:schemeClr val="accent1"/>
          </a:solidFill>
          <a:ln>
            <a:noFill/>
          </a:ln>
          <a:effectLst/>
        </c:spPr>
      </c:pivotFmt>
      <c:pivotFmt>
        <c:idx val="1434"/>
        <c:spPr>
          <a:solidFill>
            <a:schemeClr val="accent1"/>
          </a:solidFill>
          <a:ln>
            <a:noFill/>
          </a:ln>
          <a:effectLst/>
        </c:spPr>
      </c:pivotFmt>
      <c:pivotFmt>
        <c:idx val="1435"/>
        <c:spPr>
          <a:solidFill>
            <a:schemeClr val="accent1"/>
          </a:solidFill>
          <a:ln>
            <a:noFill/>
          </a:ln>
          <a:effectLst/>
        </c:spPr>
      </c:pivotFmt>
      <c:pivotFmt>
        <c:idx val="1436"/>
        <c:spPr>
          <a:solidFill>
            <a:schemeClr val="accent1"/>
          </a:solidFill>
          <a:ln>
            <a:noFill/>
          </a:ln>
          <a:effectLst/>
        </c:spPr>
      </c:pivotFmt>
      <c:pivotFmt>
        <c:idx val="1437"/>
        <c:spPr>
          <a:solidFill>
            <a:schemeClr val="accent1"/>
          </a:solidFill>
          <a:ln>
            <a:noFill/>
          </a:ln>
          <a:effectLst/>
        </c:spPr>
      </c:pivotFmt>
      <c:pivotFmt>
        <c:idx val="1438"/>
        <c:spPr>
          <a:solidFill>
            <a:schemeClr val="accent1"/>
          </a:solidFill>
          <a:ln>
            <a:noFill/>
          </a:ln>
          <a:effectLst/>
        </c:spPr>
      </c:pivotFmt>
      <c:pivotFmt>
        <c:idx val="1439"/>
        <c:spPr>
          <a:solidFill>
            <a:schemeClr val="accent1"/>
          </a:solidFill>
          <a:ln>
            <a:noFill/>
          </a:ln>
          <a:effectLst/>
        </c:spPr>
      </c:pivotFmt>
      <c:pivotFmt>
        <c:idx val="1440"/>
        <c:spPr>
          <a:solidFill>
            <a:schemeClr val="accent1"/>
          </a:solidFill>
          <a:ln>
            <a:noFill/>
          </a:ln>
          <a:effectLst/>
        </c:spPr>
      </c:pivotFmt>
      <c:pivotFmt>
        <c:idx val="1441"/>
        <c:spPr>
          <a:solidFill>
            <a:schemeClr val="accent1"/>
          </a:solidFill>
          <a:ln>
            <a:noFill/>
          </a:ln>
          <a:effectLst/>
        </c:spPr>
      </c:pivotFmt>
      <c:pivotFmt>
        <c:idx val="1442"/>
        <c:spPr>
          <a:solidFill>
            <a:schemeClr val="accent1"/>
          </a:solidFill>
          <a:ln>
            <a:noFill/>
          </a:ln>
          <a:effectLst/>
        </c:spPr>
      </c:pivotFmt>
      <c:pivotFmt>
        <c:idx val="1443"/>
        <c:spPr>
          <a:solidFill>
            <a:schemeClr val="accent1"/>
          </a:solidFill>
          <a:ln>
            <a:noFill/>
          </a:ln>
          <a:effectLst/>
        </c:spPr>
      </c:pivotFmt>
      <c:pivotFmt>
        <c:idx val="1444"/>
        <c:spPr>
          <a:solidFill>
            <a:schemeClr val="accent1"/>
          </a:solidFill>
          <a:ln>
            <a:noFill/>
          </a:ln>
          <a:effectLst/>
        </c:spPr>
      </c:pivotFmt>
      <c:pivotFmt>
        <c:idx val="1445"/>
        <c:spPr>
          <a:solidFill>
            <a:schemeClr val="accent1"/>
          </a:solidFill>
          <a:ln>
            <a:noFill/>
          </a:ln>
          <a:effectLst/>
        </c:spPr>
      </c:pivotFmt>
      <c:pivotFmt>
        <c:idx val="1446"/>
        <c:spPr>
          <a:solidFill>
            <a:schemeClr val="accent1"/>
          </a:solidFill>
          <a:ln>
            <a:noFill/>
          </a:ln>
          <a:effectLst/>
        </c:spPr>
      </c:pivotFmt>
      <c:pivotFmt>
        <c:idx val="1447"/>
        <c:spPr>
          <a:solidFill>
            <a:schemeClr val="accent1"/>
          </a:solidFill>
          <a:ln>
            <a:noFill/>
          </a:ln>
          <a:effectLst/>
        </c:spPr>
      </c:pivotFmt>
      <c:pivotFmt>
        <c:idx val="1448"/>
        <c:spPr>
          <a:solidFill>
            <a:schemeClr val="accent1"/>
          </a:solidFill>
          <a:ln>
            <a:noFill/>
          </a:ln>
          <a:effectLst/>
        </c:spPr>
      </c:pivotFmt>
      <c:pivotFmt>
        <c:idx val="1449"/>
        <c:spPr>
          <a:solidFill>
            <a:schemeClr val="accent1"/>
          </a:solidFill>
          <a:ln>
            <a:noFill/>
          </a:ln>
          <a:effectLst/>
        </c:spPr>
      </c:pivotFmt>
      <c:pivotFmt>
        <c:idx val="1450"/>
        <c:spPr>
          <a:solidFill>
            <a:schemeClr val="accent1"/>
          </a:solidFill>
          <a:ln>
            <a:noFill/>
          </a:ln>
          <a:effectLst/>
        </c:spPr>
      </c:pivotFmt>
      <c:pivotFmt>
        <c:idx val="1451"/>
        <c:spPr>
          <a:solidFill>
            <a:schemeClr val="accent1"/>
          </a:solidFill>
          <a:ln>
            <a:noFill/>
          </a:ln>
          <a:effectLst/>
        </c:spPr>
      </c:pivotFmt>
      <c:pivotFmt>
        <c:idx val="1452"/>
        <c:spPr>
          <a:solidFill>
            <a:schemeClr val="accent1"/>
          </a:solidFill>
          <a:ln>
            <a:noFill/>
          </a:ln>
          <a:effectLst/>
        </c:spPr>
      </c:pivotFmt>
      <c:pivotFmt>
        <c:idx val="1453"/>
        <c:spPr>
          <a:solidFill>
            <a:schemeClr val="accent1"/>
          </a:solidFill>
          <a:ln>
            <a:noFill/>
          </a:ln>
          <a:effectLst/>
        </c:spPr>
      </c:pivotFmt>
      <c:pivotFmt>
        <c:idx val="1454"/>
        <c:spPr>
          <a:solidFill>
            <a:schemeClr val="accent1"/>
          </a:solidFill>
          <a:ln>
            <a:noFill/>
          </a:ln>
          <a:effectLst/>
        </c:spPr>
      </c:pivotFmt>
      <c:pivotFmt>
        <c:idx val="1455"/>
        <c:spPr>
          <a:solidFill>
            <a:schemeClr val="accent1"/>
          </a:solidFill>
          <a:ln>
            <a:noFill/>
          </a:ln>
          <a:effectLst/>
        </c:spPr>
      </c:pivotFmt>
      <c:pivotFmt>
        <c:idx val="1456"/>
        <c:spPr>
          <a:solidFill>
            <a:schemeClr val="accent1"/>
          </a:solidFill>
          <a:ln>
            <a:noFill/>
          </a:ln>
          <a:effectLst/>
        </c:spPr>
      </c:pivotFmt>
      <c:pivotFmt>
        <c:idx val="1457"/>
        <c:spPr>
          <a:solidFill>
            <a:schemeClr val="accent1"/>
          </a:solidFill>
          <a:ln>
            <a:noFill/>
          </a:ln>
          <a:effectLst/>
        </c:spPr>
      </c:pivotFmt>
      <c:pivotFmt>
        <c:idx val="1458"/>
        <c:spPr>
          <a:solidFill>
            <a:schemeClr val="accent1"/>
          </a:solidFill>
          <a:ln>
            <a:noFill/>
          </a:ln>
          <a:effectLst/>
        </c:spPr>
      </c:pivotFmt>
      <c:pivotFmt>
        <c:idx val="1459"/>
        <c:spPr>
          <a:solidFill>
            <a:schemeClr val="accent1"/>
          </a:solidFill>
          <a:ln>
            <a:noFill/>
          </a:ln>
          <a:effectLst/>
        </c:spPr>
      </c:pivotFmt>
      <c:pivotFmt>
        <c:idx val="1460"/>
        <c:spPr>
          <a:solidFill>
            <a:schemeClr val="accent1"/>
          </a:solidFill>
          <a:ln>
            <a:noFill/>
          </a:ln>
          <a:effectLst/>
        </c:spPr>
      </c:pivotFmt>
      <c:pivotFmt>
        <c:idx val="1461"/>
        <c:spPr>
          <a:solidFill>
            <a:schemeClr val="accent1"/>
          </a:solidFill>
          <a:ln>
            <a:noFill/>
          </a:ln>
          <a:effectLst/>
        </c:spPr>
      </c:pivotFmt>
      <c:pivotFmt>
        <c:idx val="1462"/>
        <c:spPr>
          <a:solidFill>
            <a:schemeClr val="accent1"/>
          </a:solidFill>
          <a:ln>
            <a:noFill/>
          </a:ln>
          <a:effectLst/>
        </c:spPr>
      </c:pivotFmt>
      <c:pivotFmt>
        <c:idx val="1463"/>
        <c:spPr>
          <a:solidFill>
            <a:schemeClr val="accent1"/>
          </a:solidFill>
          <a:ln>
            <a:noFill/>
          </a:ln>
          <a:effectLst/>
        </c:spPr>
      </c:pivotFmt>
      <c:pivotFmt>
        <c:idx val="1464"/>
        <c:spPr>
          <a:solidFill>
            <a:schemeClr val="accent1"/>
          </a:solidFill>
          <a:ln>
            <a:noFill/>
          </a:ln>
          <a:effectLst/>
        </c:spPr>
      </c:pivotFmt>
      <c:pivotFmt>
        <c:idx val="1465"/>
        <c:spPr>
          <a:solidFill>
            <a:schemeClr val="accent1"/>
          </a:solidFill>
          <a:ln>
            <a:noFill/>
          </a:ln>
          <a:effectLst/>
        </c:spPr>
      </c:pivotFmt>
      <c:pivotFmt>
        <c:idx val="1466"/>
        <c:spPr>
          <a:solidFill>
            <a:schemeClr val="accent1"/>
          </a:solidFill>
          <a:ln>
            <a:noFill/>
          </a:ln>
          <a:effectLst/>
        </c:spPr>
      </c:pivotFmt>
      <c:pivotFmt>
        <c:idx val="1467"/>
        <c:spPr>
          <a:solidFill>
            <a:schemeClr val="accent1"/>
          </a:solidFill>
          <a:ln>
            <a:noFill/>
          </a:ln>
          <a:effectLst/>
        </c:spPr>
      </c:pivotFmt>
      <c:pivotFmt>
        <c:idx val="1468"/>
        <c:spPr>
          <a:solidFill>
            <a:schemeClr val="accent1"/>
          </a:solidFill>
          <a:ln>
            <a:noFill/>
          </a:ln>
          <a:effectLst/>
        </c:spPr>
      </c:pivotFmt>
      <c:pivotFmt>
        <c:idx val="1469"/>
        <c:spPr>
          <a:solidFill>
            <a:schemeClr val="accent1"/>
          </a:solidFill>
          <a:ln>
            <a:noFill/>
          </a:ln>
          <a:effectLst/>
        </c:spPr>
      </c:pivotFmt>
      <c:pivotFmt>
        <c:idx val="1470"/>
        <c:spPr>
          <a:solidFill>
            <a:schemeClr val="accent1"/>
          </a:solidFill>
          <a:ln>
            <a:noFill/>
          </a:ln>
          <a:effectLst/>
        </c:spPr>
      </c:pivotFmt>
      <c:pivotFmt>
        <c:idx val="1471"/>
        <c:spPr>
          <a:solidFill>
            <a:schemeClr val="accent1"/>
          </a:solidFill>
          <a:ln>
            <a:noFill/>
          </a:ln>
          <a:effectLst/>
        </c:spPr>
      </c:pivotFmt>
      <c:pivotFmt>
        <c:idx val="1472"/>
        <c:spPr>
          <a:solidFill>
            <a:schemeClr val="accent1"/>
          </a:solidFill>
          <a:ln>
            <a:noFill/>
          </a:ln>
          <a:effectLst/>
        </c:spPr>
      </c:pivotFmt>
      <c:pivotFmt>
        <c:idx val="1473"/>
        <c:spPr>
          <a:solidFill>
            <a:schemeClr val="accent1"/>
          </a:solidFill>
          <a:ln>
            <a:noFill/>
          </a:ln>
          <a:effectLst/>
        </c:spPr>
      </c:pivotFmt>
      <c:pivotFmt>
        <c:idx val="1474"/>
        <c:spPr>
          <a:solidFill>
            <a:schemeClr val="accent1"/>
          </a:solidFill>
          <a:ln>
            <a:noFill/>
          </a:ln>
          <a:effectLst/>
        </c:spPr>
      </c:pivotFmt>
      <c:pivotFmt>
        <c:idx val="1475"/>
        <c:spPr>
          <a:solidFill>
            <a:schemeClr val="accent1"/>
          </a:solidFill>
          <a:ln>
            <a:noFill/>
          </a:ln>
          <a:effectLst/>
        </c:spPr>
      </c:pivotFmt>
      <c:pivotFmt>
        <c:idx val="1476"/>
        <c:spPr>
          <a:solidFill>
            <a:schemeClr val="accent1"/>
          </a:solidFill>
          <a:ln>
            <a:noFill/>
          </a:ln>
          <a:effectLst/>
        </c:spPr>
      </c:pivotFmt>
      <c:pivotFmt>
        <c:idx val="1477"/>
        <c:spPr>
          <a:solidFill>
            <a:schemeClr val="accent1"/>
          </a:solidFill>
          <a:ln>
            <a:noFill/>
          </a:ln>
          <a:effectLst/>
        </c:spPr>
      </c:pivotFmt>
      <c:pivotFmt>
        <c:idx val="1478"/>
        <c:spPr>
          <a:solidFill>
            <a:schemeClr val="accent1"/>
          </a:solidFill>
          <a:ln>
            <a:noFill/>
          </a:ln>
          <a:effectLst/>
        </c:spPr>
      </c:pivotFmt>
      <c:pivotFmt>
        <c:idx val="1479"/>
        <c:spPr>
          <a:solidFill>
            <a:schemeClr val="accent1"/>
          </a:solidFill>
          <a:ln>
            <a:noFill/>
          </a:ln>
          <a:effectLst/>
        </c:spPr>
      </c:pivotFmt>
      <c:pivotFmt>
        <c:idx val="1480"/>
        <c:spPr>
          <a:solidFill>
            <a:schemeClr val="accent1"/>
          </a:solidFill>
          <a:ln>
            <a:noFill/>
          </a:ln>
          <a:effectLst/>
        </c:spPr>
      </c:pivotFmt>
      <c:pivotFmt>
        <c:idx val="1481"/>
        <c:spPr>
          <a:solidFill>
            <a:schemeClr val="accent1"/>
          </a:solidFill>
          <a:ln>
            <a:noFill/>
          </a:ln>
          <a:effectLst/>
        </c:spPr>
      </c:pivotFmt>
      <c:pivotFmt>
        <c:idx val="1482"/>
        <c:spPr>
          <a:solidFill>
            <a:schemeClr val="accent1"/>
          </a:solidFill>
          <a:ln>
            <a:noFill/>
          </a:ln>
          <a:effectLst/>
        </c:spPr>
      </c:pivotFmt>
      <c:pivotFmt>
        <c:idx val="1483"/>
        <c:spPr>
          <a:solidFill>
            <a:schemeClr val="accent1"/>
          </a:solidFill>
          <a:ln>
            <a:noFill/>
          </a:ln>
          <a:effectLst/>
        </c:spPr>
      </c:pivotFmt>
      <c:pivotFmt>
        <c:idx val="1484"/>
        <c:spPr>
          <a:solidFill>
            <a:schemeClr val="accent1"/>
          </a:solidFill>
          <a:ln>
            <a:noFill/>
          </a:ln>
          <a:effectLst/>
        </c:spPr>
      </c:pivotFmt>
      <c:pivotFmt>
        <c:idx val="1485"/>
        <c:spPr>
          <a:solidFill>
            <a:schemeClr val="accent1"/>
          </a:solidFill>
          <a:ln>
            <a:noFill/>
          </a:ln>
          <a:effectLst/>
        </c:spPr>
      </c:pivotFmt>
      <c:pivotFmt>
        <c:idx val="1486"/>
        <c:spPr>
          <a:solidFill>
            <a:schemeClr val="accent1"/>
          </a:solidFill>
          <a:ln>
            <a:noFill/>
          </a:ln>
          <a:effectLst/>
        </c:spPr>
      </c:pivotFmt>
      <c:pivotFmt>
        <c:idx val="1487"/>
        <c:spPr>
          <a:solidFill>
            <a:schemeClr val="accent1"/>
          </a:solidFill>
          <a:ln>
            <a:noFill/>
          </a:ln>
          <a:effectLst/>
        </c:spPr>
      </c:pivotFmt>
      <c:pivotFmt>
        <c:idx val="1488"/>
        <c:spPr>
          <a:solidFill>
            <a:schemeClr val="accent1"/>
          </a:solidFill>
          <a:ln>
            <a:noFill/>
          </a:ln>
          <a:effectLst/>
        </c:spPr>
      </c:pivotFmt>
      <c:pivotFmt>
        <c:idx val="1489"/>
        <c:spPr>
          <a:solidFill>
            <a:schemeClr val="accent1"/>
          </a:solidFill>
          <a:ln>
            <a:noFill/>
          </a:ln>
          <a:effectLst/>
        </c:spPr>
      </c:pivotFmt>
      <c:pivotFmt>
        <c:idx val="1490"/>
        <c:spPr>
          <a:solidFill>
            <a:schemeClr val="accent1"/>
          </a:solidFill>
          <a:ln>
            <a:noFill/>
          </a:ln>
          <a:effectLst/>
        </c:spPr>
      </c:pivotFmt>
      <c:pivotFmt>
        <c:idx val="1491"/>
        <c:spPr>
          <a:solidFill>
            <a:schemeClr val="accent1"/>
          </a:solidFill>
          <a:ln>
            <a:noFill/>
          </a:ln>
          <a:effectLst/>
        </c:spPr>
      </c:pivotFmt>
      <c:pivotFmt>
        <c:idx val="1492"/>
        <c:spPr>
          <a:solidFill>
            <a:schemeClr val="accent1"/>
          </a:solidFill>
          <a:ln>
            <a:noFill/>
          </a:ln>
          <a:effectLst/>
        </c:spPr>
      </c:pivotFmt>
      <c:pivotFmt>
        <c:idx val="1493"/>
        <c:spPr>
          <a:solidFill>
            <a:schemeClr val="accent1"/>
          </a:solidFill>
          <a:ln>
            <a:noFill/>
          </a:ln>
          <a:effectLst/>
        </c:spPr>
      </c:pivotFmt>
      <c:pivotFmt>
        <c:idx val="1494"/>
        <c:spPr>
          <a:solidFill>
            <a:schemeClr val="accent1"/>
          </a:solidFill>
          <a:ln>
            <a:noFill/>
          </a:ln>
          <a:effectLst/>
        </c:spPr>
      </c:pivotFmt>
      <c:pivotFmt>
        <c:idx val="1495"/>
        <c:spPr>
          <a:solidFill>
            <a:schemeClr val="accent1"/>
          </a:solidFill>
          <a:ln>
            <a:noFill/>
          </a:ln>
          <a:effectLst/>
        </c:spPr>
      </c:pivotFmt>
      <c:pivotFmt>
        <c:idx val="1496"/>
        <c:spPr>
          <a:solidFill>
            <a:schemeClr val="accent1"/>
          </a:solidFill>
          <a:ln>
            <a:noFill/>
          </a:ln>
          <a:effectLst/>
        </c:spPr>
      </c:pivotFmt>
      <c:pivotFmt>
        <c:idx val="1497"/>
        <c:spPr>
          <a:solidFill>
            <a:schemeClr val="accent1"/>
          </a:solidFill>
          <a:ln>
            <a:noFill/>
          </a:ln>
          <a:effectLst/>
        </c:spPr>
      </c:pivotFmt>
      <c:pivotFmt>
        <c:idx val="1498"/>
        <c:spPr>
          <a:solidFill>
            <a:schemeClr val="accent1"/>
          </a:solidFill>
          <a:ln>
            <a:noFill/>
          </a:ln>
          <a:effectLst/>
        </c:spPr>
      </c:pivotFmt>
      <c:pivotFmt>
        <c:idx val="1499"/>
        <c:spPr>
          <a:solidFill>
            <a:schemeClr val="accent1"/>
          </a:solidFill>
          <a:ln>
            <a:noFill/>
          </a:ln>
          <a:effectLst/>
        </c:spPr>
      </c:pivotFmt>
      <c:pivotFmt>
        <c:idx val="1500"/>
        <c:spPr>
          <a:solidFill>
            <a:schemeClr val="accent1"/>
          </a:solidFill>
          <a:ln>
            <a:noFill/>
          </a:ln>
          <a:effectLst/>
        </c:spPr>
      </c:pivotFmt>
      <c:pivotFmt>
        <c:idx val="1501"/>
        <c:spPr>
          <a:solidFill>
            <a:schemeClr val="accent1"/>
          </a:solidFill>
          <a:ln>
            <a:noFill/>
          </a:ln>
          <a:effectLst/>
        </c:spPr>
      </c:pivotFmt>
      <c:pivotFmt>
        <c:idx val="1502"/>
        <c:spPr>
          <a:solidFill>
            <a:schemeClr val="accent1"/>
          </a:solidFill>
          <a:ln>
            <a:noFill/>
          </a:ln>
          <a:effectLst/>
        </c:spPr>
      </c:pivotFmt>
      <c:pivotFmt>
        <c:idx val="1503"/>
        <c:spPr>
          <a:solidFill>
            <a:schemeClr val="accent1"/>
          </a:solidFill>
          <a:ln>
            <a:noFill/>
          </a:ln>
          <a:effectLst/>
        </c:spPr>
      </c:pivotFmt>
      <c:pivotFmt>
        <c:idx val="1504"/>
        <c:spPr>
          <a:solidFill>
            <a:schemeClr val="accent1"/>
          </a:solidFill>
          <a:ln>
            <a:noFill/>
          </a:ln>
          <a:effectLst/>
        </c:spPr>
      </c:pivotFmt>
      <c:pivotFmt>
        <c:idx val="1505"/>
        <c:spPr>
          <a:solidFill>
            <a:schemeClr val="accent1"/>
          </a:solidFill>
          <a:ln>
            <a:noFill/>
          </a:ln>
          <a:effectLst/>
        </c:spPr>
      </c:pivotFmt>
      <c:pivotFmt>
        <c:idx val="1506"/>
        <c:spPr>
          <a:solidFill>
            <a:schemeClr val="accent1"/>
          </a:solidFill>
          <a:ln>
            <a:noFill/>
          </a:ln>
          <a:effectLst/>
        </c:spPr>
      </c:pivotFmt>
      <c:pivotFmt>
        <c:idx val="1507"/>
        <c:spPr>
          <a:solidFill>
            <a:schemeClr val="accent1"/>
          </a:solidFill>
          <a:ln>
            <a:noFill/>
          </a:ln>
          <a:effectLst/>
        </c:spPr>
      </c:pivotFmt>
      <c:pivotFmt>
        <c:idx val="1508"/>
        <c:spPr>
          <a:solidFill>
            <a:schemeClr val="accent1"/>
          </a:solidFill>
          <a:ln>
            <a:noFill/>
          </a:ln>
          <a:effectLst/>
        </c:spPr>
      </c:pivotFmt>
      <c:pivotFmt>
        <c:idx val="1509"/>
        <c:spPr>
          <a:solidFill>
            <a:schemeClr val="accent1"/>
          </a:solidFill>
          <a:ln>
            <a:noFill/>
          </a:ln>
          <a:effectLst/>
        </c:spPr>
      </c:pivotFmt>
      <c:pivotFmt>
        <c:idx val="1510"/>
        <c:spPr>
          <a:solidFill>
            <a:schemeClr val="accent1"/>
          </a:solidFill>
          <a:ln>
            <a:noFill/>
          </a:ln>
          <a:effectLst/>
        </c:spPr>
      </c:pivotFmt>
      <c:pivotFmt>
        <c:idx val="1511"/>
        <c:spPr>
          <a:solidFill>
            <a:schemeClr val="accent1"/>
          </a:solidFill>
          <a:ln>
            <a:noFill/>
          </a:ln>
          <a:effectLst/>
        </c:spPr>
      </c:pivotFmt>
      <c:pivotFmt>
        <c:idx val="1512"/>
        <c:spPr>
          <a:solidFill>
            <a:schemeClr val="accent1"/>
          </a:solidFill>
          <a:ln>
            <a:noFill/>
          </a:ln>
          <a:effectLst/>
        </c:spPr>
      </c:pivotFmt>
      <c:pivotFmt>
        <c:idx val="1513"/>
        <c:spPr>
          <a:solidFill>
            <a:schemeClr val="accent1"/>
          </a:solidFill>
          <a:ln>
            <a:noFill/>
          </a:ln>
          <a:effectLst/>
        </c:spPr>
      </c:pivotFmt>
      <c:pivotFmt>
        <c:idx val="1514"/>
        <c:spPr>
          <a:solidFill>
            <a:schemeClr val="accent1"/>
          </a:solidFill>
          <a:ln>
            <a:noFill/>
          </a:ln>
          <a:effectLst/>
        </c:spPr>
      </c:pivotFmt>
      <c:pivotFmt>
        <c:idx val="1515"/>
        <c:spPr>
          <a:solidFill>
            <a:schemeClr val="accent1"/>
          </a:solidFill>
          <a:ln>
            <a:noFill/>
          </a:ln>
          <a:effectLst/>
        </c:spPr>
      </c:pivotFmt>
      <c:pivotFmt>
        <c:idx val="1516"/>
        <c:spPr>
          <a:solidFill>
            <a:schemeClr val="accent1"/>
          </a:solidFill>
          <a:ln>
            <a:noFill/>
          </a:ln>
          <a:effectLst/>
        </c:spPr>
      </c:pivotFmt>
      <c:pivotFmt>
        <c:idx val="1517"/>
        <c:spPr>
          <a:solidFill>
            <a:schemeClr val="accent1"/>
          </a:solidFill>
          <a:ln>
            <a:noFill/>
          </a:ln>
          <a:effectLst/>
        </c:spPr>
      </c:pivotFmt>
      <c:pivotFmt>
        <c:idx val="1518"/>
        <c:spPr>
          <a:solidFill>
            <a:schemeClr val="accent1"/>
          </a:solidFill>
          <a:ln>
            <a:noFill/>
          </a:ln>
          <a:effectLst/>
        </c:spPr>
      </c:pivotFmt>
      <c:pivotFmt>
        <c:idx val="1519"/>
        <c:spPr>
          <a:solidFill>
            <a:schemeClr val="accent1"/>
          </a:solidFill>
          <a:ln>
            <a:noFill/>
          </a:ln>
          <a:effectLst/>
        </c:spPr>
      </c:pivotFmt>
      <c:pivotFmt>
        <c:idx val="1520"/>
        <c:spPr>
          <a:solidFill>
            <a:schemeClr val="accent1"/>
          </a:solidFill>
          <a:ln>
            <a:noFill/>
          </a:ln>
          <a:effectLst/>
        </c:spPr>
      </c:pivotFmt>
      <c:pivotFmt>
        <c:idx val="1521"/>
        <c:spPr>
          <a:solidFill>
            <a:schemeClr val="accent1"/>
          </a:solidFill>
          <a:ln>
            <a:noFill/>
          </a:ln>
          <a:effectLst/>
        </c:spPr>
      </c:pivotFmt>
      <c:pivotFmt>
        <c:idx val="1522"/>
        <c:spPr>
          <a:solidFill>
            <a:schemeClr val="accent1"/>
          </a:solidFill>
          <a:ln>
            <a:noFill/>
          </a:ln>
          <a:effectLst/>
        </c:spPr>
      </c:pivotFmt>
      <c:pivotFmt>
        <c:idx val="1523"/>
        <c:spPr>
          <a:solidFill>
            <a:schemeClr val="accent1"/>
          </a:solidFill>
          <a:ln>
            <a:noFill/>
          </a:ln>
          <a:effectLst/>
        </c:spPr>
      </c:pivotFmt>
      <c:pivotFmt>
        <c:idx val="1524"/>
        <c:spPr>
          <a:solidFill>
            <a:schemeClr val="accent1"/>
          </a:solidFill>
          <a:ln>
            <a:noFill/>
          </a:ln>
          <a:effectLst/>
        </c:spPr>
      </c:pivotFmt>
      <c:pivotFmt>
        <c:idx val="1525"/>
        <c:spPr>
          <a:solidFill>
            <a:schemeClr val="accent1"/>
          </a:solidFill>
          <a:ln>
            <a:noFill/>
          </a:ln>
          <a:effectLst/>
        </c:spPr>
      </c:pivotFmt>
      <c:pivotFmt>
        <c:idx val="1526"/>
        <c:spPr>
          <a:solidFill>
            <a:schemeClr val="accent1"/>
          </a:solidFill>
          <a:ln>
            <a:noFill/>
          </a:ln>
          <a:effectLst/>
        </c:spPr>
      </c:pivotFmt>
      <c:pivotFmt>
        <c:idx val="1527"/>
        <c:spPr>
          <a:solidFill>
            <a:schemeClr val="accent1"/>
          </a:solidFill>
          <a:ln>
            <a:noFill/>
          </a:ln>
          <a:effectLst/>
        </c:spPr>
      </c:pivotFmt>
      <c:pivotFmt>
        <c:idx val="1528"/>
        <c:spPr>
          <a:solidFill>
            <a:schemeClr val="accent1"/>
          </a:solidFill>
          <a:ln>
            <a:noFill/>
          </a:ln>
          <a:effectLst/>
        </c:spPr>
      </c:pivotFmt>
      <c:pivotFmt>
        <c:idx val="1529"/>
        <c:spPr>
          <a:solidFill>
            <a:schemeClr val="accent1"/>
          </a:solidFill>
          <a:ln>
            <a:noFill/>
          </a:ln>
          <a:effectLst/>
        </c:spPr>
      </c:pivotFmt>
      <c:pivotFmt>
        <c:idx val="1530"/>
        <c:spPr>
          <a:solidFill>
            <a:schemeClr val="accent1"/>
          </a:solidFill>
          <a:ln>
            <a:noFill/>
          </a:ln>
          <a:effectLst/>
        </c:spPr>
      </c:pivotFmt>
      <c:pivotFmt>
        <c:idx val="1531"/>
        <c:spPr>
          <a:solidFill>
            <a:schemeClr val="accent1"/>
          </a:solidFill>
          <a:ln>
            <a:noFill/>
          </a:ln>
          <a:effectLst/>
        </c:spPr>
      </c:pivotFmt>
      <c:pivotFmt>
        <c:idx val="1532"/>
        <c:spPr>
          <a:solidFill>
            <a:schemeClr val="accent1"/>
          </a:solidFill>
          <a:ln>
            <a:noFill/>
          </a:ln>
          <a:effectLst/>
        </c:spPr>
      </c:pivotFmt>
      <c:pivotFmt>
        <c:idx val="1533"/>
        <c:spPr>
          <a:solidFill>
            <a:schemeClr val="accent1"/>
          </a:solidFill>
          <a:ln>
            <a:noFill/>
          </a:ln>
          <a:effectLst/>
        </c:spPr>
      </c:pivotFmt>
      <c:pivotFmt>
        <c:idx val="1534"/>
        <c:spPr>
          <a:solidFill>
            <a:schemeClr val="accent1"/>
          </a:solidFill>
          <a:ln>
            <a:noFill/>
          </a:ln>
          <a:effectLst/>
        </c:spPr>
      </c:pivotFmt>
      <c:pivotFmt>
        <c:idx val="1535"/>
        <c:spPr>
          <a:solidFill>
            <a:schemeClr val="accent1"/>
          </a:solidFill>
          <a:ln>
            <a:noFill/>
          </a:ln>
          <a:effectLst/>
        </c:spPr>
      </c:pivotFmt>
      <c:pivotFmt>
        <c:idx val="1536"/>
        <c:spPr>
          <a:solidFill>
            <a:schemeClr val="accent1"/>
          </a:solidFill>
          <a:ln>
            <a:noFill/>
          </a:ln>
          <a:effectLst/>
        </c:spPr>
      </c:pivotFmt>
      <c:pivotFmt>
        <c:idx val="1537"/>
        <c:spPr>
          <a:solidFill>
            <a:schemeClr val="accent1"/>
          </a:solidFill>
          <a:ln>
            <a:noFill/>
          </a:ln>
          <a:effectLst/>
        </c:spPr>
      </c:pivotFmt>
      <c:pivotFmt>
        <c:idx val="1538"/>
        <c:spPr>
          <a:solidFill>
            <a:schemeClr val="accent1"/>
          </a:solidFill>
          <a:ln>
            <a:noFill/>
          </a:ln>
          <a:effectLst/>
        </c:spPr>
      </c:pivotFmt>
      <c:pivotFmt>
        <c:idx val="1539"/>
        <c:spPr>
          <a:solidFill>
            <a:schemeClr val="accent1"/>
          </a:solidFill>
          <a:ln>
            <a:noFill/>
          </a:ln>
          <a:effectLst/>
        </c:spPr>
      </c:pivotFmt>
      <c:pivotFmt>
        <c:idx val="1540"/>
        <c:spPr>
          <a:solidFill>
            <a:schemeClr val="accent1"/>
          </a:solidFill>
          <a:ln>
            <a:noFill/>
          </a:ln>
          <a:effectLst/>
        </c:spPr>
      </c:pivotFmt>
      <c:pivotFmt>
        <c:idx val="1541"/>
        <c:spPr>
          <a:solidFill>
            <a:schemeClr val="accent1"/>
          </a:solidFill>
          <a:ln>
            <a:noFill/>
          </a:ln>
          <a:effectLst/>
        </c:spPr>
      </c:pivotFmt>
      <c:pivotFmt>
        <c:idx val="1542"/>
        <c:spPr>
          <a:solidFill>
            <a:schemeClr val="accent1"/>
          </a:solidFill>
          <a:ln>
            <a:noFill/>
          </a:ln>
          <a:effectLst/>
        </c:spPr>
      </c:pivotFmt>
      <c:pivotFmt>
        <c:idx val="1543"/>
        <c:spPr>
          <a:solidFill>
            <a:schemeClr val="accent1"/>
          </a:solidFill>
          <a:ln>
            <a:noFill/>
          </a:ln>
          <a:effectLst/>
        </c:spPr>
      </c:pivotFmt>
      <c:pivotFmt>
        <c:idx val="1544"/>
        <c:spPr>
          <a:solidFill>
            <a:schemeClr val="accent1"/>
          </a:solidFill>
          <a:ln>
            <a:noFill/>
          </a:ln>
          <a:effectLst/>
        </c:spPr>
      </c:pivotFmt>
      <c:pivotFmt>
        <c:idx val="1545"/>
        <c:spPr>
          <a:solidFill>
            <a:schemeClr val="accent1"/>
          </a:solidFill>
          <a:ln>
            <a:noFill/>
          </a:ln>
          <a:effectLst/>
        </c:spPr>
      </c:pivotFmt>
      <c:pivotFmt>
        <c:idx val="1546"/>
        <c:spPr>
          <a:solidFill>
            <a:schemeClr val="accent1"/>
          </a:solidFill>
          <a:ln>
            <a:noFill/>
          </a:ln>
          <a:effectLst/>
        </c:spPr>
      </c:pivotFmt>
      <c:pivotFmt>
        <c:idx val="1547"/>
        <c:spPr>
          <a:solidFill>
            <a:schemeClr val="accent1"/>
          </a:solidFill>
          <a:ln>
            <a:noFill/>
          </a:ln>
          <a:effectLst/>
        </c:spPr>
      </c:pivotFmt>
      <c:pivotFmt>
        <c:idx val="1548"/>
        <c:spPr>
          <a:solidFill>
            <a:schemeClr val="accent1"/>
          </a:solidFill>
          <a:ln>
            <a:noFill/>
          </a:ln>
          <a:effectLst/>
        </c:spPr>
      </c:pivotFmt>
      <c:pivotFmt>
        <c:idx val="1549"/>
        <c:spPr>
          <a:solidFill>
            <a:schemeClr val="accent1"/>
          </a:solidFill>
          <a:ln>
            <a:noFill/>
          </a:ln>
          <a:effectLst/>
        </c:spPr>
      </c:pivotFmt>
      <c:pivotFmt>
        <c:idx val="1550"/>
        <c:spPr>
          <a:solidFill>
            <a:schemeClr val="accent1"/>
          </a:solidFill>
          <a:ln>
            <a:noFill/>
          </a:ln>
          <a:effectLst/>
        </c:spPr>
      </c:pivotFmt>
      <c:pivotFmt>
        <c:idx val="1551"/>
        <c:spPr>
          <a:solidFill>
            <a:schemeClr val="accent1"/>
          </a:solidFill>
          <a:ln>
            <a:noFill/>
          </a:ln>
          <a:effectLst/>
        </c:spPr>
      </c:pivotFmt>
      <c:pivotFmt>
        <c:idx val="1552"/>
        <c:spPr>
          <a:solidFill>
            <a:schemeClr val="accent1"/>
          </a:solidFill>
          <a:ln>
            <a:noFill/>
          </a:ln>
          <a:effectLst/>
        </c:spPr>
      </c:pivotFmt>
      <c:pivotFmt>
        <c:idx val="1553"/>
        <c:spPr>
          <a:solidFill>
            <a:schemeClr val="accent1"/>
          </a:solidFill>
          <a:ln>
            <a:noFill/>
          </a:ln>
          <a:effectLst/>
        </c:spPr>
      </c:pivotFmt>
      <c:pivotFmt>
        <c:idx val="1554"/>
        <c:spPr>
          <a:solidFill>
            <a:schemeClr val="accent1"/>
          </a:solidFill>
          <a:ln>
            <a:noFill/>
          </a:ln>
          <a:effectLst/>
        </c:spPr>
      </c:pivotFmt>
      <c:pivotFmt>
        <c:idx val="1555"/>
        <c:spPr>
          <a:solidFill>
            <a:schemeClr val="accent1"/>
          </a:solidFill>
          <a:ln>
            <a:noFill/>
          </a:ln>
          <a:effectLst/>
        </c:spPr>
      </c:pivotFmt>
      <c:pivotFmt>
        <c:idx val="1556"/>
        <c:spPr>
          <a:solidFill>
            <a:schemeClr val="accent1"/>
          </a:solidFill>
          <a:ln>
            <a:noFill/>
          </a:ln>
          <a:effectLst/>
        </c:spPr>
      </c:pivotFmt>
      <c:pivotFmt>
        <c:idx val="1557"/>
        <c:spPr>
          <a:solidFill>
            <a:schemeClr val="accent1"/>
          </a:solidFill>
          <a:ln>
            <a:noFill/>
          </a:ln>
          <a:effectLst/>
        </c:spPr>
      </c:pivotFmt>
      <c:pivotFmt>
        <c:idx val="1558"/>
        <c:spPr>
          <a:solidFill>
            <a:schemeClr val="accent1"/>
          </a:solidFill>
          <a:ln>
            <a:noFill/>
          </a:ln>
          <a:effectLst/>
        </c:spPr>
      </c:pivotFmt>
      <c:pivotFmt>
        <c:idx val="1559"/>
        <c:spPr>
          <a:solidFill>
            <a:schemeClr val="accent1"/>
          </a:solidFill>
          <a:ln>
            <a:noFill/>
          </a:ln>
          <a:effectLst/>
        </c:spPr>
      </c:pivotFmt>
      <c:pivotFmt>
        <c:idx val="1560"/>
        <c:spPr>
          <a:solidFill>
            <a:schemeClr val="accent1"/>
          </a:solidFill>
          <a:ln>
            <a:noFill/>
          </a:ln>
          <a:effectLst/>
        </c:spPr>
      </c:pivotFmt>
      <c:pivotFmt>
        <c:idx val="1561"/>
        <c:spPr>
          <a:solidFill>
            <a:schemeClr val="accent1"/>
          </a:solidFill>
          <a:ln>
            <a:noFill/>
          </a:ln>
          <a:effectLst/>
        </c:spPr>
      </c:pivotFmt>
      <c:pivotFmt>
        <c:idx val="1562"/>
        <c:spPr>
          <a:solidFill>
            <a:schemeClr val="accent1"/>
          </a:solidFill>
          <a:ln>
            <a:noFill/>
          </a:ln>
          <a:effectLst/>
        </c:spPr>
      </c:pivotFmt>
      <c:pivotFmt>
        <c:idx val="1563"/>
        <c:spPr>
          <a:solidFill>
            <a:schemeClr val="accent1"/>
          </a:solidFill>
          <a:ln>
            <a:noFill/>
          </a:ln>
          <a:effectLst/>
        </c:spPr>
      </c:pivotFmt>
      <c:pivotFmt>
        <c:idx val="1564"/>
        <c:spPr>
          <a:solidFill>
            <a:schemeClr val="accent1"/>
          </a:solidFill>
          <a:ln>
            <a:noFill/>
          </a:ln>
          <a:effectLst/>
        </c:spPr>
      </c:pivotFmt>
      <c:pivotFmt>
        <c:idx val="1565"/>
        <c:spPr>
          <a:solidFill>
            <a:schemeClr val="accent1"/>
          </a:solidFill>
          <a:ln>
            <a:noFill/>
          </a:ln>
          <a:effectLst/>
        </c:spPr>
      </c:pivotFmt>
      <c:pivotFmt>
        <c:idx val="1566"/>
        <c:spPr>
          <a:solidFill>
            <a:schemeClr val="accent1"/>
          </a:solidFill>
          <a:ln>
            <a:noFill/>
          </a:ln>
          <a:effectLst/>
        </c:spPr>
      </c:pivotFmt>
      <c:pivotFmt>
        <c:idx val="1567"/>
        <c:spPr>
          <a:solidFill>
            <a:schemeClr val="accent1"/>
          </a:solidFill>
          <a:ln>
            <a:noFill/>
          </a:ln>
          <a:effectLst/>
        </c:spPr>
      </c:pivotFmt>
      <c:pivotFmt>
        <c:idx val="1568"/>
        <c:spPr>
          <a:solidFill>
            <a:schemeClr val="accent1"/>
          </a:solidFill>
          <a:ln>
            <a:noFill/>
          </a:ln>
          <a:effectLst/>
        </c:spPr>
      </c:pivotFmt>
      <c:pivotFmt>
        <c:idx val="1569"/>
        <c:spPr>
          <a:solidFill>
            <a:schemeClr val="accent1"/>
          </a:solidFill>
          <a:ln>
            <a:noFill/>
          </a:ln>
          <a:effectLst/>
        </c:spPr>
      </c:pivotFmt>
      <c:pivotFmt>
        <c:idx val="1570"/>
        <c:spPr>
          <a:solidFill>
            <a:schemeClr val="accent1"/>
          </a:solidFill>
          <a:ln>
            <a:noFill/>
          </a:ln>
          <a:effectLst/>
        </c:spPr>
      </c:pivotFmt>
      <c:pivotFmt>
        <c:idx val="1571"/>
        <c:spPr>
          <a:solidFill>
            <a:schemeClr val="accent1"/>
          </a:solidFill>
          <a:ln>
            <a:noFill/>
          </a:ln>
          <a:effectLst/>
        </c:spPr>
      </c:pivotFmt>
      <c:pivotFmt>
        <c:idx val="1572"/>
        <c:spPr>
          <a:solidFill>
            <a:schemeClr val="accent1"/>
          </a:solidFill>
          <a:ln>
            <a:noFill/>
          </a:ln>
          <a:effectLst/>
        </c:spPr>
      </c:pivotFmt>
      <c:pivotFmt>
        <c:idx val="1573"/>
        <c:spPr>
          <a:solidFill>
            <a:schemeClr val="accent1"/>
          </a:solidFill>
          <a:ln>
            <a:noFill/>
          </a:ln>
          <a:effectLst/>
        </c:spPr>
      </c:pivotFmt>
      <c:pivotFmt>
        <c:idx val="1574"/>
        <c:spPr>
          <a:solidFill>
            <a:schemeClr val="accent1"/>
          </a:solidFill>
          <a:ln>
            <a:noFill/>
          </a:ln>
          <a:effectLst/>
        </c:spPr>
      </c:pivotFmt>
      <c:pivotFmt>
        <c:idx val="1575"/>
        <c:spPr>
          <a:solidFill>
            <a:schemeClr val="accent1"/>
          </a:solidFill>
          <a:ln>
            <a:noFill/>
          </a:ln>
          <a:effectLst/>
        </c:spPr>
      </c:pivotFmt>
      <c:pivotFmt>
        <c:idx val="1576"/>
        <c:spPr>
          <a:solidFill>
            <a:schemeClr val="accent1"/>
          </a:solidFill>
          <a:ln>
            <a:noFill/>
          </a:ln>
          <a:effectLst/>
        </c:spPr>
      </c:pivotFmt>
      <c:pivotFmt>
        <c:idx val="1577"/>
        <c:spPr>
          <a:solidFill>
            <a:schemeClr val="accent1"/>
          </a:solidFill>
          <a:ln>
            <a:noFill/>
          </a:ln>
          <a:effectLst/>
        </c:spPr>
      </c:pivotFmt>
      <c:pivotFmt>
        <c:idx val="1578"/>
        <c:spPr>
          <a:solidFill>
            <a:schemeClr val="accent1"/>
          </a:solidFill>
          <a:ln>
            <a:noFill/>
          </a:ln>
          <a:effectLst/>
        </c:spPr>
      </c:pivotFmt>
      <c:pivotFmt>
        <c:idx val="1579"/>
        <c:spPr>
          <a:solidFill>
            <a:schemeClr val="accent1"/>
          </a:solidFill>
          <a:ln>
            <a:noFill/>
          </a:ln>
          <a:effectLst/>
        </c:spPr>
      </c:pivotFmt>
      <c:pivotFmt>
        <c:idx val="1580"/>
        <c:spPr>
          <a:solidFill>
            <a:schemeClr val="accent1"/>
          </a:solidFill>
          <a:ln>
            <a:noFill/>
          </a:ln>
          <a:effectLst/>
        </c:spPr>
      </c:pivotFmt>
      <c:pivotFmt>
        <c:idx val="1581"/>
        <c:spPr>
          <a:solidFill>
            <a:schemeClr val="accent1"/>
          </a:solidFill>
          <a:ln>
            <a:noFill/>
          </a:ln>
          <a:effectLst/>
        </c:spPr>
      </c:pivotFmt>
      <c:pivotFmt>
        <c:idx val="1582"/>
        <c:spPr>
          <a:solidFill>
            <a:schemeClr val="accent1"/>
          </a:solidFill>
          <a:ln>
            <a:noFill/>
          </a:ln>
          <a:effectLst/>
        </c:spPr>
      </c:pivotFmt>
      <c:pivotFmt>
        <c:idx val="1583"/>
        <c:spPr>
          <a:solidFill>
            <a:schemeClr val="accent1"/>
          </a:solidFill>
          <a:ln>
            <a:noFill/>
          </a:ln>
          <a:effectLst/>
        </c:spPr>
      </c:pivotFmt>
      <c:pivotFmt>
        <c:idx val="1584"/>
        <c:spPr>
          <a:solidFill>
            <a:schemeClr val="accent1"/>
          </a:solidFill>
          <a:ln>
            <a:noFill/>
          </a:ln>
          <a:effectLst/>
        </c:spPr>
      </c:pivotFmt>
      <c:pivotFmt>
        <c:idx val="1585"/>
        <c:spPr>
          <a:solidFill>
            <a:schemeClr val="accent1"/>
          </a:solidFill>
          <a:ln>
            <a:noFill/>
          </a:ln>
          <a:effectLst/>
        </c:spPr>
      </c:pivotFmt>
      <c:pivotFmt>
        <c:idx val="1586"/>
        <c:spPr>
          <a:solidFill>
            <a:schemeClr val="accent1"/>
          </a:solidFill>
          <a:ln>
            <a:noFill/>
          </a:ln>
          <a:effectLst/>
        </c:spPr>
      </c:pivotFmt>
      <c:pivotFmt>
        <c:idx val="1587"/>
        <c:spPr>
          <a:solidFill>
            <a:schemeClr val="accent1"/>
          </a:solidFill>
          <a:ln>
            <a:noFill/>
          </a:ln>
          <a:effectLst/>
        </c:spPr>
      </c:pivotFmt>
      <c:pivotFmt>
        <c:idx val="1588"/>
        <c:spPr>
          <a:solidFill>
            <a:schemeClr val="accent1"/>
          </a:solidFill>
          <a:ln>
            <a:noFill/>
          </a:ln>
          <a:effectLst/>
        </c:spPr>
      </c:pivotFmt>
      <c:pivotFmt>
        <c:idx val="1589"/>
        <c:spPr>
          <a:solidFill>
            <a:schemeClr val="accent1"/>
          </a:solidFill>
          <a:ln>
            <a:noFill/>
          </a:ln>
          <a:effectLst/>
        </c:spPr>
      </c:pivotFmt>
      <c:pivotFmt>
        <c:idx val="1590"/>
        <c:spPr>
          <a:solidFill>
            <a:schemeClr val="accent1"/>
          </a:solidFill>
          <a:ln>
            <a:noFill/>
          </a:ln>
          <a:effectLst/>
        </c:spPr>
      </c:pivotFmt>
      <c:pivotFmt>
        <c:idx val="1591"/>
        <c:spPr>
          <a:solidFill>
            <a:schemeClr val="accent1"/>
          </a:solidFill>
          <a:ln>
            <a:noFill/>
          </a:ln>
          <a:effectLst/>
        </c:spPr>
      </c:pivotFmt>
      <c:pivotFmt>
        <c:idx val="1592"/>
        <c:spPr>
          <a:solidFill>
            <a:schemeClr val="accent1"/>
          </a:solidFill>
          <a:ln>
            <a:noFill/>
          </a:ln>
          <a:effectLst/>
        </c:spPr>
      </c:pivotFmt>
      <c:pivotFmt>
        <c:idx val="1593"/>
        <c:spPr>
          <a:solidFill>
            <a:schemeClr val="accent1"/>
          </a:solidFill>
          <a:ln>
            <a:noFill/>
          </a:ln>
          <a:effectLst/>
        </c:spPr>
      </c:pivotFmt>
      <c:pivotFmt>
        <c:idx val="1594"/>
        <c:spPr>
          <a:solidFill>
            <a:schemeClr val="accent1"/>
          </a:solidFill>
          <a:ln>
            <a:noFill/>
          </a:ln>
          <a:effectLst/>
        </c:spPr>
      </c:pivotFmt>
      <c:pivotFmt>
        <c:idx val="1595"/>
        <c:spPr>
          <a:solidFill>
            <a:schemeClr val="accent1"/>
          </a:solidFill>
          <a:ln>
            <a:noFill/>
          </a:ln>
          <a:effectLst/>
        </c:spPr>
      </c:pivotFmt>
      <c:pivotFmt>
        <c:idx val="1596"/>
        <c:spPr>
          <a:solidFill>
            <a:schemeClr val="accent1"/>
          </a:solidFill>
          <a:ln>
            <a:noFill/>
          </a:ln>
          <a:effectLst/>
        </c:spPr>
      </c:pivotFmt>
      <c:pivotFmt>
        <c:idx val="1597"/>
        <c:spPr>
          <a:solidFill>
            <a:schemeClr val="accent1"/>
          </a:solidFill>
          <a:ln>
            <a:noFill/>
          </a:ln>
          <a:effectLst/>
        </c:spPr>
      </c:pivotFmt>
      <c:pivotFmt>
        <c:idx val="1598"/>
        <c:spPr>
          <a:solidFill>
            <a:schemeClr val="accent1"/>
          </a:solidFill>
          <a:ln>
            <a:noFill/>
          </a:ln>
          <a:effectLst/>
        </c:spPr>
      </c:pivotFmt>
      <c:pivotFmt>
        <c:idx val="1599"/>
        <c:spPr>
          <a:solidFill>
            <a:schemeClr val="accent1"/>
          </a:solidFill>
          <a:ln>
            <a:noFill/>
          </a:ln>
          <a:effectLst/>
        </c:spPr>
      </c:pivotFmt>
      <c:pivotFmt>
        <c:idx val="1600"/>
        <c:spPr>
          <a:solidFill>
            <a:schemeClr val="accent1"/>
          </a:solidFill>
          <a:ln>
            <a:noFill/>
          </a:ln>
          <a:effectLst/>
        </c:spPr>
      </c:pivotFmt>
      <c:pivotFmt>
        <c:idx val="1601"/>
        <c:spPr>
          <a:solidFill>
            <a:schemeClr val="accent1"/>
          </a:solidFill>
          <a:ln>
            <a:noFill/>
          </a:ln>
          <a:effectLst/>
        </c:spPr>
      </c:pivotFmt>
      <c:pivotFmt>
        <c:idx val="1602"/>
        <c:spPr>
          <a:solidFill>
            <a:schemeClr val="accent1"/>
          </a:solidFill>
          <a:ln>
            <a:noFill/>
          </a:ln>
          <a:effectLst/>
        </c:spPr>
      </c:pivotFmt>
      <c:pivotFmt>
        <c:idx val="1603"/>
        <c:spPr>
          <a:solidFill>
            <a:schemeClr val="accent1"/>
          </a:solidFill>
          <a:ln>
            <a:noFill/>
          </a:ln>
          <a:effectLst/>
        </c:spPr>
      </c:pivotFmt>
      <c:pivotFmt>
        <c:idx val="1604"/>
        <c:spPr>
          <a:solidFill>
            <a:schemeClr val="accent1"/>
          </a:solidFill>
          <a:ln>
            <a:noFill/>
          </a:ln>
          <a:effectLst/>
        </c:spPr>
      </c:pivotFmt>
      <c:pivotFmt>
        <c:idx val="1605"/>
        <c:spPr>
          <a:solidFill>
            <a:schemeClr val="accent1"/>
          </a:solidFill>
          <a:ln>
            <a:noFill/>
          </a:ln>
          <a:effectLst/>
        </c:spPr>
      </c:pivotFmt>
      <c:pivotFmt>
        <c:idx val="1606"/>
        <c:spPr>
          <a:solidFill>
            <a:schemeClr val="accent1"/>
          </a:solidFill>
          <a:ln>
            <a:noFill/>
          </a:ln>
          <a:effectLst/>
        </c:spPr>
      </c:pivotFmt>
      <c:pivotFmt>
        <c:idx val="1607"/>
        <c:spPr>
          <a:solidFill>
            <a:schemeClr val="accent1"/>
          </a:solidFill>
          <a:ln>
            <a:noFill/>
          </a:ln>
          <a:effectLst/>
        </c:spPr>
      </c:pivotFmt>
      <c:pivotFmt>
        <c:idx val="1608"/>
        <c:spPr>
          <a:solidFill>
            <a:schemeClr val="accent1"/>
          </a:solidFill>
          <a:ln>
            <a:noFill/>
          </a:ln>
          <a:effectLst/>
        </c:spPr>
      </c:pivotFmt>
      <c:pivotFmt>
        <c:idx val="1609"/>
        <c:spPr>
          <a:solidFill>
            <a:schemeClr val="accent1"/>
          </a:solidFill>
          <a:ln>
            <a:noFill/>
          </a:ln>
          <a:effectLst/>
        </c:spPr>
      </c:pivotFmt>
      <c:pivotFmt>
        <c:idx val="1610"/>
        <c:spPr>
          <a:solidFill>
            <a:schemeClr val="accent1"/>
          </a:solidFill>
          <a:ln>
            <a:noFill/>
          </a:ln>
          <a:effectLst/>
        </c:spPr>
      </c:pivotFmt>
      <c:pivotFmt>
        <c:idx val="1611"/>
        <c:spPr>
          <a:solidFill>
            <a:schemeClr val="accent1"/>
          </a:solidFill>
          <a:ln>
            <a:noFill/>
          </a:ln>
          <a:effectLst/>
        </c:spPr>
      </c:pivotFmt>
      <c:pivotFmt>
        <c:idx val="1612"/>
        <c:spPr>
          <a:solidFill>
            <a:schemeClr val="accent1"/>
          </a:solidFill>
          <a:ln>
            <a:noFill/>
          </a:ln>
          <a:effectLst/>
        </c:spPr>
      </c:pivotFmt>
      <c:pivotFmt>
        <c:idx val="1613"/>
        <c:spPr>
          <a:solidFill>
            <a:schemeClr val="accent1"/>
          </a:solidFill>
          <a:ln>
            <a:noFill/>
          </a:ln>
          <a:effectLst/>
        </c:spPr>
      </c:pivotFmt>
      <c:pivotFmt>
        <c:idx val="1614"/>
        <c:spPr>
          <a:solidFill>
            <a:schemeClr val="accent1"/>
          </a:solidFill>
          <a:ln>
            <a:noFill/>
          </a:ln>
          <a:effectLst/>
        </c:spPr>
      </c:pivotFmt>
      <c:pivotFmt>
        <c:idx val="1615"/>
        <c:spPr>
          <a:solidFill>
            <a:schemeClr val="accent1"/>
          </a:solidFill>
          <a:ln>
            <a:noFill/>
          </a:ln>
          <a:effectLst/>
        </c:spPr>
      </c:pivotFmt>
      <c:pivotFmt>
        <c:idx val="1616"/>
        <c:spPr>
          <a:solidFill>
            <a:schemeClr val="accent1"/>
          </a:solidFill>
          <a:ln>
            <a:noFill/>
          </a:ln>
          <a:effectLst/>
        </c:spPr>
      </c:pivotFmt>
      <c:pivotFmt>
        <c:idx val="1617"/>
        <c:spPr>
          <a:solidFill>
            <a:schemeClr val="accent1"/>
          </a:solidFill>
          <a:ln>
            <a:noFill/>
          </a:ln>
          <a:effectLst/>
        </c:spPr>
      </c:pivotFmt>
      <c:pivotFmt>
        <c:idx val="1618"/>
        <c:spPr>
          <a:solidFill>
            <a:schemeClr val="accent1"/>
          </a:solidFill>
          <a:ln>
            <a:noFill/>
          </a:ln>
          <a:effectLst/>
        </c:spPr>
      </c:pivotFmt>
      <c:pivotFmt>
        <c:idx val="1619"/>
        <c:spPr>
          <a:solidFill>
            <a:schemeClr val="accent1"/>
          </a:solidFill>
          <a:ln>
            <a:noFill/>
          </a:ln>
          <a:effectLst/>
        </c:spPr>
      </c:pivotFmt>
      <c:pivotFmt>
        <c:idx val="1620"/>
        <c:spPr>
          <a:solidFill>
            <a:schemeClr val="accent1"/>
          </a:solidFill>
          <a:ln>
            <a:noFill/>
          </a:ln>
          <a:effectLst/>
        </c:spPr>
      </c:pivotFmt>
      <c:pivotFmt>
        <c:idx val="1621"/>
        <c:spPr>
          <a:solidFill>
            <a:schemeClr val="accent1"/>
          </a:solidFill>
          <a:ln>
            <a:noFill/>
          </a:ln>
          <a:effectLst/>
        </c:spPr>
      </c:pivotFmt>
      <c:pivotFmt>
        <c:idx val="1622"/>
        <c:spPr>
          <a:solidFill>
            <a:schemeClr val="accent1"/>
          </a:solidFill>
          <a:ln>
            <a:noFill/>
          </a:ln>
          <a:effectLst/>
        </c:spPr>
      </c:pivotFmt>
      <c:pivotFmt>
        <c:idx val="1623"/>
        <c:spPr>
          <a:solidFill>
            <a:schemeClr val="accent1"/>
          </a:solidFill>
          <a:ln>
            <a:noFill/>
          </a:ln>
          <a:effectLst/>
        </c:spPr>
      </c:pivotFmt>
      <c:pivotFmt>
        <c:idx val="1624"/>
        <c:spPr>
          <a:solidFill>
            <a:schemeClr val="accent1"/>
          </a:solidFill>
          <a:ln>
            <a:noFill/>
          </a:ln>
          <a:effectLst/>
        </c:spPr>
      </c:pivotFmt>
      <c:pivotFmt>
        <c:idx val="1625"/>
        <c:spPr>
          <a:solidFill>
            <a:schemeClr val="accent1"/>
          </a:solidFill>
          <a:ln>
            <a:noFill/>
          </a:ln>
          <a:effectLst/>
        </c:spPr>
      </c:pivotFmt>
      <c:pivotFmt>
        <c:idx val="1626"/>
        <c:spPr>
          <a:solidFill>
            <a:schemeClr val="accent1"/>
          </a:solidFill>
          <a:ln>
            <a:noFill/>
          </a:ln>
          <a:effectLst/>
        </c:spPr>
      </c:pivotFmt>
      <c:pivotFmt>
        <c:idx val="1627"/>
        <c:spPr>
          <a:solidFill>
            <a:schemeClr val="accent1"/>
          </a:solidFill>
          <a:ln>
            <a:noFill/>
          </a:ln>
          <a:effectLst/>
        </c:spPr>
      </c:pivotFmt>
      <c:pivotFmt>
        <c:idx val="1628"/>
        <c:spPr>
          <a:solidFill>
            <a:schemeClr val="accent1"/>
          </a:solidFill>
          <a:ln>
            <a:noFill/>
          </a:ln>
          <a:effectLst/>
        </c:spPr>
      </c:pivotFmt>
      <c:pivotFmt>
        <c:idx val="1629"/>
        <c:spPr>
          <a:solidFill>
            <a:schemeClr val="accent1"/>
          </a:solidFill>
          <a:ln>
            <a:noFill/>
          </a:ln>
          <a:effectLst/>
        </c:spPr>
      </c:pivotFmt>
      <c:pivotFmt>
        <c:idx val="1630"/>
        <c:spPr>
          <a:solidFill>
            <a:schemeClr val="accent1"/>
          </a:solidFill>
          <a:ln>
            <a:noFill/>
          </a:ln>
          <a:effectLst/>
        </c:spPr>
      </c:pivotFmt>
      <c:pivotFmt>
        <c:idx val="1631"/>
        <c:spPr>
          <a:solidFill>
            <a:schemeClr val="accent1"/>
          </a:solidFill>
          <a:ln>
            <a:noFill/>
          </a:ln>
          <a:effectLst/>
        </c:spPr>
      </c:pivotFmt>
      <c:pivotFmt>
        <c:idx val="1632"/>
        <c:spPr>
          <a:solidFill>
            <a:schemeClr val="accent1"/>
          </a:solidFill>
          <a:ln>
            <a:noFill/>
          </a:ln>
          <a:effectLst/>
        </c:spPr>
      </c:pivotFmt>
      <c:pivotFmt>
        <c:idx val="1633"/>
        <c:spPr>
          <a:solidFill>
            <a:schemeClr val="accent1"/>
          </a:solidFill>
          <a:ln>
            <a:noFill/>
          </a:ln>
          <a:effectLst/>
        </c:spPr>
      </c:pivotFmt>
      <c:pivotFmt>
        <c:idx val="1634"/>
        <c:spPr>
          <a:solidFill>
            <a:schemeClr val="accent1"/>
          </a:solidFill>
          <a:ln>
            <a:noFill/>
          </a:ln>
          <a:effectLst/>
        </c:spPr>
      </c:pivotFmt>
      <c:pivotFmt>
        <c:idx val="1635"/>
        <c:spPr>
          <a:solidFill>
            <a:schemeClr val="accent1"/>
          </a:solidFill>
          <a:ln>
            <a:noFill/>
          </a:ln>
          <a:effectLst/>
        </c:spPr>
      </c:pivotFmt>
      <c:pivotFmt>
        <c:idx val="1636"/>
        <c:spPr>
          <a:solidFill>
            <a:schemeClr val="accent1"/>
          </a:solidFill>
          <a:ln>
            <a:noFill/>
          </a:ln>
          <a:effectLst/>
        </c:spPr>
      </c:pivotFmt>
      <c:pivotFmt>
        <c:idx val="1637"/>
        <c:spPr>
          <a:solidFill>
            <a:schemeClr val="accent1"/>
          </a:solidFill>
          <a:ln>
            <a:noFill/>
          </a:ln>
          <a:effectLst/>
        </c:spPr>
      </c:pivotFmt>
      <c:pivotFmt>
        <c:idx val="1638"/>
        <c:spPr>
          <a:solidFill>
            <a:schemeClr val="accent1"/>
          </a:solidFill>
          <a:ln>
            <a:noFill/>
          </a:ln>
          <a:effectLst/>
        </c:spPr>
      </c:pivotFmt>
      <c:pivotFmt>
        <c:idx val="1639"/>
        <c:spPr>
          <a:solidFill>
            <a:schemeClr val="accent1"/>
          </a:solidFill>
          <a:ln>
            <a:noFill/>
          </a:ln>
          <a:effectLst/>
        </c:spPr>
      </c:pivotFmt>
      <c:pivotFmt>
        <c:idx val="1640"/>
        <c:spPr>
          <a:solidFill>
            <a:schemeClr val="accent1"/>
          </a:solidFill>
          <a:ln>
            <a:noFill/>
          </a:ln>
          <a:effectLst/>
        </c:spPr>
      </c:pivotFmt>
      <c:pivotFmt>
        <c:idx val="1641"/>
        <c:spPr>
          <a:solidFill>
            <a:schemeClr val="accent1"/>
          </a:solidFill>
          <a:ln>
            <a:noFill/>
          </a:ln>
          <a:effectLst/>
        </c:spPr>
      </c:pivotFmt>
      <c:pivotFmt>
        <c:idx val="1642"/>
        <c:spPr>
          <a:solidFill>
            <a:schemeClr val="accent1"/>
          </a:solidFill>
          <a:ln>
            <a:noFill/>
          </a:ln>
          <a:effectLst/>
        </c:spPr>
      </c:pivotFmt>
      <c:pivotFmt>
        <c:idx val="1643"/>
        <c:spPr>
          <a:solidFill>
            <a:schemeClr val="accent1"/>
          </a:solidFill>
          <a:ln>
            <a:noFill/>
          </a:ln>
          <a:effectLst/>
        </c:spPr>
      </c:pivotFmt>
      <c:pivotFmt>
        <c:idx val="1644"/>
        <c:spPr>
          <a:solidFill>
            <a:schemeClr val="accent1"/>
          </a:solidFill>
          <a:ln>
            <a:noFill/>
          </a:ln>
          <a:effectLst/>
        </c:spPr>
      </c:pivotFmt>
      <c:pivotFmt>
        <c:idx val="1645"/>
        <c:spPr>
          <a:solidFill>
            <a:schemeClr val="accent1"/>
          </a:solidFill>
          <a:ln>
            <a:noFill/>
          </a:ln>
          <a:effectLst/>
        </c:spPr>
      </c:pivotFmt>
      <c:pivotFmt>
        <c:idx val="1646"/>
        <c:spPr>
          <a:solidFill>
            <a:schemeClr val="accent1"/>
          </a:solidFill>
          <a:ln>
            <a:noFill/>
          </a:ln>
          <a:effectLst/>
        </c:spPr>
      </c:pivotFmt>
      <c:pivotFmt>
        <c:idx val="1647"/>
        <c:spPr>
          <a:solidFill>
            <a:schemeClr val="accent1"/>
          </a:solidFill>
          <a:ln>
            <a:noFill/>
          </a:ln>
          <a:effectLst/>
        </c:spPr>
      </c:pivotFmt>
      <c:pivotFmt>
        <c:idx val="1648"/>
        <c:spPr>
          <a:solidFill>
            <a:schemeClr val="accent1"/>
          </a:solidFill>
          <a:ln>
            <a:noFill/>
          </a:ln>
          <a:effectLst/>
        </c:spPr>
      </c:pivotFmt>
      <c:pivotFmt>
        <c:idx val="1649"/>
        <c:spPr>
          <a:solidFill>
            <a:schemeClr val="accent1"/>
          </a:solidFill>
          <a:ln>
            <a:noFill/>
          </a:ln>
          <a:effectLst/>
        </c:spPr>
      </c:pivotFmt>
      <c:pivotFmt>
        <c:idx val="1650"/>
        <c:spPr>
          <a:solidFill>
            <a:schemeClr val="accent1"/>
          </a:solidFill>
          <a:ln>
            <a:noFill/>
          </a:ln>
          <a:effectLst/>
        </c:spPr>
      </c:pivotFmt>
      <c:pivotFmt>
        <c:idx val="1651"/>
        <c:spPr>
          <a:solidFill>
            <a:schemeClr val="accent1"/>
          </a:solidFill>
          <a:ln>
            <a:noFill/>
          </a:ln>
          <a:effectLst/>
        </c:spPr>
      </c:pivotFmt>
      <c:pivotFmt>
        <c:idx val="1652"/>
        <c:spPr>
          <a:solidFill>
            <a:schemeClr val="accent1"/>
          </a:solidFill>
          <a:ln>
            <a:noFill/>
          </a:ln>
          <a:effectLst/>
        </c:spPr>
      </c:pivotFmt>
      <c:pivotFmt>
        <c:idx val="1653"/>
        <c:spPr>
          <a:solidFill>
            <a:schemeClr val="accent1"/>
          </a:solidFill>
          <a:ln>
            <a:noFill/>
          </a:ln>
          <a:effectLst/>
        </c:spPr>
      </c:pivotFmt>
      <c:pivotFmt>
        <c:idx val="1654"/>
        <c:spPr>
          <a:solidFill>
            <a:schemeClr val="accent1"/>
          </a:solidFill>
          <a:ln>
            <a:noFill/>
          </a:ln>
          <a:effectLst/>
        </c:spPr>
      </c:pivotFmt>
      <c:pivotFmt>
        <c:idx val="1655"/>
        <c:spPr>
          <a:solidFill>
            <a:schemeClr val="accent1"/>
          </a:solidFill>
          <a:ln>
            <a:noFill/>
          </a:ln>
          <a:effectLst/>
        </c:spPr>
      </c:pivotFmt>
      <c:pivotFmt>
        <c:idx val="1656"/>
        <c:spPr>
          <a:solidFill>
            <a:schemeClr val="accent1"/>
          </a:solidFill>
          <a:ln>
            <a:noFill/>
          </a:ln>
          <a:effectLst/>
        </c:spPr>
      </c:pivotFmt>
      <c:pivotFmt>
        <c:idx val="1657"/>
        <c:spPr>
          <a:solidFill>
            <a:schemeClr val="accent1"/>
          </a:solidFill>
          <a:ln>
            <a:noFill/>
          </a:ln>
          <a:effectLst/>
        </c:spPr>
      </c:pivotFmt>
      <c:pivotFmt>
        <c:idx val="1658"/>
        <c:spPr>
          <a:solidFill>
            <a:schemeClr val="accent1"/>
          </a:solidFill>
          <a:ln>
            <a:noFill/>
          </a:ln>
          <a:effectLst/>
        </c:spPr>
      </c:pivotFmt>
      <c:pivotFmt>
        <c:idx val="1659"/>
        <c:spPr>
          <a:solidFill>
            <a:schemeClr val="accent1"/>
          </a:solidFill>
          <a:ln>
            <a:noFill/>
          </a:ln>
          <a:effectLst/>
        </c:spPr>
      </c:pivotFmt>
      <c:pivotFmt>
        <c:idx val="1660"/>
        <c:spPr>
          <a:solidFill>
            <a:schemeClr val="accent1"/>
          </a:solidFill>
          <a:ln>
            <a:noFill/>
          </a:ln>
          <a:effectLst/>
        </c:spPr>
      </c:pivotFmt>
      <c:pivotFmt>
        <c:idx val="1661"/>
        <c:spPr>
          <a:solidFill>
            <a:schemeClr val="accent1"/>
          </a:solidFill>
          <a:ln>
            <a:noFill/>
          </a:ln>
          <a:effectLst/>
        </c:spPr>
      </c:pivotFmt>
      <c:pivotFmt>
        <c:idx val="1662"/>
        <c:spPr>
          <a:solidFill>
            <a:schemeClr val="accent1"/>
          </a:solidFill>
          <a:ln>
            <a:noFill/>
          </a:ln>
          <a:effectLst/>
        </c:spPr>
      </c:pivotFmt>
      <c:pivotFmt>
        <c:idx val="1663"/>
        <c:spPr>
          <a:solidFill>
            <a:schemeClr val="accent1"/>
          </a:solidFill>
          <a:ln>
            <a:noFill/>
          </a:ln>
          <a:effectLst/>
        </c:spPr>
      </c:pivotFmt>
      <c:pivotFmt>
        <c:idx val="1664"/>
        <c:spPr>
          <a:solidFill>
            <a:schemeClr val="accent1"/>
          </a:solidFill>
          <a:ln>
            <a:noFill/>
          </a:ln>
          <a:effectLst/>
        </c:spPr>
      </c:pivotFmt>
      <c:pivotFmt>
        <c:idx val="1665"/>
        <c:spPr>
          <a:solidFill>
            <a:schemeClr val="accent1"/>
          </a:solidFill>
          <a:ln>
            <a:noFill/>
          </a:ln>
          <a:effectLst/>
        </c:spPr>
      </c:pivotFmt>
      <c:pivotFmt>
        <c:idx val="1666"/>
        <c:spPr>
          <a:solidFill>
            <a:schemeClr val="accent1"/>
          </a:solidFill>
          <a:ln>
            <a:noFill/>
          </a:ln>
          <a:effectLst/>
        </c:spPr>
      </c:pivotFmt>
      <c:pivotFmt>
        <c:idx val="1667"/>
        <c:spPr>
          <a:solidFill>
            <a:schemeClr val="accent1"/>
          </a:solidFill>
          <a:ln>
            <a:noFill/>
          </a:ln>
          <a:effectLst/>
        </c:spPr>
      </c:pivotFmt>
      <c:pivotFmt>
        <c:idx val="1668"/>
        <c:spPr>
          <a:solidFill>
            <a:schemeClr val="accent1"/>
          </a:solidFill>
          <a:ln>
            <a:noFill/>
          </a:ln>
          <a:effectLst/>
        </c:spPr>
      </c:pivotFmt>
      <c:pivotFmt>
        <c:idx val="1669"/>
        <c:spPr>
          <a:solidFill>
            <a:schemeClr val="accent1"/>
          </a:solidFill>
          <a:ln>
            <a:noFill/>
          </a:ln>
          <a:effectLst/>
        </c:spPr>
      </c:pivotFmt>
      <c:pivotFmt>
        <c:idx val="1670"/>
        <c:spPr>
          <a:solidFill>
            <a:schemeClr val="accent1"/>
          </a:solidFill>
          <a:ln>
            <a:noFill/>
          </a:ln>
          <a:effectLst/>
        </c:spPr>
      </c:pivotFmt>
      <c:pivotFmt>
        <c:idx val="1671"/>
        <c:spPr>
          <a:solidFill>
            <a:schemeClr val="accent1"/>
          </a:solidFill>
          <a:ln>
            <a:noFill/>
          </a:ln>
          <a:effectLst/>
        </c:spPr>
      </c:pivotFmt>
      <c:pivotFmt>
        <c:idx val="1672"/>
        <c:spPr>
          <a:solidFill>
            <a:schemeClr val="accent1"/>
          </a:solidFill>
          <a:ln>
            <a:noFill/>
          </a:ln>
          <a:effectLst/>
        </c:spPr>
      </c:pivotFmt>
      <c:pivotFmt>
        <c:idx val="1673"/>
        <c:spPr>
          <a:solidFill>
            <a:schemeClr val="accent1"/>
          </a:solidFill>
          <a:ln>
            <a:noFill/>
          </a:ln>
          <a:effectLst/>
        </c:spPr>
      </c:pivotFmt>
      <c:pivotFmt>
        <c:idx val="1674"/>
        <c:spPr>
          <a:solidFill>
            <a:schemeClr val="accent1"/>
          </a:solidFill>
          <a:ln>
            <a:noFill/>
          </a:ln>
          <a:effectLst/>
        </c:spPr>
      </c:pivotFmt>
      <c:pivotFmt>
        <c:idx val="1675"/>
        <c:spPr>
          <a:solidFill>
            <a:schemeClr val="accent1"/>
          </a:solidFill>
          <a:ln>
            <a:noFill/>
          </a:ln>
          <a:effectLst/>
        </c:spPr>
      </c:pivotFmt>
      <c:pivotFmt>
        <c:idx val="1676"/>
        <c:spPr>
          <a:solidFill>
            <a:schemeClr val="accent1"/>
          </a:solidFill>
          <a:ln>
            <a:noFill/>
          </a:ln>
          <a:effectLst/>
        </c:spPr>
      </c:pivotFmt>
      <c:pivotFmt>
        <c:idx val="1677"/>
        <c:spPr>
          <a:solidFill>
            <a:schemeClr val="accent1"/>
          </a:solidFill>
          <a:ln>
            <a:noFill/>
          </a:ln>
          <a:effectLst/>
        </c:spPr>
      </c:pivotFmt>
      <c:pivotFmt>
        <c:idx val="1678"/>
        <c:spPr>
          <a:solidFill>
            <a:schemeClr val="accent1"/>
          </a:solidFill>
          <a:ln>
            <a:noFill/>
          </a:ln>
          <a:effectLst/>
        </c:spPr>
      </c:pivotFmt>
      <c:pivotFmt>
        <c:idx val="1679"/>
        <c:spPr>
          <a:solidFill>
            <a:schemeClr val="accent1"/>
          </a:solidFill>
          <a:ln>
            <a:noFill/>
          </a:ln>
          <a:effectLst/>
        </c:spPr>
      </c:pivotFmt>
      <c:pivotFmt>
        <c:idx val="1680"/>
        <c:spPr>
          <a:solidFill>
            <a:schemeClr val="accent1"/>
          </a:solidFill>
          <a:ln>
            <a:noFill/>
          </a:ln>
          <a:effectLst/>
        </c:spPr>
      </c:pivotFmt>
      <c:pivotFmt>
        <c:idx val="1681"/>
        <c:spPr>
          <a:solidFill>
            <a:schemeClr val="accent1"/>
          </a:solidFill>
          <a:ln>
            <a:noFill/>
          </a:ln>
          <a:effectLst/>
        </c:spPr>
      </c:pivotFmt>
      <c:pivotFmt>
        <c:idx val="1682"/>
        <c:spPr>
          <a:solidFill>
            <a:schemeClr val="accent1"/>
          </a:solidFill>
          <a:ln>
            <a:noFill/>
          </a:ln>
          <a:effectLst/>
        </c:spPr>
      </c:pivotFmt>
      <c:pivotFmt>
        <c:idx val="1683"/>
        <c:spPr>
          <a:solidFill>
            <a:schemeClr val="accent1"/>
          </a:solidFill>
          <a:ln>
            <a:noFill/>
          </a:ln>
          <a:effectLst/>
        </c:spPr>
      </c:pivotFmt>
      <c:pivotFmt>
        <c:idx val="1684"/>
        <c:spPr>
          <a:solidFill>
            <a:schemeClr val="accent1"/>
          </a:solidFill>
          <a:ln>
            <a:noFill/>
          </a:ln>
          <a:effectLst/>
        </c:spPr>
      </c:pivotFmt>
      <c:pivotFmt>
        <c:idx val="1685"/>
        <c:spPr>
          <a:solidFill>
            <a:schemeClr val="accent1"/>
          </a:solidFill>
          <a:ln>
            <a:noFill/>
          </a:ln>
          <a:effectLst/>
        </c:spPr>
      </c:pivotFmt>
      <c:pivotFmt>
        <c:idx val="1686"/>
        <c:spPr>
          <a:solidFill>
            <a:schemeClr val="accent1"/>
          </a:solidFill>
          <a:ln>
            <a:noFill/>
          </a:ln>
          <a:effectLst/>
        </c:spPr>
      </c:pivotFmt>
      <c:pivotFmt>
        <c:idx val="1687"/>
        <c:spPr>
          <a:solidFill>
            <a:schemeClr val="accent1"/>
          </a:solidFill>
          <a:ln>
            <a:noFill/>
          </a:ln>
          <a:effectLst/>
        </c:spPr>
      </c:pivotFmt>
      <c:pivotFmt>
        <c:idx val="1688"/>
        <c:spPr>
          <a:solidFill>
            <a:schemeClr val="accent1"/>
          </a:solidFill>
          <a:ln>
            <a:noFill/>
          </a:ln>
          <a:effectLst/>
        </c:spPr>
      </c:pivotFmt>
      <c:pivotFmt>
        <c:idx val="1689"/>
        <c:spPr>
          <a:solidFill>
            <a:schemeClr val="accent1"/>
          </a:solidFill>
          <a:ln>
            <a:noFill/>
          </a:ln>
          <a:effectLst/>
        </c:spPr>
      </c:pivotFmt>
      <c:pivotFmt>
        <c:idx val="1690"/>
        <c:spPr>
          <a:solidFill>
            <a:schemeClr val="accent1"/>
          </a:solidFill>
          <a:ln>
            <a:noFill/>
          </a:ln>
          <a:effectLst/>
        </c:spPr>
      </c:pivotFmt>
      <c:pivotFmt>
        <c:idx val="1691"/>
        <c:spPr>
          <a:solidFill>
            <a:schemeClr val="accent1"/>
          </a:solidFill>
          <a:ln>
            <a:noFill/>
          </a:ln>
          <a:effectLst/>
        </c:spPr>
      </c:pivotFmt>
      <c:pivotFmt>
        <c:idx val="1692"/>
        <c:spPr>
          <a:solidFill>
            <a:schemeClr val="accent1"/>
          </a:solidFill>
          <a:ln>
            <a:noFill/>
          </a:ln>
          <a:effectLst/>
        </c:spPr>
      </c:pivotFmt>
      <c:pivotFmt>
        <c:idx val="1693"/>
        <c:spPr>
          <a:solidFill>
            <a:schemeClr val="accent1"/>
          </a:solidFill>
          <a:ln>
            <a:noFill/>
          </a:ln>
          <a:effectLst/>
        </c:spPr>
      </c:pivotFmt>
      <c:pivotFmt>
        <c:idx val="1694"/>
        <c:spPr>
          <a:solidFill>
            <a:schemeClr val="accent1"/>
          </a:solidFill>
          <a:ln>
            <a:noFill/>
          </a:ln>
          <a:effectLst/>
        </c:spPr>
      </c:pivotFmt>
      <c:pivotFmt>
        <c:idx val="1695"/>
        <c:spPr>
          <a:solidFill>
            <a:schemeClr val="accent1"/>
          </a:solidFill>
          <a:ln>
            <a:noFill/>
          </a:ln>
          <a:effectLst/>
        </c:spPr>
      </c:pivotFmt>
      <c:pivotFmt>
        <c:idx val="1696"/>
        <c:spPr>
          <a:solidFill>
            <a:schemeClr val="accent1"/>
          </a:solidFill>
          <a:ln>
            <a:noFill/>
          </a:ln>
          <a:effectLst/>
        </c:spPr>
      </c:pivotFmt>
      <c:pivotFmt>
        <c:idx val="1697"/>
        <c:spPr>
          <a:solidFill>
            <a:schemeClr val="accent1"/>
          </a:solidFill>
          <a:ln>
            <a:noFill/>
          </a:ln>
          <a:effectLst/>
        </c:spPr>
      </c:pivotFmt>
      <c:pivotFmt>
        <c:idx val="1698"/>
        <c:spPr>
          <a:solidFill>
            <a:schemeClr val="accent1"/>
          </a:solidFill>
          <a:ln>
            <a:noFill/>
          </a:ln>
          <a:effectLst/>
        </c:spPr>
      </c:pivotFmt>
      <c:pivotFmt>
        <c:idx val="1699"/>
        <c:spPr>
          <a:solidFill>
            <a:schemeClr val="accent1"/>
          </a:solidFill>
          <a:ln>
            <a:noFill/>
          </a:ln>
          <a:effectLst/>
        </c:spPr>
      </c:pivotFmt>
      <c:pivotFmt>
        <c:idx val="1700"/>
        <c:spPr>
          <a:solidFill>
            <a:schemeClr val="accent1"/>
          </a:solidFill>
          <a:ln>
            <a:noFill/>
          </a:ln>
          <a:effectLst/>
        </c:spPr>
      </c:pivotFmt>
      <c:pivotFmt>
        <c:idx val="1701"/>
        <c:spPr>
          <a:solidFill>
            <a:schemeClr val="accent1"/>
          </a:solidFill>
          <a:ln>
            <a:noFill/>
          </a:ln>
          <a:effectLst/>
        </c:spPr>
      </c:pivotFmt>
      <c:pivotFmt>
        <c:idx val="1702"/>
        <c:spPr>
          <a:solidFill>
            <a:schemeClr val="accent1"/>
          </a:solidFill>
          <a:ln>
            <a:noFill/>
          </a:ln>
          <a:effectLst/>
        </c:spPr>
      </c:pivotFmt>
      <c:pivotFmt>
        <c:idx val="1703"/>
        <c:spPr>
          <a:solidFill>
            <a:schemeClr val="accent1"/>
          </a:solidFill>
          <a:ln>
            <a:noFill/>
          </a:ln>
          <a:effectLst/>
        </c:spPr>
      </c:pivotFmt>
      <c:pivotFmt>
        <c:idx val="1704"/>
        <c:spPr>
          <a:solidFill>
            <a:schemeClr val="accent1"/>
          </a:solidFill>
          <a:ln>
            <a:noFill/>
          </a:ln>
          <a:effectLst/>
        </c:spPr>
      </c:pivotFmt>
      <c:pivotFmt>
        <c:idx val="1705"/>
        <c:spPr>
          <a:solidFill>
            <a:schemeClr val="accent1"/>
          </a:solidFill>
          <a:ln>
            <a:noFill/>
          </a:ln>
          <a:effectLst/>
        </c:spPr>
      </c:pivotFmt>
      <c:pivotFmt>
        <c:idx val="1706"/>
        <c:spPr>
          <a:solidFill>
            <a:schemeClr val="accent1"/>
          </a:solidFill>
          <a:ln>
            <a:noFill/>
          </a:ln>
          <a:effectLst/>
        </c:spPr>
      </c:pivotFmt>
      <c:pivotFmt>
        <c:idx val="1707"/>
        <c:spPr>
          <a:solidFill>
            <a:schemeClr val="accent1"/>
          </a:solidFill>
          <a:ln>
            <a:noFill/>
          </a:ln>
          <a:effectLst/>
        </c:spPr>
      </c:pivotFmt>
      <c:pivotFmt>
        <c:idx val="1708"/>
        <c:spPr>
          <a:solidFill>
            <a:schemeClr val="accent1"/>
          </a:solidFill>
          <a:ln>
            <a:noFill/>
          </a:ln>
          <a:effectLst/>
        </c:spPr>
      </c:pivotFmt>
      <c:pivotFmt>
        <c:idx val="1709"/>
        <c:spPr>
          <a:solidFill>
            <a:schemeClr val="accent1"/>
          </a:solidFill>
          <a:ln>
            <a:noFill/>
          </a:ln>
          <a:effectLst/>
        </c:spPr>
      </c:pivotFmt>
      <c:pivotFmt>
        <c:idx val="1710"/>
        <c:spPr>
          <a:solidFill>
            <a:schemeClr val="accent1"/>
          </a:solidFill>
          <a:ln>
            <a:noFill/>
          </a:ln>
          <a:effectLst/>
        </c:spPr>
      </c:pivotFmt>
      <c:pivotFmt>
        <c:idx val="1711"/>
        <c:spPr>
          <a:solidFill>
            <a:schemeClr val="accent1"/>
          </a:solidFill>
          <a:ln>
            <a:noFill/>
          </a:ln>
          <a:effectLst/>
        </c:spPr>
      </c:pivotFmt>
      <c:pivotFmt>
        <c:idx val="1712"/>
        <c:spPr>
          <a:solidFill>
            <a:schemeClr val="accent1"/>
          </a:solidFill>
          <a:ln>
            <a:noFill/>
          </a:ln>
          <a:effectLst/>
        </c:spPr>
      </c:pivotFmt>
      <c:pivotFmt>
        <c:idx val="1713"/>
        <c:spPr>
          <a:solidFill>
            <a:schemeClr val="accent1"/>
          </a:solidFill>
          <a:ln>
            <a:noFill/>
          </a:ln>
          <a:effectLst/>
        </c:spPr>
      </c:pivotFmt>
      <c:pivotFmt>
        <c:idx val="1714"/>
        <c:spPr>
          <a:solidFill>
            <a:schemeClr val="accent1"/>
          </a:solidFill>
          <a:ln>
            <a:noFill/>
          </a:ln>
          <a:effectLst/>
        </c:spPr>
      </c:pivotFmt>
      <c:pivotFmt>
        <c:idx val="1715"/>
        <c:spPr>
          <a:solidFill>
            <a:schemeClr val="accent1"/>
          </a:solidFill>
          <a:ln>
            <a:noFill/>
          </a:ln>
          <a:effectLst/>
        </c:spPr>
      </c:pivotFmt>
      <c:pivotFmt>
        <c:idx val="1716"/>
        <c:spPr>
          <a:solidFill>
            <a:schemeClr val="accent1"/>
          </a:solidFill>
          <a:ln>
            <a:noFill/>
          </a:ln>
          <a:effectLst/>
        </c:spPr>
      </c:pivotFmt>
      <c:pivotFmt>
        <c:idx val="1717"/>
        <c:spPr>
          <a:solidFill>
            <a:schemeClr val="accent1"/>
          </a:solidFill>
          <a:ln>
            <a:noFill/>
          </a:ln>
          <a:effectLst/>
        </c:spPr>
      </c:pivotFmt>
      <c:pivotFmt>
        <c:idx val="1718"/>
        <c:spPr>
          <a:solidFill>
            <a:schemeClr val="accent1"/>
          </a:solidFill>
          <a:ln>
            <a:noFill/>
          </a:ln>
          <a:effectLst/>
        </c:spPr>
      </c:pivotFmt>
      <c:pivotFmt>
        <c:idx val="1719"/>
        <c:spPr>
          <a:solidFill>
            <a:schemeClr val="accent1"/>
          </a:solidFill>
          <a:ln>
            <a:noFill/>
          </a:ln>
          <a:effectLst/>
        </c:spPr>
      </c:pivotFmt>
      <c:pivotFmt>
        <c:idx val="1720"/>
        <c:spPr>
          <a:solidFill>
            <a:schemeClr val="accent1"/>
          </a:solidFill>
          <a:ln>
            <a:noFill/>
          </a:ln>
          <a:effectLst/>
        </c:spPr>
      </c:pivotFmt>
      <c:pivotFmt>
        <c:idx val="1721"/>
        <c:spPr>
          <a:solidFill>
            <a:schemeClr val="accent1"/>
          </a:solidFill>
          <a:ln>
            <a:noFill/>
          </a:ln>
          <a:effectLst/>
        </c:spPr>
      </c:pivotFmt>
      <c:pivotFmt>
        <c:idx val="1722"/>
        <c:spPr>
          <a:solidFill>
            <a:schemeClr val="accent1"/>
          </a:solidFill>
          <a:ln>
            <a:noFill/>
          </a:ln>
          <a:effectLst/>
        </c:spPr>
      </c:pivotFmt>
      <c:pivotFmt>
        <c:idx val="1723"/>
        <c:spPr>
          <a:solidFill>
            <a:schemeClr val="accent1"/>
          </a:solidFill>
          <a:ln>
            <a:noFill/>
          </a:ln>
          <a:effectLst/>
        </c:spPr>
      </c:pivotFmt>
      <c:pivotFmt>
        <c:idx val="1724"/>
        <c:spPr>
          <a:solidFill>
            <a:schemeClr val="accent1"/>
          </a:solidFill>
          <a:ln>
            <a:noFill/>
          </a:ln>
          <a:effectLst/>
        </c:spPr>
      </c:pivotFmt>
      <c:pivotFmt>
        <c:idx val="1725"/>
        <c:spPr>
          <a:solidFill>
            <a:schemeClr val="accent1"/>
          </a:solidFill>
          <a:ln>
            <a:noFill/>
          </a:ln>
          <a:effectLst/>
        </c:spPr>
      </c:pivotFmt>
      <c:pivotFmt>
        <c:idx val="1726"/>
        <c:spPr>
          <a:solidFill>
            <a:schemeClr val="accent1"/>
          </a:solidFill>
          <a:ln>
            <a:noFill/>
          </a:ln>
          <a:effectLst/>
        </c:spPr>
      </c:pivotFmt>
      <c:pivotFmt>
        <c:idx val="1727"/>
        <c:spPr>
          <a:solidFill>
            <a:schemeClr val="accent1"/>
          </a:solidFill>
          <a:ln>
            <a:noFill/>
          </a:ln>
          <a:effectLst/>
        </c:spPr>
      </c:pivotFmt>
      <c:pivotFmt>
        <c:idx val="1728"/>
        <c:spPr>
          <a:solidFill>
            <a:schemeClr val="accent1"/>
          </a:solidFill>
          <a:ln>
            <a:noFill/>
          </a:ln>
          <a:effectLst/>
        </c:spPr>
      </c:pivotFmt>
      <c:pivotFmt>
        <c:idx val="1729"/>
        <c:spPr>
          <a:solidFill>
            <a:schemeClr val="accent1"/>
          </a:solidFill>
          <a:ln>
            <a:noFill/>
          </a:ln>
          <a:effectLst/>
        </c:spPr>
      </c:pivotFmt>
      <c:pivotFmt>
        <c:idx val="1730"/>
        <c:spPr>
          <a:solidFill>
            <a:schemeClr val="accent1"/>
          </a:solidFill>
          <a:ln>
            <a:noFill/>
          </a:ln>
          <a:effectLst/>
        </c:spPr>
      </c:pivotFmt>
      <c:pivotFmt>
        <c:idx val="1731"/>
        <c:spPr>
          <a:solidFill>
            <a:schemeClr val="accent1"/>
          </a:solidFill>
          <a:ln>
            <a:noFill/>
          </a:ln>
          <a:effectLst/>
        </c:spPr>
      </c:pivotFmt>
      <c:pivotFmt>
        <c:idx val="1732"/>
        <c:spPr>
          <a:solidFill>
            <a:schemeClr val="accent1"/>
          </a:solidFill>
          <a:ln>
            <a:noFill/>
          </a:ln>
          <a:effectLst/>
        </c:spPr>
      </c:pivotFmt>
      <c:pivotFmt>
        <c:idx val="1733"/>
        <c:spPr>
          <a:solidFill>
            <a:schemeClr val="accent1"/>
          </a:solidFill>
          <a:ln>
            <a:noFill/>
          </a:ln>
          <a:effectLst/>
        </c:spPr>
      </c:pivotFmt>
      <c:pivotFmt>
        <c:idx val="1734"/>
        <c:spPr>
          <a:solidFill>
            <a:schemeClr val="accent1"/>
          </a:solidFill>
          <a:ln>
            <a:noFill/>
          </a:ln>
          <a:effectLst/>
        </c:spPr>
      </c:pivotFmt>
      <c:pivotFmt>
        <c:idx val="1735"/>
        <c:spPr>
          <a:solidFill>
            <a:schemeClr val="accent1"/>
          </a:solidFill>
          <a:ln>
            <a:noFill/>
          </a:ln>
          <a:effectLst/>
        </c:spPr>
      </c:pivotFmt>
      <c:pivotFmt>
        <c:idx val="1736"/>
        <c:spPr>
          <a:solidFill>
            <a:schemeClr val="accent1"/>
          </a:solidFill>
          <a:ln>
            <a:noFill/>
          </a:ln>
          <a:effectLst/>
        </c:spPr>
      </c:pivotFmt>
      <c:pivotFmt>
        <c:idx val="1737"/>
        <c:spPr>
          <a:solidFill>
            <a:schemeClr val="accent1"/>
          </a:solidFill>
          <a:ln>
            <a:noFill/>
          </a:ln>
          <a:effectLst/>
        </c:spPr>
      </c:pivotFmt>
      <c:pivotFmt>
        <c:idx val="1738"/>
        <c:spPr>
          <a:solidFill>
            <a:schemeClr val="accent1"/>
          </a:solidFill>
          <a:ln>
            <a:noFill/>
          </a:ln>
          <a:effectLst/>
        </c:spPr>
      </c:pivotFmt>
      <c:pivotFmt>
        <c:idx val="1739"/>
        <c:spPr>
          <a:solidFill>
            <a:schemeClr val="accent1"/>
          </a:solidFill>
          <a:ln>
            <a:noFill/>
          </a:ln>
          <a:effectLst/>
        </c:spPr>
      </c:pivotFmt>
      <c:pivotFmt>
        <c:idx val="1740"/>
        <c:spPr>
          <a:solidFill>
            <a:schemeClr val="accent1"/>
          </a:solidFill>
          <a:ln>
            <a:noFill/>
          </a:ln>
          <a:effectLst/>
        </c:spPr>
      </c:pivotFmt>
      <c:pivotFmt>
        <c:idx val="1741"/>
        <c:spPr>
          <a:solidFill>
            <a:schemeClr val="accent1"/>
          </a:solidFill>
          <a:ln>
            <a:noFill/>
          </a:ln>
          <a:effectLst/>
        </c:spPr>
      </c:pivotFmt>
      <c:pivotFmt>
        <c:idx val="1742"/>
        <c:spPr>
          <a:solidFill>
            <a:schemeClr val="accent1"/>
          </a:solidFill>
          <a:ln>
            <a:noFill/>
          </a:ln>
          <a:effectLst/>
        </c:spPr>
      </c:pivotFmt>
      <c:pivotFmt>
        <c:idx val="1743"/>
        <c:spPr>
          <a:solidFill>
            <a:schemeClr val="accent1"/>
          </a:solidFill>
          <a:ln>
            <a:noFill/>
          </a:ln>
          <a:effectLst/>
        </c:spPr>
      </c:pivotFmt>
      <c:pivotFmt>
        <c:idx val="1744"/>
        <c:spPr>
          <a:solidFill>
            <a:schemeClr val="accent1"/>
          </a:solidFill>
          <a:ln>
            <a:noFill/>
          </a:ln>
          <a:effectLst/>
        </c:spPr>
      </c:pivotFmt>
      <c:pivotFmt>
        <c:idx val="1745"/>
        <c:spPr>
          <a:solidFill>
            <a:schemeClr val="accent1"/>
          </a:solidFill>
          <a:ln>
            <a:noFill/>
          </a:ln>
          <a:effectLst/>
        </c:spPr>
      </c:pivotFmt>
      <c:pivotFmt>
        <c:idx val="1746"/>
        <c:spPr>
          <a:solidFill>
            <a:schemeClr val="accent1"/>
          </a:solidFill>
          <a:ln>
            <a:noFill/>
          </a:ln>
          <a:effectLst/>
        </c:spPr>
      </c:pivotFmt>
      <c:pivotFmt>
        <c:idx val="1747"/>
        <c:spPr>
          <a:solidFill>
            <a:schemeClr val="accent1"/>
          </a:solidFill>
          <a:ln>
            <a:noFill/>
          </a:ln>
          <a:effectLst/>
        </c:spPr>
      </c:pivotFmt>
      <c:pivotFmt>
        <c:idx val="1748"/>
        <c:spPr>
          <a:solidFill>
            <a:schemeClr val="accent1"/>
          </a:solidFill>
          <a:ln>
            <a:noFill/>
          </a:ln>
          <a:effectLst/>
        </c:spPr>
      </c:pivotFmt>
      <c:pivotFmt>
        <c:idx val="1749"/>
        <c:spPr>
          <a:solidFill>
            <a:schemeClr val="accent1"/>
          </a:solidFill>
          <a:ln>
            <a:noFill/>
          </a:ln>
          <a:effectLst/>
        </c:spPr>
      </c:pivotFmt>
      <c:pivotFmt>
        <c:idx val="1750"/>
        <c:spPr>
          <a:solidFill>
            <a:schemeClr val="accent1"/>
          </a:solidFill>
          <a:ln>
            <a:noFill/>
          </a:ln>
          <a:effectLst/>
        </c:spPr>
      </c:pivotFmt>
      <c:pivotFmt>
        <c:idx val="1751"/>
        <c:spPr>
          <a:solidFill>
            <a:schemeClr val="accent1"/>
          </a:solidFill>
          <a:ln>
            <a:noFill/>
          </a:ln>
          <a:effectLst/>
        </c:spPr>
      </c:pivotFmt>
      <c:pivotFmt>
        <c:idx val="1752"/>
        <c:spPr>
          <a:solidFill>
            <a:schemeClr val="accent1"/>
          </a:solidFill>
          <a:ln>
            <a:noFill/>
          </a:ln>
          <a:effectLst/>
        </c:spPr>
      </c:pivotFmt>
      <c:pivotFmt>
        <c:idx val="1753"/>
        <c:spPr>
          <a:solidFill>
            <a:schemeClr val="accent1"/>
          </a:solidFill>
          <a:ln>
            <a:noFill/>
          </a:ln>
          <a:effectLst/>
        </c:spPr>
      </c:pivotFmt>
      <c:pivotFmt>
        <c:idx val="1754"/>
        <c:spPr>
          <a:solidFill>
            <a:schemeClr val="accent1"/>
          </a:solidFill>
          <a:ln>
            <a:noFill/>
          </a:ln>
          <a:effectLst/>
        </c:spPr>
      </c:pivotFmt>
      <c:pivotFmt>
        <c:idx val="1755"/>
        <c:spPr>
          <a:solidFill>
            <a:schemeClr val="accent1"/>
          </a:solidFill>
          <a:ln>
            <a:noFill/>
          </a:ln>
          <a:effectLst/>
        </c:spPr>
      </c:pivotFmt>
      <c:pivotFmt>
        <c:idx val="1756"/>
        <c:spPr>
          <a:solidFill>
            <a:schemeClr val="accent1"/>
          </a:solidFill>
          <a:ln>
            <a:noFill/>
          </a:ln>
          <a:effectLst/>
        </c:spPr>
      </c:pivotFmt>
      <c:pivotFmt>
        <c:idx val="1757"/>
        <c:spPr>
          <a:solidFill>
            <a:schemeClr val="accent1"/>
          </a:solidFill>
          <a:ln>
            <a:noFill/>
          </a:ln>
          <a:effectLst/>
        </c:spPr>
      </c:pivotFmt>
      <c:pivotFmt>
        <c:idx val="1758"/>
        <c:spPr>
          <a:solidFill>
            <a:schemeClr val="accent1"/>
          </a:solidFill>
          <a:ln>
            <a:noFill/>
          </a:ln>
          <a:effectLst/>
        </c:spPr>
      </c:pivotFmt>
      <c:pivotFmt>
        <c:idx val="1759"/>
        <c:spPr>
          <a:solidFill>
            <a:schemeClr val="accent1"/>
          </a:solidFill>
          <a:ln>
            <a:noFill/>
          </a:ln>
          <a:effectLst/>
        </c:spPr>
      </c:pivotFmt>
      <c:pivotFmt>
        <c:idx val="1760"/>
        <c:spPr>
          <a:solidFill>
            <a:schemeClr val="accent1"/>
          </a:solidFill>
          <a:ln>
            <a:noFill/>
          </a:ln>
          <a:effectLst/>
        </c:spPr>
      </c:pivotFmt>
      <c:pivotFmt>
        <c:idx val="1761"/>
        <c:spPr>
          <a:solidFill>
            <a:schemeClr val="accent1"/>
          </a:solidFill>
          <a:ln>
            <a:noFill/>
          </a:ln>
          <a:effectLst/>
        </c:spPr>
      </c:pivotFmt>
      <c:pivotFmt>
        <c:idx val="1762"/>
        <c:spPr>
          <a:solidFill>
            <a:schemeClr val="accent1"/>
          </a:solidFill>
          <a:ln>
            <a:noFill/>
          </a:ln>
          <a:effectLst/>
        </c:spPr>
      </c:pivotFmt>
      <c:pivotFmt>
        <c:idx val="1763"/>
        <c:spPr>
          <a:solidFill>
            <a:schemeClr val="accent1"/>
          </a:solidFill>
          <a:ln>
            <a:noFill/>
          </a:ln>
          <a:effectLst/>
        </c:spPr>
      </c:pivotFmt>
      <c:pivotFmt>
        <c:idx val="1764"/>
        <c:spPr>
          <a:solidFill>
            <a:schemeClr val="accent1"/>
          </a:solidFill>
          <a:ln>
            <a:noFill/>
          </a:ln>
          <a:effectLst/>
        </c:spPr>
      </c:pivotFmt>
      <c:pivotFmt>
        <c:idx val="1765"/>
        <c:spPr>
          <a:solidFill>
            <a:schemeClr val="accent1"/>
          </a:solidFill>
          <a:ln>
            <a:noFill/>
          </a:ln>
          <a:effectLst/>
        </c:spPr>
      </c:pivotFmt>
      <c:pivotFmt>
        <c:idx val="1766"/>
        <c:spPr>
          <a:solidFill>
            <a:schemeClr val="accent1"/>
          </a:solidFill>
          <a:ln>
            <a:noFill/>
          </a:ln>
          <a:effectLst/>
        </c:spPr>
      </c:pivotFmt>
      <c:pivotFmt>
        <c:idx val="1767"/>
        <c:spPr>
          <a:solidFill>
            <a:schemeClr val="accent1"/>
          </a:solidFill>
          <a:ln>
            <a:noFill/>
          </a:ln>
          <a:effectLst/>
        </c:spPr>
      </c:pivotFmt>
      <c:pivotFmt>
        <c:idx val="1768"/>
        <c:spPr>
          <a:solidFill>
            <a:schemeClr val="accent1"/>
          </a:solidFill>
          <a:ln>
            <a:noFill/>
          </a:ln>
          <a:effectLst/>
        </c:spPr>
      </c:pivotFmt>
      <c:pivotFmt>
        <c:idx val="1769"/>
        <c:spPr>
          <a:solidFill>
            <a:schemeClr val="accent1"/>
          </a:solidFill>
          <a:ln>
            <a:noFill/>
          </a:ln>
          <a:effectLst/>
        </c:spPr>
      </c:pivotFmt>
      <c:pivotFmt>
        <c:idx val="1770"/>
        <c:spPr>
          <a:solidFill>
            <a:schemeClr val="accent1"/>
          </a:solidFill>
          <a:ln>
            <a:noFill/>
          </a:ln>
          <a:effectLst/>
        </c:spPr>
      </c:pivotFmt>
      <c:pivotFmt>
        <c:idx val="1771"/>
        <c:spPr>
          <a:solidFill>
            <a:schemeClr val="accent1"/>
          </a:solidFill>
          <a:ln>
            <a:noFill/>
          </a:ln>
          <a:effectLst/>
        </c:spPr>
      </c:pivotFmt>
      <c:pivotFmt>
        <c:idx val="1772"/>
        <c:spPr>
          <a:solidFill>
            <a:schemeClr val="accent1"/>
          </a:solidFill>
          <a:ln>
            <a:noFill/>
          </a:ln>
          <a:effectLst/>
        </c:spPr>
      </c:pivotFmt>
      <c:pivotFmt>
        <c:idx val="1773"/>
        <c:spPr>
          <a:solidFill>
            <a:schemeClr val="accent1"/>
          </a:solidFill>
          <a:ln>
            <a:noFill/>
          </a:ln>
          <a:effectLst/>
        </c:spPr>
      </c:pivotFmt>
      <c:pivotFmt>
        <c:idx val="1774"/>
        <c:spPr>
          <a:solidFill>
            <a:schemeClr val="accent1"/>
          </a:solidFill>
          <a:ln>
            <a:noFill/>
          </a:ln>
          <a:effectLst/>
        </c:spPr>
      </c:pivotFmt>
      <c:pivotFmt>
        <c:idx val="1775"/>
        <c:spPr>
          <a:solidFill>
            <a:schemeClr val="accent1"/>
          </a:solidFill>
          <a:ln>
            <a:noFill/>
          </a:ln>
          <a:effectLst/>
        </c:spPr>
      </c:pivotFmt>
      <c:pivotFmt>
        <c:idx val="1776"/>
        <c:spPr>
          <a:solidFill>
            <a:schemeClr val="accent1"/>
          </a:solidFill>
          <a:ln>
            <a:noFill/>
          </a:ln>
          <a:effectLst/>
        </c:spPr>
      </c:pivotFmt>
      <c:pivotFmt>
        <c:idx val="1777"/>
        <c:spPr>
          <a:solidFill>
            <a:schemeClr val="accent1"/>
          </a:solidFill>
          <a:ln>
            <a:noFill/>
          </a:ln>
          <a:effectLst/>
        </c:spPr>
      </c:pivotFmt>
      <c:pivotFmt>
        <c:idx val="1778"/>
        <c:spPr>
          <a:solidFill>
            <a:schemeClr val="accent1"/>
          </a:solidFill>
          <a:ln>
            <a:noFill/>
          </a:ln>
          <a:effectLst/>
        </c:spPr>
      </c:pivotFmt>
      <c:pivotFmt>
        <c:idx val="1779"/>
        <c:spPr>
          <a:solidFill>
            <a:schemeClr val="accent1"/>
          </a:solidFill>
          <a:ln>
            <a:noFill/>
          </a:ln>
          <a:effectLst/>
        </c:spPr>
      </c:pivotFmt>
      <c:pivotFmt>
        <c:idx val="1780"/>
        <c:spPr>
          <a:solidFill>
            <a:schemeClr val="accent1"/>
          </a:solidFill>
          <a:ln>
            <a:noFill/>
          </a:ln>
          <a:effectLst/>
        </c:spPr>
      </c:pivotFmt>
      <c:pivotFmt>
        <c:idx val="1781"/>
        <c:spPr>
          <a:solidFill>
            <a:schemeClr val="accent1"/>
          </a:solidFill>
          <a:ln>
            <a:noFill/>
          </a:ln>
          <a:effectLst/>
        </c:spPr>
      </c:pivotFmt>
      <c:pivotFmt>
        <c:idx val="1782"/>
        <c:spPr>
          <a:solidFill>
            <a:schemeClr val="accent1"/>
          </a:solidFill>
          <a:ln>
            <a:noFill/>
          </a:ln>
          <a:effectLst/>
        </c:spPr>
      </c:pivotFmt>
      <c:pivotFmt>
        <c:idx val="1783"/>
        <c:spPr>
          <a:solidFill>
            <a:schemeClr val="accent1"/>
          </a:solidFill>
          <a:ln>
            <a:noFill/>
          </a:ln>
          <a:effectLst/>
        </c:spPr>
      </c:pivotFmt>
      <c:pivotFmt>
        <c:idx val="1784"/>
        <c:spPr>
          <a:solidFill>
            <a:schemeClr val="accent1"/>
          </a:solidFill>
          <a:ln>
            <a:noFill/>
          </a:ln>
          <a:effectLst/>
        </c:spPr>
      </c:pivotFmt>
      <c:pivotFmt>
        <c:idx val="1785"/>
        <c:spPr>
          <a:solidFill>
            <a:schemeClr val="accent1"/>
          </a:solidFill>
          <a:ln>
            <a:noFill/>
          </a:ln>
          <a:effectLst/>
        </c:spPr>
      </c:pivotFmt>
      <c:pivotFmt>
        <c:idx val="1786"/>
        <c:spPr>
          <a:solidFill>
            <a:schemeClr val="accent1"/>
          </a:solidFill>
          <a:ln>
            <a:noFill/>
          </a:ln>
          <a:effectLst/>
        </c:spPr>
      </c:pivotFmt>
      <c:pivotFmt>
        <c:idx val="1787"/>
        <c:spPr>
          <a:solidFill>
            <a:schemeClr val="accent1"/>
          </a:solidFill>
          <a:ln>
            <a:noFill/>
          </a:ln>
          <a:effectLst/>
        </c:spPr>
      </c:pivotFmt>
      <c:pivotFmt>
        <c:idx val="1788"/>
        <c:spPr>
          <a:solidFill>
            <a:schemeClr val="accent1"/>
          </a:solidFill>
          <a:ln>
            <a:noFill/>
          </a:ln>
          <a:effectLst/>
        </c:spPr>
      </c:pivotFmt>
      <c:pivotFmt>
        <c:idx val="1789"/>
        <c:spPr>
          <a:solidFill>
            <a:schemeClr val="accent1"/>
          </a:solidFill>
          <a:ln>
            <a:noFill/>
          </a:ln>
          <a:effectLst/>
        </c:spPr>
      </c:pivotFmt>
      <c:pivotFmt>
        <c:idx val="1790"/>
        <c:spPr>
          <a:solidFill>
            <a:schemeClr val="accent1"/>
          </a:solidFill>
          <a:ln>
            <a:noFill/>
          </a:ln>
          <a:effectLst/>
        </c:spPr>
      </c:pivotFmt>
      <c:pivotFmt>
        <c:idx val="1791"/>
        <c:spPr>
          <a:solidFill>
            <a:schemeClr val="accent1"/>
          </a:solidFill>
          <a:ln>
            <a:noFill/>
          </a:ln>
          <a:effectLst/>
        </c:spPr>
      </c:pivotFmt>
      <c:pivotFmt>
        <c:idx val="1792"/>
        <c:spPr>
          <a:solidFill>
            <a:schemeClr val="accent1"/>
          </a:solidFill>
          <a:ln>
            <a:noFill/>
          </a:ln>
          <a:effectLst/>
        </c:spPr>
      </c:pivotFmt>
      <c:pivotFmt>
        <c:idx val="1793"/>
        <c:spPr>
          <a:solidFill>
            <a:schemeClr val="accent1"/>
          </a:solidFill>
          <a:ln>
            <a:noFill/>
          </a:ln>
          <a:effectLst/>
        </c:spPr>
      </c:pivotFmt>
      <c:pivotFmt>
        <c:idx val="1794"/>
        <c:spPr>
          <a:solidFill>
            <a:schemeClr val="accent1"/>
          </a:solidFill>
          <a:ln>
            <a:noFill/>
          </a:ln>
          <a:effectLst/>
        </c:spPr>
      </c:pivotFmt>
      <c:pivotFmt>
        <c:idx val="1795"/>
        <c:spPr>
          <a:solidFill>
            <a:schemeClr val="accent1"/>
          </a:solidFill>
          <a:ln>
            <a:noFill/>
          </a:ln>
          <a:effectLst/>
        </c:spPr>
      </c:pivotFmt>
      <c:pivotFmt>
        <c:idx val="1796"/>
        <c:spPr>
          <a:solidFill>
            <a:schemeClr val="accent1"/>
          </a:solidFill>
          <a:ln>
            <a:noFill/>
          </a:ln>
          <a:effectLst/>
        </c:spPr>
      </c:pivotFmt>
      <c:pivotFmt>
        <c:idx val="1797"/>
        <c:spPr>
          <a:solidFill>
            <a:schemeClr val="accent1"/>
          </a:solidFill>
          <a:ln>
            <a:noFill/>
          </a:ln>
          <a:effectLst/>
        </c:spPr>
      </c:pivotFmt>
      <c:pivotFmt>
        <c:idx val="1798"/>
        <c:spPr>
          <a:solidFill>
            <a:schemeClr val="accent1"/>
          </a:solidFill>
          <a:ln>
            <a:noFill/>
          </a:ln>
          <a:effectLst/>
        </c:spPr>
      </c:pivotFmt>
      <c:pivotFmt>
        <c:idx val="1799"/>
        <c:spPr>
          <a:solidFill>
            <a:schemeClr val="accent1"/>
          </a:solidFill>
          <a:ln>
            <a:noFill/>
          </a:ln>
          <a:effectLst/>
        </c:spPr>
      </c:pivotFmt>
      <c:pivotFmt>
        <c:idx val="1800"/>
        <c:spPr>
          <a:solidFill>
            <a:schemeClr val="accent1"/>
          </a:solidFill>
          <a:ln>
            <a:noFill/>
          </a:ln>
          <a:effectLst/>
        </c:spPr>
      </c:pivotFmt>
      <c:pivotFmt>
        <c:idx val="1801"/>
        <c:spPr>
          <a:solidFill>
            <a:schemeClr val="accent1"/>
          </a:solidFill>
          <a:ln>
            <a:noFill/>
          </a:ln>
          <a:effectLst/>
        </c:spPr>
      </c:pivotFmt>
      <c:pivotFmt>
        <c:idx val="1802"/>
        <c:spPr>
          <a:solidFill>
            <a:schemeClr val="accent1"/>
          </a:solidFill>
          <a:ln>
            <a:noFill/>
          </a:ln>
          <a:effectLst/>
        </c:spPr>
      </c:pivotFmt>
      <c:pivotFmt>
        <c:idx val="1803"/>
        <c:spPr>
          <a:solidFill>
            <a:schemeClr val="accent1"/>
          </a:solidFill>
          <a:ln>
            <a:noFill/>
          </a:ln>
          <a:effectLst/>
        </c:spPr>
      </c:pivotFmt>
      <c:pivotFmt>
        <c:idx val="1804"/>
        <c:spPr>
          <a:solidFill>
            <a:schemeClr val="accent1"/>
          </a:solidFill>
          <a:ln>
            <a:noFill/>
          </a:ln>
          <a:effectLst/>
        </c:spPr>
      </c:pivotFmt>
      <c:pivotFmt>
        <c:idx val="1805"/>
        <c:spPr>
          <a:solidFill>
            <a:schemeClr val="accent1"/>
          </a:solidFill>
          <a:ln>
            <a:noFill/>
          </a:ln>
          <a:effectLst/>
        </c:spPr>
      </c:pivotFmt>
      <c:pivotFmt>
        <c:idx val="1806"/>
        <c:spPr>
          <a:solidFill>
            <a:schemeClr val="accent1"/>
          </a:solidFill>
          <a:ln>
            <a:noFill/>
          </a:ln>
          <a:effectLst/>
        </c:spPr>
      </c:pivotFmt>
      <c:pivotFmt>
        <c:idx val="1807"/>
        <c:spPr>
          <a:solidFill>
            <a:schemeClr val="accent1"/>
          </a:solidFill>
          <a:ln>
            <a:noFill/>
          </a:ln>
          <a:effectLst/>
        </c:spPr>
      </c:pivotFmt>
      <c:pivotFmt>
        <c:idx val="1808"/>
        <c:spPr>
          <a:solidFill>
            <a:schemeClr val="accent1"/>
          </a:solidFill>
          <a:ln>
            <a:noFill/>
          </a:ln>
          <a:effectLst/>
        </c:spPr>
      </c:pivotFmt>
      <c:pivotFmt>
        <c:idx val="1809"/>
        <c:spPr>
          <a:solidFill>
            <a:schemeClr val="accent1"/>
          </a:solidFill>
          <a:ln>
            <a:noFill/>
          </a:ln>
          <a:effectLst/>
        </c:spPr>
      </c:pivotFmt>
      <c:pivotFmt>
        <c:idx val="1810"/>
        <c:spPr>
          <a:solidFill>
            <a:schemeClr val="accent1"/>
          </a:solidFill>
          <a:ln>
            <a:noFill/>
          </a:ln>
          <a:effectLst/>
        </c:spPr>
      </c:pivotFmt>
      <c:pivotFmt>
        <c:idx val="1811"/>
        <c:spPr>
          <a:solidFill>
            <a:schemeClr val="accent1"/>
          </a:solidFill>
          <a:ln>
            <a:noFill/>
          </a:ln>
          <a:effectLst/>
        </c:spPr>
      </c:pivotFmt>
      <c:pivotFmt>
        <c:idx val="1812"/>
        <c:spPr>
          <a:solidFill>
            <a:schemeClr val="accent1"/>
          </a:solidFill>
          <a:ln>
            <a:noFill/>
          </a:ln>
          <a:effectLst/>
        </c:spPr>
      </c:pivotFmt>
      <c:pivotFmt>
        <c:idx val="1813"/>
        <c:spPr>
          <a:solidFill>
            <a:schemeClr val="accent1"/>
          </a:solidFill>
          <a:ln>
            <a:noFill/>
          </a:ln>
          <a:effectLst/>
        </c:spPr>
      </c:pivotFmt>
      <c:pivotFmt>
        <c:idx val="1814"/>
        <c:spPr>
          <a:solidFill>
            <a:schemeClr val="accent1"/>
          </a:solidFill>
          <a:ln>
            <a:noFill/>
          </a:ln>
          <a:effectLst/>
        </c:spPr>
      </c:pivotFmt>
      <c:pivotFmt>
        <c:idx val="1815"/>
        <c:spPr>
          <a:solidFill>
            <a:schemeClr val="accent1"/>
          </a:solidFill>
          <a:ln>
            <a:noFill/>
          </a:ln>
          <a:effectLst/>
        </c:spPr>
      </c:pivotFmt>
      <c:pivotFmt>
        <c:idx val="1816"/>
        <c:spPr>
          <a:solidFill>
            <a:schemeClr val="accent1"/>
          </a:solidFill>
          <a:ln>
            <a:noFill/>
          </a:ln>
          <a:effectLst/>
        </c:spPr>
      </c:pivotFmt>
      <c:pivotFmt>
        <c:idx val="1817"/>
        <c:spPr>
          <a:solidFill>
            <a:schemeClr val="accent1"/>
          </a:solidFill>
          <a:ln>
            <a:noFill/>
          </a:ln>
          <a:effectLst/>
        </c:spPr>
      </c:pivotFmt>
      <c:pivotFmt>
        <c:idx val="1818"/>
        <c:spPr>
          <a:solidFill>
            <a:schemeClr val="accent1"/>
          </a:solidFill>
          <a:ln>
            <a:noFill/>
          </a:ln>
          <a:effectLst/>
        </c:spPr>
      </c:pivotFmt>
      <c:pivotFmt>
        <c:idx val="1819"/>
        <c:spPr>
          <a:solidFill>
            <a:schemeClr val="accent1"/>
          </a:solidFill>
          <a:ln>
            <a:noFill/>
          </a:ln>
          <a:effectLst/>
        </c:spPr>
      </c:pivotFmt>
      <c:pivotFmt>
        <c:idx val="1820"/>
        <c:spPr>
          <a:solidFill>
            <a:schemeClr val="accent1"/>
          </a:solidFill>
          <a:ln>
            <a:noFill/>
          </a:ln>
          <a:effectLst/>
        </c:spPr>
      </c:pivotFmt>
      <c:pivotFmt>
        <c:idx val="1821"/>
        <c:spPr>
          <a:solidFill>
            <a:schemeClr val="accent1"/>
          </a:solidFill>
          <a:ln>
            <a:noFill/>
          </a:ln>
          <a:effectLst/>
        </c:spPr>
      </c:pivotFmt>
      <c:pivotFmt>
        <c:idx val="1822"/>
        <c:spPr>
          <a:solidFill>
            <a:schemeClr val="accent1"/>
          </a:solidFill>
          <a:ln>
            <a:noFill/>
          </a:ln>
          <a:effectLst/>
        </c:spPr>
      </c:pivotFmt>
      <c:pivotFmt>
        <c:idx val="1823"/>
        <c:spPr>
          <a:solidFill>
            <a:schemeClr val="accent1"/>
          </a:solidFill>
          <a:ln>
            <a:noFill/>
          </a:ln>
          <a:effectLst/>
        </c:spPr>
      </c:pivotFmt>
      <c:pivotFmt>
        <c:idx val="1824"/>
        <c:spPr>
          <a:solidFill>
            <a:schemeClr val="accent1"/>
          </a:solidFill>
          <a:ln>
            <a:noFill/>
          </a:ln>
          <a:effectLst/>
        </c:spPr>
      </c:pivotFmt>
      <c:pivotFmt>
        <c:idx val="1825"/>
        <c:spPr>
          <a:solidFill>
            <a:schemeClr val="accent1"/>
          </a:solidFill>
          <a:ln>
            <a:noFill/>
          </a:ln>
          <a:effectLst/>
        </c:spPr>
      </c:pivotFmt>
      <c:pivotFmt>
        <c:idx val="1826"/>
        <c:spPr>
          <a:solidFill>
            <a:schemeClr val="accent1"/>
          </a:solidFill>
          <a:ln>
            <a:noFill/>
          </a:ln>
          <a:effectLst/>
        </c:spPr>
      </c:pivotFmt>
      <c:pivotFmt>
        <c:idx val="1827"/>
        <c:spPr>
          <a:solidFill>
            <a:schemeClr val="accent1"/>
          </a:solidFill>
          <a:ln>
            <a:noFill/>
          </a:ln>
          <a:effectLst/>
        </c:spPr>
      </c:pivotFmt>
      <c:pivotFmt>
        <c:idx val="1828"/>
        <c:spPr>
          <a:solidFill>
            <a:schemeClr val="accent1"/>
          </a:solidFill>
          <a:ln>
            <a:noFill/>
          </a:ln>
          <a:effectLst/>
        </c:spPr>
      </c:pivotFmt>
      <c:pivotFmt>
        <c:idx val="1829"/>
        <c:spPr>
          <a:solidFill>
            <a:schemeClr val="accent1"/>
          </a:solidFill>
          <a:ln>
            <a:noFill/>
          </a:ln>
          <a:effectLst/>
        </c:spPr>
      </c:pivotFmt>
      <c:pivotFmt>
        <c:idx val="1830"/>
        <c:spPr>
          <a:solidFill>
            <a:schemeClr val="accent1"/>
          </a:solidFill>
          <a:ln>
            <a:noFill/>
          </a:ln>
          <a:effectLst/>
        </c:spPr>
      </c:pivotFmt>
      <c:pivotFmt>
        <c:idx val="1831"/>
        <c:spPr>
          <a:solidFill>
            <a:schemeClr val="accent1"/>
          </a:solidFill>
          <a:ln>
            <a:noFill/>
          </a:ln>
          <a:effectLst/>
        </c:spPr>
      </c:pivotFmt>
      <c:pivotFmt>
        <c:idx val="1832"/>
        <c:spPr>
          <a:solidFill>
            <a:schemeClr val="accent1"/>
          </a:solidFill>
          <a:ln>
            <a:noFill/>
          </a:ln>
          <a:effectLst/>
        </c:spPr>
      </c:pivotFmt>
      <c:pivotFmt>
        <c:idx val="1833"/>
        <c:spPr>
          <a:solidFill>
            <a:schemeClr val="accent1"/>
          </a:solidFill>
          <a:ln>
            <a:noFill/>
          </a:ln>
          <a:effectLst/>
        </c:spPr>
      </c:pivotFmt>
      <c:pivotFmt>
        <c:idx val="1834"/>
        <c:spPr>
          <a:solidFill>
            <a:schemeClr val="accent1"/>
          </a:solidFill>
          <a:ln>
            <a:noFill/>
          </a:ln>
          <a:effectLst/>
        </c:spPr>
      </c:pivotFmt>
      <c:pivotFmt>
        <c:idx val="1835"/>
        <c:spPr>
          <a:solidFill>
            <a:schemeClr val="accent1"/>
          </a:solidFill>
          <a:ln>
            <a:noFill/>
          </a:ln>
          <a:effectLst/>
        </c:spPr>
      </c:pivotFmt>
      <c:pivotFmt>
        <c:idx val="1836"/>
        <c:spPr>
          <a:solidFill>
            <a:schemeClr val="accent1"/>
          </a:solidFill>
          <a:ln>
            <a:noFill/>
          </a:ln>
          <a:effectLst/>
        </c:spPr>
      </c:pivotFmt>
      <c:pivotFmt>
        <c:idx val="1837"/>
        <c:spPr>
          <a:solidFill>
            <a:schemeClr val="accent1"/>
          </a:solidFill>
          <a:ln>
            <a:noFill/>
          </a:ln>
          <a:effectLst/>
        </c:spPr>
      </c:pivotFmt>
      <c:pivotFmt>
        <c:idx val="1838"/>
        <c:spPr>
          <a:solidFill>
            <a:schemeClr val="accent1"/>
          </a:solidFill>
          <a:ln>
            <a:noFill/>
          </a:ln>
          <a:effectLst/>
        </c:spPr>
      </c:pivotFmt>
      <c:pivotFmt>
        <c:idx val="1839"/>
        <c:spPr>
          <a:solidFill>
            <a:schemeClr val="accent1"/>
          </a:solidFill>
          <a:ln>
            <a:noFill/>
          </a:ln>
          <a:effectLst/>
        </c:spPr>
      </c:pivotFmt>
      <c:pivotFmt>
        <c:idx val="1840"/>
        <c:spPr>
          <a:solidFill>
            <a:schemeClr val="accent1"/>
          </a:solidFill>
          <a:ln>
            <a:noFill/>
          </a:ln>
          <a:effectLst/>
        </c:spPr>
      </c:pivotFmt>
      <c:pivotFmt>
        <c:idx val="1841"/>
        <c:spPr>
          <a:solidFill>
            <a:schemeClr val="accent1"/>
          </a:solidFill>
          <a:ln>
            <a:noFill/>
          </a:ln>
          <a:effectLst/>
        </c:spPr>
      </c:pivotFmt>
      <c:pivotFmt>
        <c:idx val="1842"/>
        <c:spPr>
          <a:solidFill>
            <a:schemeClr val="accent1"/>
          </a:solidFill>
          <a:ln>
            <a:noFill/>
          </a:ln>
          <a:effectLst/>
        </c:spPr>
      </c:pivotFmt>
      <c:pivotFmt>
        <c:idx val="1843"/>
        <c:spPr>
          <a:solidFill>
            <a:schemeClr val="accent1"/>
          </a:solidFill>
          <a:ln>
            <a:noFill/>
          </a:ln>
          <a:effectLst/>
        </c:spPr>
      </c:pivotFmt>
      <c:pivotFmt>
        <c:idx val="1844"/>
        <c:spPr>
          <a:solidFill>
            <a:schemeClr val="accent1"/>
          </a:solidFill>
          <a:ln>
            <a:noFill/>
          </a:ln>
          <a:effectLst/>
        </c:spPr>
      </c:pivotFmt>
      <c:pivotFmt>
        <c:idx val="1845"/>
        <c:spPr>
          <a:solidFill>
            <a:schemeClr val="accent1"/>
          </a:solidFill>
          <a:ln>
            <a:noFill/>
          </a:ln>
          <a:effectLst/>
        </c:spPr>
      </c:pivotFmt>
      <c:pivotFmt>
        <c:idx val="1846"/>
        <c:spPr>
          <a:solidFill>
            <a:schemeClr val="accent1"/>
          </a:solidFill>
          <a:ln>
            <a:noFill/>
          </a:ln>
          <a:effectLst/>
        </c:spPr>
      </c:pivotFmt>
      <c:pivotFmt>
        <c:idx val="1847"/>
        <c:spPr>
          <a:solidFill>
            <a:schemeClr val="accent1"/>
          </a:solidFill>
          <a:ln>
            <a:noFill/>
          </a:ln>
          <a:effectLst/>
        </c:spPr>
      </c:pivotFmt>
      <c:pivotFmt>
        <c:idx val="1848"/>
        <c:spPr>
          <a:solidFill>
            <a:schemeClr val="accent1"/>
          </a:solidFill>
          <a:ln>
            <a:noFill/>
          </a:ln>
          <a:effectLst/>
        </c:spPr>
      </c:pivotFmt>
      <c:pivotFmt>
        <c:idx val="1849"/>
        <c:spPr>
          <a:solidFill>
            <a:schemeClr val="accent1"/>
          </a:solidFill>
          <a:ln>
            <a:noFill/>
          </a:ln>
          <a:effectLst/>
        </c:spPr>
      </c:pivotFmt>
      <c:pivotFmt>
        <c:idx val="1850"/>
        <c:spPr>
          <a:solidFill>
            <a:schemeClr val="accent1"/>
          </a:solidFill>
          <a:ln>
            <a:noFill/>
          </a:ln>
          <a:effectLst/>
        </c:spPr>
      </c:pivotFmt>
      <c:pivotFmt>
        <c:idx val="1851"/>
        <c:spPr>
          <a:solidFill>
            <a:schemeClr val="accent1"/>
          </a:solidFill>
          <a:ln>
            <a:noFill/>
          </a:ln>
          <a:effectLst/>
        </c:spPr>
      </c:pivotFmt>
      <c:pivotFmt>
        <c:idx val="1852"/>
        <c:spPr>
          <a:solidFill>
            <a:schemeClr val="accent1"/>
          </a:solidFill>
          <a:ln>
            <a:noFill/>
          </a:ln>
          <a:effectLst/>
        </c:spPr>
      </c:pivotFmt>
      <c:pivotFmt>
        <c:idx val="1853"/>
        <c:spPr>
          <a:solidFill>
            <a:schemeClr val="accent1"/>
          </a:solidFill>
          <a:ln>
            <a:noFill/>
          </a:ln>
          <a:effectLst/>
        </c:spPr>
      </c:pivotFmt>
      <c:pivotFmt>
        <c:idx val="1854"/>
        <c:spPr>
          <a:solidFill>
            <a:schemeClr val="accent1"/>
          </a:solidFill>
          <a:ln>
            <a:noFill/>
          </a:ln>
          <a:effectLst/>
        </c:spPr>
      </c:pivotFmt>
      <c:pivotFmt>
        <c:idx val="1855"/>
        <c:spPr>
          <a:solidFill>
            <a:schemeClr val="accent1"/>
          </a:solidFill>
          <a:ln>
            <a:noFill/>
          </a:ln>
          <a:effectLst/>
        </c:spPr>
      </c:pivotFmt>
      <c:pivotFmt>
        <c:idx val="1856"/>
        <c:spPr>
          <a:solidFill>
            <a:schemeClr val="accent1"/>
          </a:solidFill>
          <a:ln>
            <a:noFill/>
          </a:ln>
          <a:effectLst/>
        </c:spPr>
      </c:pivotFmt>
      <c:pivotFmt>
        <c:idx val="1857"/>
        <c:spPr>
          <a:solidFill>
            <a:schemeClr val="accent1"/>
          </a:solidFill>
          <a:ln>
            <a:noFill/>
          </a:ln>
          <a:effectLst/>
        </c:spPr>
      </c:pivotFmt>
      <c:pivotFmt>
        <c:idx val="1858"/>
        <c:spPr>
          <a:solidFill>
            <a:schemeClr val="accent1"/>
          </a:solidFill>
          <a:ln>
            <a:noFill/>
          </a:ln>
          <a:effectLst/>
        </c:spPr>
      </c:pivotFmt>
      <c:pivotFmt>
        <c:idx val="1859"/>
        <c:spPr>
          <a:solidFill>
            <a:schemeClr val="accent1"/>
          </a:solidFill>
          <a:ln>
            <a:noFill/>
          </a:ln>
          <a:effectLst/>
        </c:spPr>
      </c:pivotFmt>
      <c:pivotFmt>
        <c:idx val="1860"/>
        <c:spPr>
          <a:solidFill>
            <a:schemeClr val="accent1"/>
          </a:solidFill>
          <a:ln>
            <a:noFill/>
          </a:ln>
          <a:effectLst/>
        </c:spPr>
      </c:pivotFmt>
      <c:pivotFmt>
        <c:idx val="1861"/>
        <c:spPr>
          <a:solidFill>
            <a:schemeClr val="accent1"/>
          </a:solidFill>
          <a:ln>
            <a:noFill/>
          </a:ln>
          <a:effectLst/>
        </c:spPr>
      </c:pivotFmt>
      <c:pivotFmt>
        <c:idx val="1862"/>
        <c:spPr>
          <a:solidFill>
            <a:schemeClr val="accent1"/>
          </a:solidFill>
          <a:ln>
            <a:noFill/>
          </a:ln>
          <a:effectLst/>
        </c:spPr>
      </c:pivotFmt>
      <c:pivotFmt>
        <c:idx val="1863"/>
        <c:spPr>
          <a:solidFill>
            <a:schemeClr val="accent1"/>
          </a:solidFill>
          <a:ln>
            <a:noFill/>
          </a:ln>
          <a:effectLst/>
        </c:spPr>
      </c:pivotFmt>
      <c:pivotFmt>
        <c:idx val="1864"/>
        <c:spPr>
          <a:solidFill>
            <a:schemeClr val="accent1"/>
          </a:solidFill>
          <a:ln>
            <a:noFill/>
          </a:ln>
          <a:effectLst/>
        </c:spPr>
      </c:pivotFmt>
      <c:pivotFmt>
        <c:idx val="1865"/>
        <c:spPr>
          <a:solidFill>
            <a:schemeClr val="accent1"/>
          </a:solidFill>
          <a:ln>
            <a:noFill/>
          </a:ln>
          <a:effectLst/>
        </c:spPr>
      </c:pivotFmt>
      <c:pivotFmt>
        <c:idx val="1866"/>
        <c:spPr>
          <a:solidFill>
            <a:schemeClr val="accent1"/>
          </a:solidFill>
          <a:ln>
            <a:noFill/>
          </a:ln>
          <a:effectLst/>
        </c:spPr>
      </c:pivotFmt>
      <c:pivotFmt>
        <c:idx val="1867"/>
        <c:spPr>
          <a:solidFill>
            <a:schemeClr val="accent1"/>
          </a:solidFill>
          <a:ln>
            <a:noFill/>
          </a:ln>
          <a:effectLst/>
        </c:spPr>
      </c:pivotFmt>
      <c:pivotFmt>
        <c:idx val="1868"/>
        <c:spPr>
          <a:solidFill>
            <a:schemeClr val="accent1"/>
          </a:solidFill>
          <a:ln>
            <a:noFill/>
          </a:ln>
          <a:effectLst/>
        </c:spPr>
      </c:pivotFmt>
      <c:pivotFmt>
        <c:idx val="1869"/>
        <c:spPr>
          <a:solidFill>
            <a:schemeClr val="accent1"/>
          </a:solidFill>
          <a:ln>
            <a:noFill/>
          </a:ln>
          <a:effectLst/>
        </c:spPr>
      </c:pivotFmt>
      <c:pivotFmt>
        <c:idx val="1870"/>
        <c:spPr>
          <a:solidFill>
            <a:schemeClr val="accent1"/>
          </a:solidFill>
          <a:ln>
            <a:noFill/>
          </a:ln>
          <a:effectLst/>
        </c:spPr>
      </c:pivotFmt>
      <c:pivotFmt>
        <c:idx val="1871"/>
        <c:spPr>
          <a:solidFill>
            <a:schemeClr val="accent1"/>
          </a:solidFill>
          <a:ln>
            <a:noFill/>
          </a:ln>
          <a:effectLst/>
        </c:spPr>
      </c:pivotFmt>
      <c:pivotFmt>
        <c:idx val="1872"/>
        <c:spPr>
          <a:solidFill>
            <a:schemeClr val="accent1"/>
          </a:solidFill>
          <a:ln>
            <a:noFill/>
          </a:ln>
          <a:effectLst/>
        </c:spPr>
      </c:pivotFmt>
      <c:pivotFmt>
        <c:idx val="1873"/>
        <c:spPr>
          <a:solidFill>
            <a:schemeClr val="accent1"/>
          </a:solidFill>
          <a:ln>
            <a:noFill/>
          </a:ln>
          <a:effectLst/>
        </c:spPr>
      </c:pivotFmt>
      <c:pivotFmt>
        <c:idx val="1874"/>
        <c:spPr>
          <a:solidFill>
            <a:schemeClr val="accent1"/>
          </a:solidFill>
          <a:ln>
            <a:noFill/>
          </a:ln>
          <a:effectLst/>
        </c:spPr>
      </c:pivotFmt>
      <c:pivotFmt>
        <c:idx val="1875"/>
        <c:spPr>
          <a:solidFill>
            <a:schemeClr val="accent1"/>
          </a:solidFill>
          <a:ln>
            <a:noFill/>
          </a:ln>
          <a:effectLst/>
        </c:spPr>
      </c:pivotFmt>
      <c:pivotFmt>
        <c:idx val="1876"/>
        <c:spPr>
          <a:solidFill>
            <a:schemeClr val="accent1"/>
          </a:solidFill>
          <a:ln>
            <a:noFill/>
          </a:ln>
          <a:effectLst/>
        </c:spPr>
      </c:pivotFmt>
      <c:pivotFmt>
        <c:idx val="1877"/>
        <c:spPr>
          <a:solidFill>
            <a:schemeClr val="accent1"/>
          </a:solidFill>
          <a:ln>
            <a:noFill/>
          </a:ln>
          <a:effectLst/>
        </c:spPr>
      </c:pivotFmt>
      <c:pivotFmt>
        <c:idx val="1878"/>
        <c:spPr>
          <a:solidFill>
            <a:schemeClr val="accent1"/>
          </a:solidFill>
          <a:ln>
            <a:noFill/>
          </a:ln>
          <a:effectLst/>
        </c:spPr>
      </c:pivotFmt>
      <c:pivotFmt>
        <c:idx val="1879"/>
        <c:spPr>
          <a:solidFill>
            <a:schemeClr val="accent1"/>
          </a:solidFill>
          <a:ln>
            <a:noFill/>
          </a:ln>
          <a:effectLst/>
        </c:spPr>
      </c:pivotFmt>
      <c:pivotFmt>
        <c:idx val="1880"/>
        <c:spPr>
          <a:solidFill>
            <a:schemeClr val="accent1"/>
          </a:solidFill>
          <a:ln>
            <a:noFill/>
          </a:ln>
          <a:effectLst/>
        </c:spPr>
      </c:pivotFmt>
      <c:pivotFmt>
        <c:idx val="1881"/>
        <c:spPr>
          <a:solidFill>
            <a:schemeClr val="accent1"/>
          </a:solidFill>
          <a:ln>
            <a:noFill/>
          </a:ln>
          <a:effectLst/>
        </c:spPr>
      </c:pivotFmt>
      <c:pivotFmt>
        <c:idx val="1882"/>
        <c:spPr>
          <a:solidFill>
            <a:schemeClr val="accent1"/>
          </a:solidFill>
          <a:ln>
            <a:noFill/>
          </a:ln>
          <a:effectLst/>
        </c:spPr>
      </c:pivotFmt>
      <c:pivotFmt>
        <c:idx val="1883"/>
        <c:spPr>
          <a:solidFill>
            <a:schemeClr val="accent1"/>
          </a:solidFill>
          <a:ln>
            <a:noFill/>
          </a:ln>
          <a:effectLst/>
        </c:spPr>
      </c:pivotFmt>
      <c:pivotFmt>
        <c:idx val="1884"/>
        <c:spPr>
          <a:solidFill>
            <a:schemeClr val="accent1"/>
          </a:solidFill>
          <a:ln>
            <a:noFill/>
          </a:ln>
          <a:effectLst/>
        </c:spPr>
      </c:pivotFmt>
      <c:pivotFmt>
        <c:idx val="1885"/>
        <c:spPr>
          <a:solidFill>
            <a:schemeClr val="accent1"/>
          </a:solidFill>
          <a:ln>
            <a:noFill/>
          </a:ln>
          <a:effectLst/>
        </c:spPr>
      </c:pivotFmt>
      <c:pivotFmt>
        <c:idx val="1886"/>
        <c:spPr>
          <a:solidFill>
            <a:schemeClr val="accent1"/>
          </a:solidFill>
          <a:ln>
            <a:noFill/>
          </a:ln>
          <a:effectLst/>
        </c:spPr>
      </c:pivotFmt>
      <c:pivotFmt>
        <c:idx val="1887"/>
        <c:spPr>
          <a:solidFill>
            <a:schemeClr val="accent1"/>
          </a:solidFill>
          <a:ln>
            <a:noFill/>
          </a:ln>
          <a:effectLst/>
        </c:spPr>
      </c:pivotFmt>
      <c:pivotFmt>
        <c:idx val="1888"/>
        <c:spPr>
          <a:solidFill>
            <a:schemeClr val="accent1"/>
          </a:solidFill>
          <a:ln>
            <a:noFill/>
          </a:ln>
          <a:effectLst/>
        </c:spPr>
      </c:pivotFmt>
      <c:pivotFmt>
        <c:idx val="1889"/>
        <c:spPr>
          <a:solidFill>
            <a:schemeClr val="accent1"/>
          </a:solidFill>
          <a:ln>
            <a:noFill/>
          </a:ln>
          <a:effectLst/>
        </c:spPr>
      </c:pivotFmt>
      <c:pivotFmt>
        <c:idx val="1890"/>
        <c:spPr>
          <a:solidFill>
            <a:schemeClr val="accent1"/>
          </a:solidFill>
          <a:ln>
            <a:noFill/>
          </a:ln>
          <a:effectLst/>
        </c:spPr>
      </c:pivotFmt>
      <c:pivotFmt>
        <c:idx val="1891"/>
        <c:spPr>
          <a:solidFill>
            <a:schemeClr val="accent1"/>
          </a:solidFill>
          <a:ln>
            <a:noFill/>
          </a:ln>
          <a:effectLst/>
        </c:spPr>
      </c:pivotFmt>
      <c:pivotFmt>
        <c:idx val="1892"/>
        <c:spPr>
          <a:solidFill>
            <a:schemeClr val="accent1"/>
          </a:solidFill>
          <a:ln>
            <a:noFill/>
          </a:ln>
          <a:effectLst/>
        </c:spPr>
      </c:pivotFmt>
      <c:pivotFmt>
        <c:idx val="1893"/>
        <c:spPr>
          <a:solidFill>
            <a:schemeClr val="accent1"/>
          </a:solidFill>
          <a:ln>
            <a:noFill/>
          </a:ln>
          <a:effectLst/>
        </c:spPr>
      </c:pivotFmt>
      <c:pivotFmt>
        <c:idx val="1894"/>
        <c:spPr>
          <a:solidFill>
            <a:schemeClr val="accent1"/>
          </a:solidFill>
          <a:ln>
            <a:noFill/>
          </a:ln>
          <a:effectLst/>
        </c:spPr>
      </c:pivotFmt>
      <c:pivotFmt>
        <c:idx val="1895"/>
        <c:spPr>
          <a:solidFill>
            <a:schemeClr val="accent1"/>
          </a:solidFill>
          <a:ln>
            <a:noFill/>
          </a:ln>
          <a:effectLst/>
        </c:spPr>
      </c:pivotFmt>
      <c:pivotFmt>
        <c:idx val="1896"/>
        <c:spPr>
          <a:solidFill>
            <a:schemeClr val="accent1"/>
          </a:solidFill>
          <a:ln>
            <a:noFill/>
          </a:ln>
          <a:effectLst/>
        </c:spPr>
      </c:pivotFmt>
      <c:pivotFmt>
        <c:idx val="1897"/>
        <c:spPr>
          <a:solidFill>
            <a:schemeClr val="accent1"/>
          </a:solidFill>
          <a:ln>
            <a:noFill/>
          </a:ln>
          <a:effectLst/>
        </c:spPr>
      </c:pivotFmt>
      <c:pivotFmt>
        <c:idx val="1898"/>
        <c:spPr>
          <a:solidFill>
            <a:schemeClr val="accent1"/>
          </a:solidFill>
          <a:ln>
            <a:noFill/>
          </a:ln>
          <a:effectLst/>
        </c:spPr>
      </c:pivotFmt>
      <c:pivotFmt>
        <c:idx val="1899"/>
        <c:spPr>
          <a:solidFill>
            <a:schemeClr val="accent1"/>
          </a:solidFill>
          <a:ln>
            <a:noFill/>
          </a:ln>
          <a:effectLst/>
        </c:spPr>
      </c:pivotFmt>
      <c:pivotFmt>
        <c:idx val="1900"/>
        <c:spPr>
          <a:solidFill>
            <a:schemeClr val="accent1"/>
          </a:solidFill>
          <a:ln>
            <a:noFill/>
          </a:ln>
          <a:effectLst/>
        </c:spPr>
      </c:pivotFmt>
      <c:pivotFmt>
        <c:idx val="1901"/>
        <c:spPr>
          <a:solidFill>
            <a:schemeClr val="accent1"/>
          </a:solidFill>
          <a:ln>
            <a:noFill/>
          </a:ln>
          <a:effectLst/>
        </c:spPr>
      </c:pivotFmt>
      <c:pivotFmt>
        <c:idx val="1902"/>
        <c:spPr>
          <a:solidFill>
            <a:schemeClr val="accent1"/>
          </a:solidFill>
          <a:ln>
            <a:noFill/>
          </a:ln>
          <a:effectLst/>
        </c:spPr>
      </c:pivotFmt>
      <c:pivotFmt>
        <c:idx val="1903"/>
        <c:spPr>
          <a:solidFill>
            <a:schemeClr val="accent1"/>
          </a:solidFill>
          <a:ln>
            <a:noFill/>
          </a:ln>
          <a:effectLst/>
        </c:spPr>
      </c:pivotFmt>
      <c:pivotFmt>
        <c:idx val="1904"/>
        <c:spPr>
          <a:solidFill>
            <a:schemeClr val="accent1"/>
          </a:solidFill>
          <a:ln>
            <a:noFill/>
          </a:ln>
          <a:effectLst/>
        </c:spPr>
      </c:pivotFmt>
      <c:pivotFmt>
        <c:idx val="1905"/>
        <c:spPr>
          <a:solidFill>
            <a:schemeClr val="accent1"/>
          </a:solidFill>
          <a:ln>
            <a:noFill/>
          </a:ln>
          <a:effectLst/>
        </c:spPr>
      </c:pivotFmt>
      <c:pivotFmt>
        <c:idx val="1906"/>
        <c:spPr>
          <a:solidFill>
            <a:schemeClr val="accent1"/>
          </a:solidFill>
          <a:ln>
            <a:noFill/>
          </a:ln>
          <a:effectLst/>
        </c:spPr>
      </c:pivotFmt>
      <c:pivotFmt>
        <c:idx val="1907"/>
        <c:spPr>
          <a:solidFill>
            <a:schemeClr val="accent1"/>
          </a:solidFill>
          <a:ln>
            <a:noFill/>
          </a:ln>
          <a:effectLst/>
        </c:spPr>
      </c:pivotFmt>
      <c:pivotFmt>
        <c:idx val="1908"/>
        <c:spPr>
          <a:solidFill>
            <a:schemeClr val="accent1"/>
          </a:solidFill>
          <a:ln>
            <a:noFill/>
          </a:ln>
          <a:effectLst/>
        </c:spPr>
      </c:pivotFmt>
      <c:pivotFmt>
        <c:idx val="1909"/>
        <c:spPr>
          <a:solidFill>
            <a:schemeClr val="accent1"/>
          </a:solidFill>
          <a:ln>
            <a:noFill/>
          </a:ln>
          <a:effectLst/>
        </c:spPr>
      </c:pivotFmt>
      <c:pivotFmt>
        <c:idx val="1910"/>
        <c:spPr>
          <a:solidFill>
            <a:schemeClr val="accent1"/>
          </a:solidFill>
          <a:ln>
            <a:noFill/>
          </a:ln>
          <a:effectLst/>
        </c:spPr>
      </c:pivotFmt>
      <c:pivotFmt>
        <c:idx val="1911"/>
        <c:spPr>
          <a:solidFill>
            <a:schemeClr val="accent1"/>
          </a:solidFill>
          <a:ln>
            <a:noFill/>
          </a:ln>
          <a:effectLst/>
        </c:spPr>
      </c:pivotFmt>
      <c:pivotFmt>
        <c:idx val="1912"/>
        <c:spPr>
          <a:solidFill>
            <a:schemeClr val="accent1"/>
          </a:solidFill>
          <a:ln>
            <a:noFill/>
          </a:ln>
          <a:effectLst/>
        </c:spPr>
      </c:pivotFmt>
      <c:pivotFmt>
        <c:idx val="1913"/>
        <c:spPr>
          <a:solidFill>
            <a:schemeClr val="accent1"/>
          </a:solidFill>
          <a:ln>
            <a:noFill/>
          </a:ln>
          <a:effectLst/>
        </c:spPr>
      </c:pivotFmt>
      <c:pivotFmt>
        <c:idx val="1914"/>
        <c:spPr>
          <a:solidFill>
            <a:schemeClr val="accent1"/>
          </a:solidFill>
          <a:ln>
            <a:noFill/>
          </a:ln>
          <a:effectLst/>
        </c:spPr>
      </c:pivotFmt>
      <c:pivotFmt>
        <c:idx val="1915"/>
        <c:spPr>
          <a:solidFill>
            <a:schemeClr val="accent1"/>
          </a:solidFill>
          <a:ln>
            <a:noFill/>
          </a:ln>
          <a:effectLst/>
        </c:spPr>
      </c:pivotFmt>
      <c:pivotFmt>
        <c:idx val="1916"/>
        <c:spPr>
          <a:solidFill>
            <a:schemeClr val="accent1"/>
          </a:solidFill>
          <a:ln>
            <a:noFill/>
          </a:ln>
          <a:effectLst/>
        </c:spPr>
      </c:pivotFmt>
      <c:pivotFmt>
        <c:idx val="1917"/>
        <c:spPr>
          <a:solidFill>
            <a:schemeClr val="accent1"/>
          </a:solidFill>
          <a:ln>
            <a:noFill/>
          </a:ln>
          <a:effectLst/>
        </c:spPr>
      </c:pivotFmt>
      <c:pivotFmt>
        <c:idx val="1918"/>
        <c:spPr>
          <a:solidFill>
            <a:schemeClr val="accent1"/>
          </a:solidFill>
          <a:ln>
            <a:noFill/>
          </a:ln>
          <a:effectLst/>
        </c:spPr>
      </c:pivotFmt>
      <c:pivotFmt>
        <c:idx val="1919"/>
        <c:spPr>
          <a:solidFill>
            <a:schemeClr val="accent1"/>
          </a:solidFill>
          <a:ln>
            <a:noFill/>
          </a:ln>
          <a:effectLst/>
        </c:spPr>
      </c:pivotFmt>
      <c:pivotFmt>
        <c:idx val="1920"/>
        <c:spPr>
          <a:solidFill>
            <a:schemeClr val="accent1"/>
          </a:solidFill>
          <a:ln>
            <a:noFill/>
          </a:ln>
          <a:effectLst/>
        </c:spPr>
      </c:pivotFmt>
      <c:pivotFmt>
        <c:idx val="1921"/>
        <c:spPr>
          <a:solidFill>
            <a:schemeClr val="accent1"/>
          </a:solidFill>
          <a:ln>
            <a:noFill/>
          </a:ln>
          <a:effectLst/>
        </c:spPr>
      </c:pivotFmt>
      <c:pivotFmt>
        <c:idx val="1922"/>
        <c:spPr>
          <a:solidFill>
            <a:schemeClr val="accent1"/>
          </a:solidFill>
          <a:ln>
            <a:noFill/>
          </a:ln>
          <a:effectLst/>
        </c:spPr>
      </c:pivotFmt>
      <c:pivotFmt>
        <c:idx val="1923"/>
        <c:spPr>
          <a:solidFill>
            <a:schemeClr val="accent1"/>
          </a:solidFill>
          <a:ln>
            <a:noFill/>
          </a:ln>
          <a:effectLst/>
        </c:spPr>
      </c:pivotFmt>
      <c:pivotFmt>
        <c:idx val="1924"/>
        <c:spPr>
          <a:solidFill>
            <a:schemeClr val="accent1"/>
          </a:solidFill>
          <a:ln>
            <a:noFill/>
          </a:ln>
          <a:effectLst/>
        </c:spPr>
      </c:pivotFmt>
      <c:pivotFmt>
        <c:idx val="1925"/>
        <c:spPr>
          <a:solidFill>
            <a:schemeClr val="accent1"/>
          </a:solidFill>
          <a:ln>
            <a:noFill/>
          </a:ln>
          <a:effectLst/>
        </c:spPr>
      </c:pivotFmt>
      <c:pivotFmt>
        <c:idx val="1926"/>
        <c:spPr>
          <a:solidFill>
            <a:schemeClr val="accent1"/>
          </a:solidFill>
          <a:ln>
            <a:noFill/>
          </a:ln>
          <a:effectLst/>
        </c:spPr>
      </c:pivotFmt>
      <c:pivotFmt>
        <c:idx val="1927"/>
        <c:spPr>
          <a:solidFill>
            <a:schemeClr val="accent1"/>
          </a:solidFill>
          <a:ln>
            <a:noFill/>
          </a:ln>
          <a:effectLst/>
        </c:spPr>
      </c:pivotFmt>
      <c:pivotFmt>
        <c:idx val="1928"/>
        <c:spPr>
          <a:solidFill>
            <a:schemeClr val="accent1"/>
          </a:solidFill>
          <a:ln>
            <a:noFill/>
          </a:ln>
          <a:effectLst/>
        </c:spPr>
      </c:pivotFmt>
      <c:pivotFmt>
        <c:idx val="1929"/>
        <c:spPr>
          <a:solidFill>
            <a:schemeClr val="accent1"/>
          </a:solidFill>
          <a:ln>
            <a:noFill/>
          </a:ln>
          <a:effectLst/>
        </c:spPr>
      </c:pivotFmt>
      <c:pivotFmt>
        <c:idx val="1930"/>
        <c:spPr>
          <a:solidFill>
            <a:schemeClr val="accent1"/>
          </a:solidFill>
          <a:ln>
            <a:noFill/>
          </a:ln>
          <a:effectLst/>
        </c:spPr>
      </c:pivotFmt>
      <c:pivotFmt>
        <c:idx val="1931"/>
        <c:spPr>
          <a:solidFill>
            <a:schemeClr val="accent1"/>
          </a:solidFill>
          <a:ln>
            <a:noFill/>
          </a:ln>
          <a:effectLst/>
        </c:spPr>
      </c:pivotFmt>
      <c:pivotFmt>
        <c:idx val="1932"/>
        <c:spPr>
          <a:solidFill>
            <a:schemeClr val="accent1"/>
          </a:solidFill>
          <a:ln>
            <a:noFill/>
          </a:ln>
          <a:effectLst/>
        </c:spPr>
      </c:pivotFmt>
      <c:pivotFmt>
        <c:idx val="1933"/>
        <c:spPr>
          <a:solidFill>
            <a:schemeClr val="accent1"/>
          </a:solidFill>
          <a:ln>
            <a:noFill/>
          </a:ln>
          <a:effectLst/>
        </c:spPr>
      </c:pivotFmt>
      <c:pivotFmt>
        <c:idx val="1934"/>
        <c:spPr>
          <a:solidFill>
            <a:schemeClr val="accent1"/>
          </a:solidFill>
          <a:ln>
            <a:noFill/>
          </a:ln>
          <a:effectLst/>
        </c:spPr>
      </c:pivotFmt>
      <c:pivotFmt>
        <c:idx val="1935"/>
        <c:spPr>
          <a:solidFill>
            <a:schemeClr val="accent1"/>
          </a:solidFill>
          <a:ln>
            <a:noFill/>
          </a:ln>
          <a:effectLst/>
        </c:spPr>
      </c:pivotFmt>
      <c:pivotFmt>
        <c:idx val="1936"/>
        <c:spPr>
          <a:solidFill>
            <a:schemeClr val="accent1"/>
          </a:solidFill>
          <a:ln>
            <a:noFill/>
          </a:ln>
          <a:effectLst/>
        </c:spPr>
      </c:pivotFmt>
      <c:pivotFmt>
        <c:idx val="1937"/>
        <c:spPr>
          <a:solidFill>
            <a:schemeClr val="accent1"/>
          </a:solidFill>
          <a:ln>
            <a:noFill/>
          </a:ln>
          <a:effectLst/>
        </c:spPr>
      </c:pivotFmt>
      <c:pivotFmt>
        <c:idx val="1938"/>
        <c:spPr>
          <a:solidFill>
            <a:schemeClr val="accent1"/>
          </a:solidFill>
          <a:ln>
            <a:noFill/>
          </a:ln>
          <a:effectLst/>
        </c:spPr>
      </c:pivotFmt>
      <c:pivotFmt>
        <c:idx val="1939"/>
        <c:spPr>
          <a:solidFill>
            <a:schemeClr val="accent1"/>
          </a:solidFill>
          <a:ln>
            <a:noFill/>
          </a:ln>
          <a:effectLst/>
        </c:spPr>
      </c:pivotFmt>
      <c:pivotFmt>
        <c:idx val="1940"/>
        <c:spPr>
          <a:solidFill>
            <a:schemeClr val="accent1"/>
          </a:solidFill>
          <a:ln>
            <a:noFill/>
          </a:ln>
          <a:effectLst/>
        </c:spPr>
      </c:pivotFmt>
      <c:pivotFmt>
        <c:idx val="1941"/>
        <c:spPr>
          <a:solidFill>
            <a:schemeClr val="accent1"/>
          </a:solidFill>
          <a:ln>
            <a:noFill/>
          </a:ln>
          <a:effectLst/>
        </c:spPr>
      </c:pivotFmt>
      <c:pivotFmt>
        <c:idx val="1942"/>
        <c:spPr>
          <a:solidFill>
            <a:schemeClr val="accent1"/>
          </a:solidFill>
          <a:ln>
            <a:noFill/>
          </a:ln>
          <a:effectLst/>
        </c:spPr>
      </c:pivotFmt>
      <c:pivotFmt>
        <c:idx val="1943"/>
        <c:spPr>
          <a:solidFill>
            <a:schemeClr val="accent1"/>
          </a:solidFill>
          <a:ln>
            <a:noFill/>
          </a:ln>
          <a:effectLst/>
        </c:spPr>
      </c:pivotFmt>
      <c:pivotFmt>
        <c:idx val="1944"/>
        <c:spPr>
          <a:solidFill>
            <a:schemeClr val="accent1"/>
          </a:solidFill>
          <a:ln>
            <a:noFill/>
          </a:ln>
          <a:effectLst/>
        </c:spPr>
      </c:pivotFmt>
      <c:pivotFmt>
        <c:idx val="1945"/>
        <c:spPr>
          <a:solidFill>
            <a:schemeClr val="accent1"/>
          </a:solidFill>
          <a:ln>
            <a:noFill/>
          </a:ln>
          <a:effectLst/>
        </c:spPr>
      </c:pivotFmt>
      <c:pivotFmt>
        <c:idx val="1946"/>
        <c:spPr>
          <a:solidFill>
            <a:schemeClr val="accent1"/>
          </a:solidFill>
          <a:ln>
            <a:noFill/>
          </a:ln>
          <a:effectLst/>
        </c:spPr>
      </c:pivotFmt>
      <c:pivotFmt>
        <c:idx val="1947"/>
        <c:spPr>
          <a:solidFill>
            <a:schemeClr val="accent1"/>
          </a:solidFill>
          <a:ln>
            <a:noFill/>
          </a:ln>
          <a:effectLst/>
        </c:spPr>
      </c:pivotFmt>
      <c:pivotFmt>
        <c:idx val="1948"/>
        <c:spPr>
          <a:solidFill>
            <a:schemeClr val="accent1"/>
          </a:solidFill>
          <a:ln>
            <a:noFill/>
          </a:ln>
          <a:effectLst/>
        </c:spPr>
      </c:pivotFmt>
      <c:pivotFmt>
        <c:idx val="1949"/>
        <c:spPr>
          <a:solidFill>
            <a:schemeClr val="accent1"/>
          </a:solidFill>
          <a:ln>
            <a:noFill/>
          </a:ln>
          <a:effectLst/>
        </c:spPr>
      </c:pivotFmt>
      <c:pivotFmt>
        <c:idx val="1950"/>
        <c:spPr>
          <a:solidFill>
            <a:schemeClr val="accent1"/>
          </a:solidFill>
          <a:ln>
            <a:noFill/>
          </a:ln>
          <a:effectLst/>
        </c:spPr>
      </c:pivotFmt>
      <c:pivotFmt>
        <c:idx val="1951"/>
        <c:spPr>
          <a:solidFill>
            <a:schemeClr val="accent1"/>
          </a:solidFill>
          <a:ln>
            <a:noFill/>
          </a:ln>
          <a:effectLst/>
        </c:spPr>
      </c:pivotFmt>
      <c:pivotFmt>
        <c:idx val="1952"/>
        <c:spPr>
          <a:solidFill>
            <a:schemeClr val="accent1"/>
          </a:solidFill>
          <a:ln>
            <a:noFill/>
          </a:ln>
          <a:effectLst/>
        </c:spPr>
      </c:pivotFmt>
      <c:pivotFmt>
        <c:idx val="1953"/>
        <c:spPr>
          <a:solidFill>
            <a:schemeClr val="accent1"/>
          </a:solidFill>
          <a:ln>
            <a:noFill/>
          </a:ln>
          <a:effectLst/>
        </c:spPr>
      </c:pivotFmt>
      <c:pivotFmt>
        <c:idx val="1954"/>
        <c:spPr>
          <a:solidFill>
            <a:schemeClr val="accent1"/>
          </a:solidFill>
          <a:ln>
            <a:noFill/>
          </a:ln>
          <a:effectLst/>
        </c:spPr>
      </c:pivotFmt>
      <c:pivotFmt>
        <c:idx val="1955"/>
        <c:spPr>
          <a:solidFill>
            <a:schemeClr val="accent1"/>
          </a:solidFill>
          <a:ln>
            <a:noFill/>
          </a:ln>
          <a:effectLst/>
        </c:spPr>
      </c:pivotFmt>
      <c:pivotFmt>
        <c:idx val="1956"/>
        <c:spPr>
          <a:solidFill>
            <a:schemeClr val="accent1"/>
          </a:solidFill>
          <a:ln>
            <a:noFill/>
          </a:ln>
          <a:effectLst/>
        </c:spPr>
      </c:pivotFmt>
      <c:pivotFmt>
        <c:idx val="1957"/>
        <c:spPr>
          <a:solidFill>
            <a:schemeClr val="accent1"/>
          </a:solidFill>
          <a:ln>
            <a:noFill/>
          </a:ln>
          <a:effectLst/>
        </c:spPr>
      </c:pivotFmt>
      <c:pivotFmt>
        <c:idx val="1958"/>
        <c:spPr>
          <a:solidFill>
            <a:schemeClr val="accent1"/>
          </a:solidFill>
          <a:ln>
            <a:noFill/>
          </a:ln>
          <a:effectLst/>
        </c:spPr>
      </c:pivotFmt>
      <c:pivotFmt>
        <c:idx val="1959"/>
        <c:spPr>
          <a:solidFill>
            <a:schemeClr val="accent1"/>
          </a:solidFill>
          <a:ln>
            <a:noFill/>
          </a:ln>
          <a:effectLst/>
        </c:spPr>
      </c:pivotFmt>
      <c:pivotFmt>
        <c:idx val="1960"/>
        <c:spPr>
          <a:solidFill>
            <a:schemeClr val="accent1"/>
          </a:solidFill>
          <a:ln>
            <a:noFill/>
          </a:ln>
          <a:effectLst/>
        </c:spPr>
      </c:pivotFmt>
      <c:pivotFmt>
        <c:idx val="1961"/>
        <c:spPr>
          <a:solidFill>
            <a:schemeClr val="accent1"/>
          </a:solidFill>
          <a:ln>
            <a:noFill/>
          </a:ln>
          <a:effectLst/>
        </c:spPr>
      </c:pivotFmt>
      <c:pivotFmt>
        <c:idx val="1962"/>
        <c:spPr>
          <a:solidFill>
            <a:schemeClr val="accent1"/>
          </a:solidFill>
          <a:ln>
            <a:noFill/>
          </a:ln>
          <a:effectLst/>
        </c:spPr>
      </c:pivotFmt>
      <c:pivotFmt>
        <c:idx val="1963"/>
        <c:spPr>
          <a:solidFill>
            <a:schemeClr val="accent1"/>
          </a:solidFill>
          <a:ln>
            <a:noFill/>
          </a:ln>
          <a:effectLst/>
        </c:spPr>
      </c:pivotFmt>
      <c:pivotFmt>
        <c:idx val="1964"/>
        <c:spPr>
          <a:solidFill>
            <a:schemeClr val="accent1"/>
          </a:solidFill>
          <a:ln>
            <a:noFill/>
          </a:ln>
          <a:effectLst/>
        </c:spPr>
      </c:pivotFmt>
      <c:pivotFmt>
        <c:idx val="1965"/>
        <c:spPr>
          <a:solidFill>
            <a:schemeClr val="accent1"/>
          </a:solidFill>
          <a:ln>
            <a:noFill/>
          </a:ln>
          <a:effectLst/>
        </c:spPr>
      </c:pivotFmt>
      <c:pivotFmt>
        <c:idx val="1966"/>
        <c:spPr>
          <a:solidFill>
            <a:schemeClr val="accent1"/>
          </a:solidFill>
          <a:ln>
            <a:noFill/>
          </a:ln>
          <a:effectLst/>
        </c:spPr>
      </c:pivotFmt>
      <c:pivotFmt>
        <c:idx val="1967"/>
        <c:spPr>
          <a:solidFill>
            <a:schemeClr val="accent1"/>
          </a:solidFill>
          <a:ln>
            <a:noFill/>
          </a:ln>
          <a:effectLst/>
        </c:spPr>
      </c:pivotFmt>
      <c:pivotFmt>
        <c:idx val="1968"/>
        <c:spPr>
          <a:solidFill>
            <a:schemeClr val="accent1"/>
          </a:solidFill>
          <a:ln>
            <a:noFill/>
          </a:ln>
          <a:effectLst/>
        </c:spPr>
      </c:pivotFmt>
      <c:pivotFmt>
        <c:idx val="1969"/>
        <c:spPr>
          <a:solidFill>
            <a:schemeClr val="accent1"/>
          </a:solidFill>
          <a:ln>
            <a:noFill/>
          </a:ln>
          <a:effectLst/>
        </c:spPr>
      </c:pivotFmt>
      <c:pivotFmt>
        <c:idx val="1970"/>
        <c:spPr>
          <a:solidFill>
            <a:schemeClr val="accent1"/>
          </a:solidFill>
          <a:ln>
            <a:noFill/>
          </a:ln>
          <a:effectLst/>
        </c:spPr>
      </c:pivotFmt>
      <c:pivotFmt>
        <c:idx val="1971"/>
        <c:spPr>
          <a:solidFill>
            <a:schemeClr val="accent1"/>
          </a:solidFill>
          <a:ln>
            <a:noFill/>
          </a:ln>
          <a:effectLst/>
        </c:spPr>
      </c:pivotFmt>
      <c:pivotFmt>
        <c:idx val="1972"/>
        <c:spPr>
          <a:solidFill>
            <a:schemeClr val="accent1"/>
          </a:solidFill>
          <a:ln>
            <a:noFill/>
          </a:ln>
          <a:effectLst/>
        </c:spPr>
      </c:pivotFmt>
      <c:pivotFmt>
        <c:idx val="1973"/>
        <c:spPr>
          <a:solidFill>
            <a:schemeClr val="accent1"/>
          </a:solidFill>
          <a:ln>
            <a:noFill/>
          </a:ln>
          <a:effectLst/>
        </c:spPr>
      </c:pivotFmt>
      <c:pivotFmt>
        <c:idx val="1974"/>
        <c:spPr>
          <a:solidFill>
            <a:schemeClr val="accent1"/>
          </a:solidFill>
          <a:ln>
            <a:noFill/>
          </a:ln>
          <a:effectLst/>
        </c:spPr>
      </c:pivotFmt>
      <c:pivotFmt>
        <c:idx val="1975"/>
        <c:spPr>
          <a:solidFill>
            <a:schemeClr val="accent1"/>
          </a:solidFill>
          <a:ln>
            <a:noFill/>
          </a:ln>
          <a:effectLst/>
        </c:spPr>
      </c:pivotFmt>
      <c:pivotFmt>
        <c:idx val="1976"/>
        <c:spPr>
          <a:solidFill>
            <a:schemeClr val="accent1"/>
          </a:solidFill>
          <a:ln>
            <a:noFill/>
          </a:ln>
          <a:effectLst/>
        </c:spPr>
      </c:pivotFmt>
      <c:pivotFmt>
        <c:idx val="1977"/>
        <c:spPr>
          <a:solidFill>
            <a:schemeClr val="accent1"/>
          </a:solidFill>
          <a:ln>
            <a:noFill/>
          </a:ln>
          <a:effectLst/>
        </c:spPr>
      </c:pivotFmt>
      <c:pivotFmt>
        <c:idx val="1978"/>
        <c:spPr>
          <a:solidFill>
            <a:schemeClr val="accent1"/>
          </a:solidFill>
          <a:ln>
            <a:noFill/>
          </a:ln>
          <a:effectLst/>
        </c:spPr>
      </c:pivotFmt>
      <c:pivotFmt>
        <c:idx val="1979"/>
        <c:spPr>
          <a:solidFill>
            <a:schemeClr val="accent1"/>
          </a:solidFill>
          <a:ln>
            <a:noFill/>
          </a:ln>
          <a:effectLst/>
        </c:spPr>
      </c:pivotFmt>
      <c:pivotFmt>
        <c:idx val="1980"/>
        <c:spPr>
          <a:solidFill>
            <a:schemeClr val="accent1"/>
          </a:solidFill>
          <a:ln>
            <a:noFill/>
          </a:ln>
          <a:effectLst/>
        </c:spPr>
      </c:pivotFmt>
      <c:pivotFmt>
        <c:idx val="1981"/>
        <c:spPr>
          <a:solidFill>
            <a:schemeClr val="accent1"/>
          </a:solidFill>
          <a:ln>
            <a:noFill/>
          </a:ln>
          <a:effectLst/>
        </c:spPr>
      </c:pivotFmt>
      <c:pivotFmt>
        <c:idx val="1982"/>
        <c:spPr>
          <a:solidFill>
            <a:schemeClr val="accent1"/>
          </a:solidFill>
          <a:ln>
            <a:noFill/>
          </a:ln>
          <a:effectLst/>
        </c:spPr>
      </c:pivotFmt>
      <c:pivotFmt>
        <c:idx val="1983"/>
        <c:spPr>
          <a:solidFill>
            <a:schemeClr val="accent1"/>
          </a:solidFill>
          <a:ln>
            <a:noFill/>
          </a:ln>
          <a:effectLst/>
        </c:spPr>
      </c:pivotFmt>
      <c:pivotFmt>
        <c:idx val="1984"/>
        <c:spPr>
          <a:solidFill>
            <a:schemeClr val="accent1"/>
          </a:solidFill>
          <a:ln>
            <a:noFill/>
          </a:ln>
          <a:effectLst/>
        </c:spPr>
      </c:pivotFmt>
      <c:pivotFmt>
        <c:idx val="1985"/>
        <c:spPr>
          <a:solidFill>
            <a:schemeClr val="accent1"/>
          </a:solidFill>
          <a:ln>
            <a:noFill/>
          </a:ln>
          <a:effectLst/>
        </c:spPr>
      </c:pivotFmt>
      <c:pivotFmt>
        <c:idx val="1986"/>
        <c:spPr>
          <a:solidFill>
            <a:schemeClr val="accent1"/>
          </a:solidFill>
          <a:ln>
            <a:noFill/>
          </a:ln>
          <a:effectLst/>
        </c:spPr>
      </c:pivotFmt>
      <c:pivotFmt>
        <c:idx val="1987"/>
        <c:spPr>
          <a:solidFill>
            <a:schemeClr val="accent1"/>
          </a:solidFill>
          <a:ln>
            <a:noFill/>
          </a:ln>
          <a:effectLst/>
        </c:spPr>
      </c:pivotFmt>
      <c:pivotFmt>
        <c:idx val="1988"/>
        <c:spPr>
          <a:solidFill>
            <a:schemeClr val="accent1"/>
          </a:solidFill>
          <a:ln>
            <a:noFill/>
          </a:ln>
          <a:effectLst/>
        </c:spPr>
      </c:pivotFmt>
      <c:pivotFmt>
        <c:idx val="1989"/>
        <c:spPr>
          <a:solidFill>
            <a:schemeClr val="accent1"/>
          </a:solidFill>
          <a:ln>
            <a:noFill/>
          </a:ln>
          <a:effectLst/>
        </c:spPr>
      </c:pivotFmt>
      <c:pivotFmt>
        <c:idx val="1990"/>
        <c:spPr>
          <a:solidFill>
            <a:schemeClr val="accent1"/>
          </a:solidFill>
          <a:ln>
            <a:noFill/>
          </a:ln>
          <a:effectLst/>
        </c:spPr>
      </c:pivotFmt>
      <c:pivotFmt>
        <c:idx val="1991"/>
        <c:spPr>
          <a:solidFill>
            <a:schemeClr val="accent1"/>
          </a:solidFill>
          <a:ln>
            <a:noFill/>
          </a:ln>
          <a:effectLst/>
        </c:spPr>
      </c:pivotFmt>
      <c:pivotFmt>
        <c:idx val="1992"/>
        <c:spPr>
          <a:solidFill>
            <a:schemeClr val="accent1"/>
          </a:solidFill>
          <a:ln>
            <a:noFill/>
          </a:ln>
          <a:effectLst/>
        </c:spPr>
      </c:pivotFmt>
      <c:pivotFmt>
        <c:idx val="1993"/>
        <c:spPr>
          <a:solidFill>
            <a:schemeClr val="accent1"/>
          </a:solidFill>
          <a:ln>
            <a:noFill/>
          </a:ln>
          <a:effectLst/>
        </c:spPr>
      </c:pivotFmt>
      <c:pivotFmt>
        <c:idx val="1994"/>
        <c:spPr>
          <a:solidFill>
            <a:schemeClr val="accent1"/>
          </a:solidFill>
          <a:ln>
            <a:noFill/>
          </a:ln>
          <a:effectLst/>
        </c:spPr>
      </c:pivotFmt>
      <c:pivotFmt>
        <c:idx val="1995"/>
        <c:spPr>
          <a:solidFill>
            <a:schemeClr val="accent1"/>
          </a:solidFill>
          <a:ln>
            <a:noFill/>
          </a:ln>
          <a:effectLst/>
        </c:spPr>
      </c:pivotFmt>
      <c:pivotFmt>
        <c:idx val="1996"/>
        <c:spPr>
          <a:solidFill>
            <a:schemeClr val="accent1"/>
          </a:solidFill>
          <a:ln>
            <a:noFill/>
          </a:ln>
          <a:effectLst/>
        </c:spPr>
      </c:pivotFmt>
      <c:pivotFmt>
        <c:idx val="1997"/>
        <c:spPr>
          <a:solidFill>
            <a:schemeClr val="accent1"/>
          </a:solidFill>
          <a:ln>
            <a:noFill/>
          </a:ln>
          <a:effectLst/>
        </c:spPr>
      </c:pivotFmt>
      <c:pivotFmt>
        <c:idx val="1998"/>
        <c:spPr>
          <a:solidFill>
            <a:schemeClr val="accent1"/>
          </a:solidFill>
          <a:ln>
            <a:noFill/>
          </a:ln>
          <a:effectLst/>
        </c:spPr>
      </c:pivotFmt>
      <c:pivotFmt>
        <c:idx val="1999"/>
        <c:spPr>
          <a:solidFill>
            <a:schemeClr val="accent1"/>
          </a:solidFill>
          <a:ln>
            <a:noFill/>
          </a:ln>
          <a:effectLst/>
        </c:spPr>
      </c:pivotFmt>
      <c:pivotFmt>
        <c:idx val="2000"/>
        <c:spPr>
          <a:solidFill>
            <a:schemeClr val="accent1"/>
          </a:solidFill>
          <a:ln>
            <a:noFill/>
          </a:ln>
          <a:effectLst/>
        </c:spPr>
      </c:pivotFmt>
      <c:pivotFmt>
        <c:idx val="2001"/>
        <c:spPr>
          <a:solidFill>
            <a:schemeClr val="accent1"/>
          </a:solidFill>
          <a:ln>
            <a:noFill/>
          </a:ln>
          <a:effectLst/>
        </c:spPr>
      </c:pivotFmt>
      <c:pivotFmt>
        <c:idx val="2002"/>
        <c:spPr>
          <a:solidFill>
            <a:schemeClr val="accent1"/>
          </a:solidFill>
          <a:ln>
            <a:noFill/>
          </a:ln>
          <a:effectLst/>
        </c:spPr>
      </c:pivotFmt>
      <c:pivotFmt>
        <c:idx val="2003"/>
        <c:spPr>
          <a:solidFill>
            <a:schemeClr val="accent1"/>
          </a:solidFill>
          <a:ln>
            <a:noFill/>
          </a:ln>
          <a:effectLst/>
        </c:spPr>
      </c:pivotFmt>
      <c:pivotFmt>
        <c:idx val="2004"/>
        <c:spPr>
          <a:solidFill>
            <a:schemeClr val="accent1"/>
          </a:solidFill>
          <a:ln>
            <a:noFill/>
          </a:ln>
          <a:effectLst/>
        </c:spPr>
      </c:pivotFmt>
      <c:pivotFmt>
        <c:idx val="2005"/>
        <c:spPr>
          <a:solidFill>
            <a:schemeClr val="accent1"/>
          </a:solidFill>
          <a:ln>
            <a:noFill/>
          </a:ln>
          <a:effectLst/>
        </c:spPr>
      </c:pivotFmt>
      <c:pivotFmt>
        <c:idx val="2006"/>
        <c:spPr>
          <a:solidFill>
            <a:schemeClr val="accent1"/>
          </a:solidFill>
          <a:ln>
            <a:noFill/>
          </a:ln>
          <a:effectLst/>
        </c:spPr>
      </c:pivotFmt>
      <c:pivotFmt>
        <c:idx val="2007"/>
        <c:spPr>
          <a:solidFill>
            <a:schemeClr val="accent1"/>
          </a:solidFill>
          <a:ln>
            <a:noFill/>
          </a:ln>
          <a:effectLst/>
        </c:spPr>
      </c:pivotFmt>
      <c:pivotFmt>
        <c:idx val="2008"/>
        <c:spPr>
          <a:solidFill>
            <a:schemeClr val="accent1"/>
          </a:solidFill>
          <a:ln>
            <a:noFill/>
          </a:ln>
          <a:effectLst/>
        </c:spPr>
      </c:pivotFmt>
      <c:pivotFmt>
        <c:idx val="2009"/>
        <c:spPr>
          <a:solidFill>
            <a:schemeClr val="accent1"/>
          </a:solidFill>
          <a:ln>
            <a:noFill/>
          </a:ln>
          <a:effectLst/>
        </c:spPr>
      </c:pivotFmt>
      <c:pivotFmt>
        <c:idx val="2010"/>
        <c:spPr>
          <a:solidFill>
            <a:schemeClr val="accent1"/>
          </a:solidFill>
          <a:ln>
            <a:noFill/>
          </a:ln>
          <a:effectLst/>
        </c:spPr>
      </c:pivotFmt>
      <c:pivotFmt>
        <c:idx val="2011"/>
        <c:spPr>
          <a:solidFill>
            <a:schemeClr val="accent1"/>
          </a:solidFill>
          <a:ln>
            <a:noFill/>
          </a:ln>
          <a:effectLst/>
        </c:spPr>
      </c:pivotFmt>
      <c:pivotFmt>
        <c:idx val="2012"/>
        <c:spPr>
          <a:solidFill>
            <a:schemeClr val="accent1"/>
          </a:solidFill>
          <a:ln>
            <a:noFill/>
          </a:ln>
          <a:effectLst/>
        </c:spPr>
      </c:pivotFmt>
      <c:pivotFmt>
        <c:idx val="2013"/>
        <c:spPr>
          <a:solidFill>
            <a:schemeClr val="accent1"/>
          </a:solidFill>
          <a:ln>
            <a:noFill/>
          </a:ln>
          <a:effectLst/>
        </c:spPr>
      </c:pivotFmt>
      <c:pivotFmt>
        <c:idx val="2014"/>
        <c:spPr>
          <a:solidFill>
            <a:schemeClr val="accent1"/>
          </a:solidFill>
          <a:ln>
            <a:noFill/>
          </a:ln>
          <a:effectLst/>
        </c:spPr>
      </c:pivotFmt>
      <c:pivotFmt>
        <c:idx val="2015"/>
        <c:spPr>
          <a:solidFill>
            <a:schemeClr val="accent1"/>
          </a:solidFill>
          <a:ln>
            <a:noFill/>
          </a:ln>
          <a:effectLst/>
        </c:spPr>
      </c:pivotFmt>
      <c:pivotFmt>
        <c:idx val="2016"/>
        <c:spPr>
          <a:solidFill>
            <a:schemeClr val="accent1"/>
          </a:solidFill>
          <a:ln>
            <a:noFill/>
          </a:ln>
          <a:effectLst/>
        </c:spPr>
      </c:pivotFmt>
      <c:pivotFmt>
        <c:idx val="2017"/>
        <c:spPr>
          <a:solidFill>
            <a:schemeClr val="accent1"/>
          </a:solidFill>
          <a:ln>
            <a:noFill/>
          </a:ln>
          <a:effectLst/>
        </c:spPr>
      </c:pivotFmt>
      <c:pivotFmt>
        <c:idx val="2018"/>
        <c:spPr>
          <a:solidFill>
            <a:schemeClr val="accent1"/>
          </a:solidFill>
          <a:ln>
            <a:noFill/>
          </a:ln>
          <a:effectLst/>
        </c:spPr>
      </c:pivotFmt>
      <c:pivotFmt>
        <c:idx val="2019"/>
        <c:spPr>
          <a:solidFill>
            <a:schemeClr val="accent1"/>
          </a:solidFill>
          <a:ln>
            <a:noFill/>
          </a:ln>
          <a:effectLst/>
        </c:spPr>
      </c:pivotFmt>
      <c:pivotFmt>
        <c:idx val="2020"/>
        <c:spPr>
          <a:solidFill>
            <a:schemeClr val="accent1"/>
          </a:solidFill>
          <a:ln>
            <a:noFill/>
          </a:ln>
          <a:effectLst/>
        </c:spPr>
      </c:pivotFmt>
      <c:pivotFmt>
        <c:idx val="2021"/>
        <c:spPr>
          <a:solidFill>
            <a:schemeClr val="accent1"/>
          </a:solidFill>
          <a:ln>
            <a:noFill/>
          </a:ln>
          <a:effectLst/>
        </c:spPr>
      </c:pivotFmt>
      <c:pivotFmt>
        <c:idx val="2022"/>
        <c:spPr>
          <a:solidFill>
            <a:schemeClr val="accent1"/>
          </a:solidFill>
          <a:ln>
            <a:noFill/>
          </a:ln>
          <a:effectLst/>
        </c:spPr>
      </c:pivotFmt>
      <c:pivotFmt>
        <c:idx val="2023"/>
        <c:spPr>
          <a:solidFill>
            <a:schemeClr val="accent1"/>
          </a:solidFill>
          <a:ln>
            <a:noFill/>
          </a:ln>
          <a:effectLst/>
        </c:spPr>
      </c:pivotFmt>
      <c:pivotFmt>
        <c:idx val="2024"/>
        <c:spPr>
          <a:solidFill>
            <a:schemeClr val="accent1"/>
          </a:solidFill>
          <a:ln>
            <a:noFill/>
          </a:ln>
          <a:effectLst/>
        </c:spPr>
      </c:pivotFmt>
      <c:pivotFmt>
        <c:idx val="2025"/>
        <c:spPr>
          <a:solidFill>
            <a:schemeClr val="accent1"/>
          </a:solidFill>
          <a:ln>
            <a:noFill/>
          </a:ln>
          <a:effectLst/>
        </c:spPr>
      </c:pivotFmt>
      <c:pivotFmt>
        <c:idx val="2026"/>
        <c:spPr>
          <a:solidFill>
            <a:schemeClr val="accent1"/>
          </a:solidFill>
          <a:ln>
            <a:noFill/>
          </a:ln>
          <a:effectLst/>
        </c:spPr>
      </c:pivotFmt>
      <c:pivotFmt>
        <c:idx val="2027"/>
        <c:spPr>
          <a:solidFill>
            <a:schemeClr val="accent1"/>
          </a:solidFill>
          <a:ln>
            <a:noFill/>
          </a:ln>
          <a:effectLst/>
        </c:spPr>
      </c:pivotFmt>
      <c:pivotFmt>
        <c:idx val="2028"/>
        <c:spPr>
          <a:solidFill>
            <a:schemeClr val="accent1"/>
          </a:solidFill>
          <a:ln>
            <a:noFill/>
          </a:ln>
          <a:effectLst/>
        </c:spPr>
      </c:pivotFmt>
      <c:pivotFmt>
        <c:idx val="2029"/>
        <c:spPr>
          <a:solidFill>
            <a:schemeClr val="accent1"/>
          </a:solidFill>
          <a:ln>
            <a:noFill/>
          </a:ln>
          <a:effectLst/>
        </c:spPr>
      </c:pivotFmt>
      <c:pivotFmt>
        <c:idx val="2030"/>
        <c:spPr>
          <a:solidFill>
            <a:schemeClr val="accent1"/>
          </a:solidFill>
          <a:ln>
            <a:noFill/>
          </a:ln>
          <a:effectLst/>
        </c:spPr>
      </c:pivotFmt>
      <c:pivotFmt>
        <c:idx val="2031"/>
        <c:spPr>
          <a:solidFill>
            <a:schemeClr val="accent1"/>
          </a:solidFill>
          <a:ln>
            <a:noFill/>
          </a:ln>
          <a:effectLst/>
        </c:spPr>
      </c:pivotFmt>
      <c:pivotFmt>
        <c:idx val="2032"/>
        <c:spPr>
          <a:solidFill>
            <a:schemeClr val="accent1"/>
          </a:solidFill>
          <a:ln>
            <a:noFill/>
          </a:ln>
          <a:effectLst/>
        </c:spPr>
      </c:pivotFmt>
      <c:pivotFmt>
        <c:idx val="2033"/>
        <c:spPr>
          <a:solidFill>
            <a:schemeClr val="accent1"/>
          </a:solidFill>
          <a:ln>
            <a:noFill/>
          </a:ln>
          <a:effectLst/>
        </c:spPr>
      </c:pivotFmt>
      <c:pivotFmt>
        <c:idx val="2034"/>
        <c:spPr>
          <a:solidFill>
            <a:schemeClr val="accent1"/>
          </a:solidFill>
          <a:ln>
            <a:noFill/>
          </a:ln>
          <a:effectLst/>
        </c:spPr>
      </c:pivotFmt>
      <c:pivotFmt>
        <c:idx val="2035"/>
        <c:spPr>
          <a:solidFill>
            <a:schemeClr val="accent1"/>
          </a:solidFill>
          <a:ln>
            <a:noFill/>
          </a:ln>
          <a:effectLst/>
        </c:spPr>
      </c:pivotFmt>
      <c:pivotFmt>
        <c:idx val="2036"/>
        <c:spPr>
          <a:solidFill>
            <a:schemeClr val="accent1"/>
          </a:solidFill>
          <a:ln>
            <a:noFill/>
          </a:ln>
          <a:effectLst/>
        </c:spPr>
      </c:pivotFmt>
      <c:pivotFmt>
        <c:idx val="2037"/>
        <c:spPr>
          <a:solidFill>
            <a:schemeClr val="accent1"/>
          </a:solidFill>
          <a:ln>
            <a:noFill/>
          </a:ln>
          <a:effectLst/>
        </c:spPr>
      </c:pivotFmt>
      <c:pivotFmt>
        <c:idx val="2038"/>
        <c:spPr>
          <a:solidFill>
            <a:schemeClr val="accent1"/>
          </a:solidFill>
          <a:ln>
            <a:noFill/>
          </a:ln>
          <a:effectLst/>
        </c:spPr>
      </c:pivotFmt>
      <c:pivotFmt>
        <c:idx val="2039"/>
        <c:spPr>
          <a:solidFill>
            <a:schemeClr val="accent1"/>
          </a:solidFill>
          <a:ln>
            <a:noFill/>
          </a:ln>
          <a:effectLst/>
        </c:spPr>
      </c:pivotFmt>
      <c:pivotFmt>
        <c:idx val="2040"/>
        <c:spPr>
          <a:solidFill>
            <a:schemeClr val="accent1"/>
          </a:solidFill>
          <a:ln>
            <a:noFill/>
          </a:ln>
          <a:effectLst/>
        </c:spPr>
      </c:pivotFmt>
      <c:pivotFmt>
        <c:idx val="2041"/>
        <c:spPr>
          <a:solidFill>
            <a:schemeClr val="accent1"/>
          </a:solidFill>
          <a:ln>
            <a:noFill/>
          </a:ln>
          <a:effectLst/>
        </c:spPr>
      </c:pivotFmt>
      <c:pivotFmt>
        <c:idx val="2042"/>
        <c:spPr>
          <a:solidFill>
            <a:schemeClr val="accent1"/>
          </a:solidFill>
          <a:ln>
            <a:noFill/>
          </a:ln>
          <a:effectLst/>
        </c:spPr>
      </c:pivotFmt>
      <c:pivotFmt>
        <c:idx val="2043"/>
        <c:spPr>
          <a:solidFill>
            <a:schemeClr val="accent1"/>
          </a:solidFill>
          <a:ln>
            <a:noFill/>
          </a:ln>
          <a:effectLst/>
        </c:spPr>
      </c:pivotFmt>
      <c:pivotFmt>
        <c:idx val="2044"/>
        <c:spPr>
          <a:solidFill>
            <a:schemeClr val="accent1"/>
          </a:solidFill>
          <a:ln>
            <a:noFill/>
          </a:ln>
          <a:effectLst/>
        </c:spPr>
      </c:pivotFmt>
      <c:pivotFmt>
        <c:idx val="2045"/>
        <c:spPr>
          <a:solidFill>
            <a:schemeClr val="accent1"/>
          </a:solidFill>
          <a:ln>
            <a:noFill/>
          </a:ln>
          <a:effectLst/>
        </c:spPr>
      </c:pivotFmt>
      <c:pivotFmt>
        <c:idx val="2046"/>
        <c:spPr>
          <a:solidFill>
            <a:schemeClr val="accent1"/>
          </a:solidFill>
          <a:ln>
            <a:noFill/>
          </a:ln>
          <a:effectLst/>
        </c:spPr>
      </c:pivotFmt>
      <c:pivotFmt>
        <c:idx val="2047"/>
        <c:spPr>
          <a:solidFill>
            <a:schemeClr val="accent1"/>
          </a:solidFill>
          <a:ln>
            <a:noFill/>
          </a:ln>
          <a:effectLst/>
        </c:spPr>
      </c:pivotFmt>
      <c:pivotFmt>
        <c:idx val="2048"/>
        <c:spPr>
          <a:solidFill>
            <a:schemeClr val="accent1"/>
          </a:solidFill>
          <a:ln>
            <a:noFill/>
          </a:ln>
          <a:effectLst/>
        </c:spPr>
      </c:pivotFmt>
      <c:pivotFmt>
        <c:idx val="2049"/>
        <c:spPr>
          <a:solidFill>
            <a:schemeClr val="accent1"/>
          </a:solidFill>
          <a:ln>
            <a:noFill/>
          </a:ln>
          <a:effectLst/>
        </c:spPr>
      </c:pivotFmt>
      <c:pivotFmt>
        <c:idx val="2050"/>
        <c:spPr>
          <a:solidFill>
            <a:schemeClr val="accent1"/>
          </a:solidFill>
          <a:ln>
            <a:noFill/>
          </a:ln>
          <a:effectLst/>
        </c:spPr>
      </c:pivotFmt>
      <c:pivotFmt>
        <c:idx val="2051"/>
        <c:spPr>
          <a:solidFill>
            <a:schemeClr val="accent1"/>
          </a:solidFill>
          <a:ln>
            <a:noFill/>
          </a:ln>
          <a:effectLst/>
        </c:spPr>
      </c:pivotFmt>
      <c:pivotFmt>
        <c:idx val="2052"/>
        <c:spPr>
          <a:solidFill>
            <a:schemeClr val="accent1"/>
          </a:solidFill>
          <a:ln>
            <a:noFill/>
          </a:ln>
          <a:effectLst/>
        </c:spPr>
      </c:pivotFmt>
      <c:pivotFmt>
        <c:idx val="2053"/>
        <c:spPr>
          <a:solidFill>
            <a:schemeClr val="accent1"/>
          </a:solidFill>
          <a:ln>
            <a:noFill/>
          </a:ln>
          <a:effectLst/>
        </c:spPr>
      </c:pivotFmt>
      <c:pivotFmt>
        <c:idx val="2054"/>
        <c:spPr>
          <a:solidFill>
            <a:schemeClr val="accent1"/>
          </a:solidFill>
          <a:ln>
            <a:noFill/>
          </a:ln>
          <a:effectLst/>
        </c:spPr>
      </c:pivotFmt>
      <c:pivotFmt>
        <c:idx val="2055"/>
        <c:spPr>
          <a:solidFill>
            <a:schemeClr val="accent1"/>
          </a:solidFill>
          <a:ln>
            <a:noFill/>
          </a:ln>
          <a:effectLst/>
        </c:spPr>
      </c:pivotFmt>
      <c:pivotFmt>
        <c:idx val="2056"/>
        <c:spPr>
          <a:solidFill>
            <a:schemeClr val="accent1"/>
          </a:solidFill>
          <a:ln>
            <a:noFill/>
          </a:ln>
          <a:effectLst/>
        </c:spPr>
      </c:pivotFmt>
      <c:pivotFmt>
        <c:idx val="2057"/>
        <c:spPr>
          <a:solidFill>
            <a:schemeClr val="accent1"/>
          </a:solidFill>
          <a:ln>
            <a:noFill/>
          </a:ln>
          <a:effectLst/>
        </c:spPr>
      </c:pivotFmt>
      <c:pivotFmt>
        <c:idx val="2058"/>
        <c:spPr>
          <a:solidFill>
            <a:schemeClr val="accent1"/>
          </a:solidFill>
          <a:ln>
            <a:noFill/>
          </a:ln>
          <a:effectLst/>
        </c:spPr>
      </c:pivotFmt>
      <c:pivotFmt>
        <c:idx val="2059"/>
        <c:spPr>
          <a:solidFill>
            <a:schemeClr val="accent1"/>
          </a:solidFill>
          <a:ln>
            <a:noFill/>
          </a:ln>
          <a:effectLst/>
        </c:spPr>
      </c:pivotFmt>
      <c:pivotFmt>
        <c:idx val="2060"/>
        <c:spPr>
          <a:solidFill>
            <a:schemeClr val="accent1"/>
          </a:solidFill>
          <a:ln>
            <a:noFill/>
          </a:ln>
          <a:effectLst/>
        </c:spPr>
      </c:pivotFmt>
      <c:pivotFmt>
        <c:idx val="2061"/>
        <c:spPr>
          <a:solidFill>
            <a:schemeClr val="accent1"/>
          </a:solidFill>
          <a:ln>
            <a:noFill/>
          </a:ln>
          <a:effectLst/>
        </c:spPr>
      </c:pivotFmt>
      <c:pivotFmt>
        <c:idx val="2062"/>
        <c:spPr>
          <a:solidFill>
            <a:schemeClr val="accent1"/>
          </a:solidFill>
          <a:ln>
            <a:noFill/>
          </a:ln>
          <a:effectLst/>
        </c:spPr>
      </c:pivotFmt>
      <c:pivotFmt>
        <c:idx val="2063"/>
        <c:spPr>
          <a:solidFill>
            <a:schemeClr val="accent1"/>
          </a:solidFill>
          <a:ln>
            <a:noFill/>
          </a:ln>
          <a:effectLst/>
        </c:spPr>
      </c:pivotFmt>
      <c:pivotFmt>
        <c:idx val="2064"/>
        <c:spPr>
          <a:solidFill>
            <a:schemeClr val="accent1"/>
          </a:solidFill>
          <a:ln>
            <a:noFill/>
          </a:ln>
          <a:effectLst/>
        </c:spPr>
      </c:pivotFmt>
      <c:pivotFmt>
        <c:idx val="2065"/>
        <c:spPr>
          <a:solidFill>
            <a:schemeClr val="accent1"/>
          </a:solidFill>
          <a:ln>
            <a:noFill/>
          </a:ln>
          <a:effectLst/>
        </c:spPr>
      </c:pivotFmt>
      <c:pivotFmt>
        <c:idx val="2066"/>
        <c:spPr>
          <a:solidFill>
            <a:schemeClr val="accent1"/>
          </a:solidFill>
          <a:ln>
            <a:noFill/>
          </a:ln>
          <a:effectLst/>
        </c:spPr>
      </c:pivotFmt>
      <c:pivotFmt>
        <c:idx val="2067"/>
        <c:spPr>
          <a:solidFill>
            <a:schemeClr val="accent1"/>
          </a:solidFill>
          <a:ln>
            <a:noFill/>
          </a:ln>
          <a:effectLst/>
        </c:spPr>
      </c:pivotFmt>
      <c:pivotFmt>
        <c:idx val="2068"/>
        <c:spPr>
          <a:solidFill>
            <a:schemeClr val="accent1"/>
          </a:solidFill>
          <a:ln>
            <a:noFill/>
          </a:ln>
          <a:effectLst/>
        </c:spPr>
      </c:pivotFmt>
      <c:pivotFmt>
        <c:idx val="2069"/>
        <c:spPr>
          <a:solidFill>
            <a:schemeClr val="accent1"/>
          </a:solidFill>
          <a:ln>
            <a:noFill/>
          </a:ln>
          <a:effectLst/>
        </c:spPr>
      </c:pivotFmt>
      <c:pivotFmt>
        <c:idx val="2070"/>
        <c:spPr>
          <a:solidFill>
            <a:schemeClr val="accent1"/>
          </a:solidFill>
          <a:ln>
            <a:noFill/>
          </a:ln>
          <a:effectLst/>
        </c:spPr>
      </c:pivotFmt>
      <c:pivotFmt>
        <c:idx val="2071"/>
        <c:spPr>
          <a:solidFill>
            <a:schemeClr val="accent1"/>
          </a:solidFill>
          <a:ln>
            <a:noFill/>
          </a:ln>
          <a:effectLst/>
        </c:spPr>
      </c:pivotFmt>
      <c:pivotFmt>
        <c:idx val="2072"/>
        <c:spPr>
          <a:solidFill>
            <a:schemeClr val="accent1"/>
          </a:solidFill>
          <a:ln>
            <a:noFill/>
          </a:ln>
          <a:effectLst/>
        </c:spPr>
      </c:pivotFmt>
      <c:pivotFmt>
        <c:idx val="2073"/>
        <c:spPr>
          <a:solidFill>
            <a:schemeClr val="accent1"/>
          </a:solidFill>
          <a:ln>
            <a:noFill/>
          </a:ln>
          <a:effectLst/>
        </c:spPr>
      </c:pivotFmt>
      <c:pivotFmt>
        <c:idx val="2074"/>
        <c:spPr>
          <a:solidFill>
            <a:schemeClr val="accent1"/>
          </a:solidFill>
          <a:ln>
            <a:noFill/>
          </a:ln>
          <a:effectLst/>
        </c:spPr>
      </c:pivotFmt>
      <c:pivotFmt>
        <c:idx val="2075"/>
        <c:spPr>
          <a:solidFill>
            <a:schemeClr val="accent1"/>
          </a:solidFill>
          <a:ln>
            <a:noFill/>
          </a:ln>
          <a:effectLst/>
        </c:spPr>
      </c:pivotFmt>
      <c:pivotFmt>
        <c:idx val="2076"/>
        <c:spPr>
          <a:solidFill>
            <a:schemeClr val="accent1"/>
          </a:solidFill>
          <a:ln>
            <a:noFill/>
          </a:ln>
          <a:effectLst/>
        </c:spPr>
      </c:pivotFmt>
      <c:pivotFmt>
        <c:idx val="2077"/>
        <c:spPr>
          <a:solidFill>
            <a:schemeClr val="accent1"/>
          </a:solidFill>
          <a:ln>
            <a:noFill/>
          </a:ln>
          <a:effectLst/>
        </c:spPr>
      </c:pivotFmt>
      <c:pivotFmt>
        <c:idx val="2078"/>
        <c:spPr>
          <a:solidFill>
            <a:schemeClr val="accent1"/>
          </a:solidFill>
          <a:ln>
            <a:noFill/>
          </a:ln>
          <a:effectLst/>
        </c:spPr>
      </c:pivotFmt>
      <c:pivotFmt>
        <c:idx val="2079"/>
        <c:spPr>
          <a:solidFill>
            <a:schemeClr val="accent1"/>
          </a:solidFill>
          <a:ln>
            <a:noFill/>
          </a:ln>
          <a:effectLst/>
        </c:spPr>
      </c:pivotFmt>
      <c:pivotFmt>
        <c:idx val="2080"/>
        <c:spPr>
          <a:solidFill>
            <a:schemeClr val="accent1"/>
          </a:solidFill>
          <a:ln>
            <a:noFill/>
          </a:ln>
          <a:effectLst/>
        </c:spPr>
      </c:pivotFmt>
      <c:pivotFmt>
        <c:idx val="2081"/>
        <c:spPr>
          <a:solidFill>
            <a:schemeClr val="accent1"/>
          </a:solidFill>
          <a:ln>
            <a:noFill/>
          </a:ln>
          <a:effectLst/>
        </c:spPr>
      </c:pivotFmt>
      <c:pivotFmt>
        <c:idx val="2082"/>
        <c:spPr>
          <a:solidFill>
            <a:schemeClr val="accent1"/>
          </a:solidFill>
          <a:ln>
            <a:noFill/>
          </a:ln>
          <a:effectLst/>
        </c:spPr>
      </c:pivotFmt>
      <c:pivotFmt>
        <c:idx val="2083"/>
        <c:spPr>
          <a:solidFill>
            <a:schemeClr val="accent1"/>
          </a:solidFill>
          <a:ln>
            <a:noFill/>
          </a:ln>
          <a:effectLst/>
        </c:spPr>
      </c:pivotFmt>
      <c:pivotFmt>
        <c:idx val="2084"/>
        <c:spPr>
          <a:solidFill>
            <a:schemeClr val="accent1"/>
          </a:solidFill>
          <a:ln>
            <a:noFill/>
          </a:ln>
          <a:effectLst/>
        </c:spPr>
      </c:pivotFmt>
      <c:pivotFmt>
        <c:idx val="2085"/>
        <c:spPr>
          <a:solidFill>
            <a:schemeClr val="accent1"/>
          </a:solidFill>
          <a:ln>
            <a:noFill/>
          </a:ln>
          <a:effectLst/>
        </c:spPr>
      </c:pivotFmt>
      <c:pivotFmt>
        <c:idx val="2086"/>
        <c:spPr>
          <a:solidFill>
            <a:schemeClr val="accent1"/>
          </a:solidFill>
          <a:ln>
            <a:noFill/>
          </a:ln>
          <a:effectLst/>
        </c:spPr>
      </c:pivotFmt>
      <c:pivotFmt>
        <c:idx val="2087"/>
        <c:spPr>
          <a:solidFill>
            <a:schemeClr val="accent1"/>
          </a:solidFill>
          <a:ln>
            <a:noFill/>
          </a:ln>
          <a:effectLst/>
        </c:spPr>
      </c:pivotFmt>
      <c:pivotFmt>
        <c:idx val="2088"/>
        <c:spPr>
          <a:solidFill>
            <a:schemeClr val="accent1"/>
          </a:solidFill>
          <a:ln>
            <a:noFill/>
          </a:ln>
          <a:effectLst/>
        </c:spPr>
      </c:pivotFmt>
      <c:pivotFmt>
        <c:idx val="2089"/>
        <c:spPr>
          <a:solidFill>
            <a:schemeClr val="accent1"/>
          </a:solidFill>
          <a:ln>
            <a:noFill/>
          </a:ln>
          <a:effectLst/>
        </c:spPr>
      </c:pivotFmt>
      <c:pivotFmt>
        <c:idx val="2090"/>
        <c:spPr>
          <a:solidFill>
            <a:schemeClr val="accent1"/>
          </a:solidFill>
          <a:ln>
            <a:noFill/>
          </a:ln>
          <a:effectLst/>
        </c:spPr>
      </c:pivotFmt>
      <c:pivotFmt>
        <c:idx val="2091"/>
        <c:spPr>
          <a:solidFill>
            <a:schemeClr val="accent1"/>
          </a:solidFill>
          <a:ln>
            <a:noFill/>
          </a:ln>
          <a:effectLst/>
        </c:spPr>
      </c:pivotFmt>
      <c:pivotFmt>
        <c:idx val="2092"/>
        <c:spPr>
          <a:solidFill>
            <a:schemeClr val="accent1"/>
          </a:solidFill>
          <a:ln>
            <a:noFill/>
          </a:ln>
          <a:effectLst/>
        </c:spPr>
      </c:pivotFmt>
      <c:pivotFmt>
        <c:idx val="2093"/>
        <c:spPr>
          <a:solidFill>
            <a:schemeClr val="accent1"/>
          </a:solidFill>
          <a:ln>
            <a:noFill/>
          </a:ln>
          <a:effectLst/>
        </c:spPr>
      </c:pivotFmt>
      <c:pivotFmt>
        <c:idx val="2094"/>
        <c:spPr>
          <a:solidFill>
            <a:schemeClr val="accent1"/>
          </a:solidFill>
          <a:ln>
            <a:noFill/>
          </a:ln>
          <a:effectLst/>
        </c:spPr>
      </c:pivotFmt>
      <c:pivotFmt>
        <c:idx val="2095"/>
        <c:spPr>
          <a:solidFill>
            <a:schemeClr val="accent1"/>
          </a:solidFill>
          <a:ln>
            <a:noFill/>
          </a:ln>
          <a:effectLst/>
        </c:spPr>
      </c:pivotFmt>
      <c:pivotFmt>
        <c:idx val="2096"/>
        <c:spPr>
          <a:solidFill>
            <a:schemeClr val="accent1"/>
          </a:solidFill>
          <a:ln>
            <a:noFill/>
          </a:ln>
          <a:effectLst/>
        </c:spPr>
      </c:pivotFmt>
      <c:pivotFmt>
        <c:idx val="2097"/>
        <c:spPr>
          <a:solidFill>
            <a:schemeClr val="accent1"/>
          </a:solidFill>
          <a:ln>
            <a:noFill/>
          </a:ln>
          <a:effectLst/>
        </c:spPr>
      </c:pivotFmt>
      <c:pivotFmt>
        <c:idx val="2098"/>
        <c:spPr>
          <a:solidFill>
            <a:schemeClr val="accent1"/>
          </a:solidFill>
          <a:ln>
            <a:noFill/>
          </a:ln>
          <a:effectLst/>
        </c:spPr>
      </c:pivotFmt>
      <c:pivotFmt>
        <c:idx val="2099"/>
        <c:spPr>
          <a:solidFill>
            <a:schemeClr val="accent1"/>
          </a:solidFill>
          <a:ln>
            <a:noFill/>
          </a:ln>
          <a:effectLst/>
        </c:spPr>
      </c:pivotFmt>
      <c:pivotFmt>
        <c:idx val="2100"/>
        <c:spPr>
          <a:solidFill>
            <a:schemeClr val="accent1"/>
          </a:solidFill>
          <a:ln>
            <a:noFill/>
          </a:ln>
          <a:effectLst/>
        </c:spPr>
      </c:pivotFmt>
      <c:pivotFmt>
        <c:idx val="2101"/>
        <c:spPr>
          <a:solidFill>
            <a:schemeClr val="accent1"/>
          </a:solidFill>
          <a:ln>
            <a:noFill/>
          </a:ln>
          <a:effectLst/>
        </c:spPr>
      </c:pivotFmt>
      <c:pivotFmt>
        <c:idx val="2102"/>
        <c:spPr>
          <a:solidFill>
            <a:schemeClr val="accent1"/>
          </a:solidFill>
          <a:ln>
            <a:noFill/>
          </a:ln>
          <a:effectLst/>
        </c:spPr>
      </c:pivotFmt>
      <c:pivotFmt>
        <c:idx val="2103"/>
        <c:spPr>
          <a:solidFill>
            <a:schemeClr val="accent1"/>
          </a:solidFill>
          <a:ln>
            <a:noFill/>
          </a:ln>
          <a:effectLst/>
        </c:spPr>
      </c:pivotFmt>
      <c:pivotFmt>
        <c:idx val="2104"/>
        <c:spPr>
          <a:solidFill>
            <a:schemeClr val="accent1"/>
          </a:solidFill>
          <a:ln>
            <a:noFill/>
          </a:ln>
          <a:effectLst/>
        </c:spPr>
      </c:pivotFmt>
      <c:pivotFmt>
        <c:idx val="2105"/>
        <c:spPr>
          <a:solidFill>
            <a:schemeClr val="accent1"/>
          </a:solidFill>
          <a:ln>
            <a:noFill/>
          </a:ln>
          <a:effectLst/>
        </c:spPr>
      </c:pivotFmt>
      <c:pivotFmt>
        <c:idx val="2106"/>
        <c:spPr>
          <a:solidFill>
            <a:schemeClr val="accent1"/>
          </a:solidFill>
          <a:ln>
            <a:noFill/>
          </a:ln>
          <a:effectLst/>
        </c:spPr>
      </c:pivotFmt>
      <c:pivotFmt>
        <c:idx val="2107"/>
        <c:spPr>
          <a:solidFill>
            <a:schemeClr val="accent1"/>
          </a:solidFill>
          <a:ln>
            <a:noFill/>
          </a:ln>
          <a:effectLst/>
        </c:spPr>
      </c:pivotFmt>
      <c:pivotFmt>
        <c:idx val="2108"/>
        <c:spPr>
          <a:solidFill>
            <a:schemeClr val="accent1"/>
          </a:solidFill>
          <a:ln>
            <a:noFill/>
          </a:ln>
          <a:effectLst/>
        </c:spPr>
      </c:pivotFmt>
      <c:pivotFmt>
        <c:idx val="2109"/>
        <c:spPr>
          <a:solidFill>
            <a:schemeClr val="accent1"/>
          </a:solidFill>
          <a:ln>
            <a:noFill/>
          </a:ln>
          <a:effectLst/>
        </c:spPr>
      </c:pivotFmt>
      <c:pivotFmt>
        <c:idx val="2110"/>
        <c:spPr>
          <a:solidFill>
            <a:schemeClr val="accent1"/>
          </a:solidFill>
          <a:ln>
            <a:noFill/>
          </a:ln>
          <a:effectLst/>
        </c:spPr>
      </c:pivotFmt>
      <c:pivotFmt>
        <c:idx val="2111"/>
        <c:spPr>
          <a:solidFill>
            <a:schemeClr val="accent1"/>
          </a:solidFill>
          <a:ln>
            <a:noFill/>
          </a:ln>
          <a:effectLst/>
        </c:spPr>
      </c:pivotFmt>
      <c:pivotFmt>
        <c:idx val="2112"/>
        <c:spPr>
          <a:solidFill>
            <a:schemeClr val="accent1"/>
          </a:solidFill>
          <a:ln>
            <a:noFill/>
          </a:ln>
          <a:effectLst/>
        </c:spPr>
      </c:pivotFmt>
      <c:pivotFmt>
        <c:idx val="2113"/>
        <c:spPr>
          <a:solidFill>
            <a:schemeClr val="accent1"/>
          </a:solidFill>
          <a:ln>
            <a:noFill/>
          </a:ln>
          <a:effectLst/>
        </c:spPr>
      </c:pivotFmt>
      <c:pivotFmt>
        <c:idx val="2114"/>
        <c:spPr>
          <a:solidFill>
            <a:schemeClr val="accent1"/>
          </a:solidFill>
          <a:ln>
            <a:noFill/>
          </a:ln>
          <a:effectLst/>
        </c:spPr>
      </c:pivotFmt>
      <c:pivotFmt>
        <c:idx val="2115"/>
        <c:spPr>
          <a:solidFill>
            <a:schemeClr val="accent1"/>
          </a:solidFill>
          <a:ln>
            <a:noFill/>
          </a:ln>
          <a:effectLst/>
        </c:spPr>
      </c:pivotFmt>
      <c:pivotFmt>
        <c:idx val="2116"/>
        <c:spPr>
          <a:solidFill>
            <a:schemeClr val="accent1"/>
          </a:solidFill>
          <a:ln>
            <a:noFill/>
          </a:ln>
          <a:effectLst/>
        </c:spPr>
      </c:pivotFmt>
      <c:pivotFmt>
        <c:idx val="2117"/>
        <c:spPr>
          <a:solidFill>
            <a:schemeClr val="accent1"/>
          </a:solidFill>
          <a:ln>
            <a:noFill/>
          </a:ln>
          <a:effectLst/>
        </c:spPr>
      </c:pivotFmt>
      <c:pivotFmt>
        <c:idx val="2118"/>
        <c:spPr>
          <a:solidFill>
            <a:schemeClr val="accent1"/>
          </a:solidFill>
          <a:ln>
            <a:noFill/>
          </a:ln>
          <a:effectLst/>
        </c:spPr>
      </c:pivotFmt>
      <c:pivotFmt>
        <c:idx val="2119"/>
        <c:spPr>
          <a:solidFill>
            <a:schemeClr val="accent1"/>
          </a:solidFill>
          <a:ln>
            <a:noFill/>
          </a:ln>
          <a:effectLst/>
        </c:spPr>
      </c:pivotFmt>
      <c:pivotFmt>
        <c:idx val="2120"/>
        <c:spPr>
          <a:solidFill>
            <a:schemeClr val="accent1"/>
          </a:solidFill>
          <a:ln>
            <a:noFill/>
          </a:ln>
          <a:effectLst/>
        </c:spPr>
      </c:pivotFmt>
      <c:pivotFmt>
        <c:idx val="2121"/>
        <c:spPr>
          <a:solidFill>
            <a:schemeClr val="accent1"/>
          </a:solidFill>
          <a:ln>
            <a:noFill/>
          </a:ln>
          <a:effectLst/>
        </c:spPr>
      </c:pivotFmt>
      <c:pivotFmt>
        <c:idx val="2122"/>
        <c:spPr>
          <a:solidFill>
            <a:schemeClr val="accent1"/>
          </a:solidFill>
          <a:ln>
            <a:noFill/>
          </a:ln>
          <a:effectLst/>
        </c:spPr>
      </c:pivotFmt>
      <c:pivotFmt>
        <c:idx val="2123"/>
        <c:spPr>
          <a:solidFill>
            <a:schemeClr val="accent1"/>
          </a:solidFill>
          <a:ln>
            <a:noFill/>
          </a:ln>
          <a:effectLst/>
        </c:spPr>
      </c:pivotFmt>
      <c:pivotFmt>
        <c:idx val="2124"/>
        <c:spPr>
          <a:solidFill>
            <a:schemeClr val="accent1"/>
          </a:solidFill>
          <a:ln>
            <a:noFill/>
          </a:ln>
          <a:effectLst/>
        </c:spPr>
      </c:pivotFmt>
      <c:pivotFmt>
        <c:idx val="2125"/>
        <c:spPr>
          <a:solidFill>
            <a:schemeClr val="accent1"/>
          </a:solidFill>
          <a:ln>
            <a:noFill/>
          </a:ln>
          <a:effectLst/>
        </c:spPr>
      </c:pivotFmt>
      <c:pivotFmt>
        <c:idx val="2126"/>
        <c:spPr>
          <a:solidFill>
            <a:schemeClr val="accent1"/>
          </a:solidFill>
          <a:ln>
            <a:noFill/>
          </a:ln>
          <a:effectLst/>
        </c:spPr>
      </c:pivotFmt>
      <c:pivotFmt>
        <c:idx val="2127"/>
        <c:spPr>
          <a:solidFill>
            <a:schemeClr val="accent1"/>
          </a:solidFill>
          <a:ln>
            <a:noFill/>
          </a:ln>
          <a:effectLst/>
        </c:spPr>
      </c:pivotFmt>
      <c:pivotFmt>
        <c:idx val="2128"/>
        <c:spPr>
          <a:solidFill>
            <a:schemeClr val="accent1"/>
          </a:solidFill>
          <a:ln>
            <a:noFill/>
          </a:ln>
          <a:effectLst/>
        </c:spPr>
      </c:pivotFmt>
      <c:pivotFmt>
        <c:idx val="2129"/>
        <c:spPr>
          <a:solidFill>
            <a:schemeClr val="accent1"/>
          </a:solidFill>
          <a:ln>
            <a:noFill/>
          </a:ln>
          <a:effectLst/>
        </c:spPr>
      </c:pivotFmt>
      <c:pivotFmt>
        <c:idx val="2130"/>
        <c:spPr>
          <a:solidFill>
            <a:schemeClr val="accent1"/>
          </a:solidFill>
          <a:ln>
            <a:noFill/>
          </a:ln>
          <a:effectLst/>
        </c:spPr>
      </c:pivotFmt>
      <c:pivotFmt>
        <c:idx val="2131"/>
        <c:spPr>
          <a:solidFill>
            <a:schemeClr val="accent1"/>
          </a:solidFill>
          <a:ln>
            <a:noFill/>
          </a:ln>
          <a:effectLst/>
        </c:spPr>
      </c:pivotFmt>
      <c:pivotFmt>
        <c:idx val="2132"/>
        <c:spPr>
          <a:solidFill>
            <a:schemeClr val="accent1"/>
          </a:solidFill>
          <a:ln>
            <a:noFill/>
          </a:ln>
          <a:effectLst/>
        </c:spPr>
      </c:pivotFmt>
      <c:pivotFmt>
        <c:idx val="2133"/>
        <c:spPr>
          <a:solidFill>
            <a:schemeClr val="accent1"/>
          </a:solidFill>
          <a:ln>
            <a:noFill/>
          </a:ln>
          <a:effectLst/>
        </c:spPr>
      </c:pivotFmt>
      <c:pivotFmt>
        <c:idx val="2134"/>
        <c:spPr>
          <a:solidFill>
            <a:schemeClr val="accent1"/>
          </a:solidFill>
          <a:ln>
            <a:noFill/>
          </a:ln>
          <a:effectLst/>
        </c:spPr>
      </c:pivotFmt>
      <c:pivotFmt>
        <c:idx val="2135"/>
        <c:spPr>
          <a:solidFill>
            <a:schemeClr val="accent1"/>
          </a:solidFill>
          <a:ln>
            <a:noFill/>
          </a:ln>
          <a:effectLst/>
        </c:spPr>
      </c:pivotFmt>
      <c:pivotFmt>
        <c:idx val="2136"/>
        <c:spPr>
          <a:solidFill>
            <a:schemeClr val="accent1"/>
          </a:solidFill>
          <a:ln>
            <a:noFill/>
          </a:ln>
          <a:effectLst/>
        </c:spPr>
      </c:pivotFmt>
      <c:pivotFmt>
        <c:idx val="2137"/>
        <c:spPr>
          <a:solidFill>
            <a:schemeClr val="accent1"/>
          </a:solidFill>
          <a:ln>
            <a:noFill/>
          </a:ln>
          <a:effectLst/>
        </c:spPr>
      </c:pivotFmt>
      <c:pivotFmt>
        <c:idx val="2138"/>
        <c:spPr>
          <a:solidFill>
            <a:schemeClr val="accent1"/>
          </a:solidFill>
          <a:ln>
            <a:noFill/>
          </a:ln>
          <a:effectLst/>
        </c:spPr>
      </c:pivotFmt>
      <c:pivotFmt>
        <c:idx val="2139"/>
        <c:spPr>
          <a:solidFill>
            <a:schemeClr val="accent1"/>
          </a:solidFill>
          <a:ln>
            <a:noFill/>
          </a:ln>
          <a:effectLst/>
        </c:spPr>
      </c:pivotFmt>
      <c:pivotFmt>
        <c:idx val="2140"/>
        <c:spPr>
          <a:solidFill>
            <a:schemeClr val="accent1"/>
          </a:solidFill>
          <a:ln>
            <a:noFill/>
          </a:ln>
          <a:effectLst/>
        </c:spPr>
      </c:pivotFmt>
      <c:pivotFmt>
        <c:idx val="2141"/>
        <c:spPr>
          <a:solidFill>
            <a:schemeClr val="accent1"/>
          </a:solidFill>
          <a:ln>
            <a:noFill/>
          </a:ln>
          <a:effectLst/>
        </c:spPr>
      </c:pivotFmt>
      <c:pivotFmt>
        <c:idx val="2142"/>
        <c:spPr>
          <a:solidFill>
            <a:schemeClr val="accent1"/>
          </a:solidFill>
          <a:ln>
            <a:noFill/>
          </a:ln>
          <a:effectLst/>
        </c:spPr>
      </c:pivotFmt>
      <c:pivotFmt>
        <c:idx val="2143"/>
        <c:spPr>
          <a:solidFill>
            <a:schemeClr val="accent1"/>
          </a:solidFill>
          <a:ln>
            <a:noFill/>
          </a:ln>
          <a:effectLst/>
        </c:spPr>
      </c:pivotFmt>
      <c:pivotFmt>
        <c:idx val="2144"/>
        <c:spPr>
          <a:solidFill>
            <a:schemeClr val="accent1"/>
          </a:solidFill>
          <a:ln>
            <a:noFill/>
          </a:ln>
          <a:effectLst/>
        </c:spPr>
      </c:pivotFmt>
      <c:pivotFmt>
        <c:idx val="2145"/>
        <c:spPr>
          <a:solidFill>
            <a:schemeClr val="accent1"/>
          </a:solidFill>
          <a:ln>
            <a:noFill/>
          </a:ln>
          <a:effectLst/>
        </c:spPr>
      </c:pivotFmt>
      <c:pivotFmt>
        <c:idx val="2146"/>
        <c:spPr>
          <a:solidFill>
            <a:schemeClr val="accent1"/>
          </a:solidFill>
          <a:ln>
            <a:noFill/>
          </a:ln>
          <a:effectLst/>
        </c:spPr>
      </c:pivotFmt>
      <c:pivotFmt>
        <c:idx val="2147"/>
        <c:spPr>
          <a:solidFill>
            <a:schemeClr val="accent1"/>
          </a:solidFill>
          <a:ln>
            <a:noFill/>
          </a:ln>
          <a:effectLst/>
        </c:spPr>
      </c:pivotFmt>
      <c:pivotFmt>
        <c:idx val="2148"/>
        <c:spPr>
          <a:solidFill>
            <a:schemeClr val="accent1"/>
          </a:solidFill>
          <a:ln>
            <a:noFill/>
          </a:ln>
          <a:effectLst/>
        </c:spPr>
      </c:pivotFmt>
      <c:pivotFmt>
        <c:idx val="2149"/>
        <c:spPr>
          <a:solidFill>
            <a:schemeClr val="accent1"/>
          </a:solidFill>
          <a:ln>
            <a:noFill/>
          </a:ln>
          <a:effectLst/>
        </c:spPr>
      </c:pivotFmt>
      <c:pivotFmt>
        <c:idx val="2150"/>
        <c:spPr>
          <a:solidFill>
            <a:schemeClr val="accent1"/>
          </a:solidFill>
          <a:ln>
            <a:noFill/>
          </a:ln>
          <a:effectLst/>
        </c:spPr>
      </c:pivotFmt>
      <c:pivotFmt>
        <c:idx val="2151"/>
        <c:spPr>
          <a:solidFill>
            <a:schemeClr val="accent1"/>
          </a:solidFill>
          <a:ln>
            <a:noFill/>
          </a:ln>
          <a:effectLst/>
        </c:spPr>
      </c:pivotFmt>
      <c:pivotFmt>
        <c:idx val="2152"/>
        <c:spPr>
          <a:solidFill>
            <a:schemeClr val="accent1"/>
          </a:solidFill>
          <a:ln>
            <a:noFill/>
          </a:ln>
          <a:effectLst/>
        </c:spPr>
      </c:pivotFmt>
      <c:pivotFmt>
        <c:idx val="2153"/>
        <c:spPr>
          <a:solidFill>
            <a:schemeClr val="accent1"/>
          </a:solidFill>
          <a:ln>
            <a:noFill/>
          </a:ln>
          <a:effectLst/>
        </c:spPr>
      </c:pivotFmt>
      <c:pivotFmt>
        <c:idx val="2154"/>
        <c:spPr>
          <a:solidFill>
            <a:schemeClr val="accent1"/>
          </a:solidFill>
          <a:ln>
            <a:noFill/>
          </a:ln>
          <a:effectLst/>
        </c:spPr>
      </c:pivotFmt>
      <c:pivotFmt>
        <c:idx val="2155"/>
        <c:spPr>
          <a:solidFill>
            <a:schemeClr val="accent1"/>
          </a:solidFill>
          <a:ln>
            <a:noFill/>
          </a:ln>
          <a:effectLst/>
        </c:spPr>
      </c:pivotFmt>
      <c:pivotFmt>
        <c:idx val="2156"/>
        <c:spPr>
          <a:solidFill>
            <a:schemeClr val="accent1"/>
          </a:solidFill>
          <a:ln>
            <a:noFill/>
          </a:ln>
          <a:effectLst/>
        </c:spPr>
      </c:pivotFmt>
      <c:pivotFmt>
        <c:idx val="2157"/>
        <c:spPr>
          <a:solidFill>
            <a:schemeClr val="accent1"/>
          </a:solidFill>
          <a:ln>
            <a:noFill/>
          </a:ln>
          <a:effectLst/>
        </c:spPr>
      </c:pivotFmt>
      <c:pivotFmt>
        <c:idx val="2158"/>
        <c:spPr>
          <a:solidFill>
            <a:schemeClr val="accent1"/>
          </a:solidFill>
          <a:ln>
            <a:noFill/>
          </a:ln>
          <a:effectLst/>
        </c:spPr>
      </c:pivotFmt>
      <c:pivotFmt>
        <c:idx val="2159"/>
        <c:spPr>
          <a:solidFill>
            <a:schemeClr val="accent1"/>
          </a:solidFill>
          <a:ln>
            <a:noFill/>
          </a:ln>
          <a:effectLst/>
        </c:spPr>
      </c:pivotFmt>
      <c:pivotFmt>
        <c:idx val="2160"/>
        <c:spPr>
          <a:solidFill>
            <a:schemeClr val="accent1"/>
          </a:solidFill>
          <a:ln>
            <a:noFill/>
          </a:ln>
          <a:effectLst/>
        </c:spPr>
      </c:pivotFmt>
      <c:pivotFmt>
        <c:idx val="2161"/>
        <c:spPr>
          <a:solidFill>
            <a:schemeClr val="accent1"/>
          </a:solidFill>
          <a:ln>
            <a:noFill/>
          </a:ln>
          <a:effectLst/>
        </c:spPr>
      </c:pivotFmt>
      <c:pivotFmt>
        <c:idx val="2162"/>
        <c:spPr>
          <a:solidFill>
            <a:schemeClr val="accent1"/>
          </a:solidFill>
          <a:ln>
            <a:noFill/>
          </a:ln>
          <a:effectLst/>
        </c:spPr>
      </c:pivotFmt>
      <c:pivotFmt>
        <c:idx val="2163"/>
        <c:spPr>
          <a:solidFill>
            <a:schemeClr val="accent1"/>
          </a:solidFill>
          <a:ln>
            <a:noFill/>
          </a:ln>
          <a:effectLst/>
        </c:spPr>
      </c:pivotFmt>
      <c:pivotFmt>
        <c:idx val="2164"/>
        <c:spPr>
          <a:solidFill>
            <a:schemeClr val="accent1"/>
          </a:solidFill>
          <a:ln>
            <a:noFill/>
          </a:ln>
          <a:effectLst/>
        </c:spPr>
      </c:pivotFmt>
      <c:pivotFmt>
        <c:idx val="2165"/>
        <c:spPr>
          <a:solidFill>
            <a:schemeClr val="accent1"/>
          </a:solidFill>
          <a:ln>
            <a:noFill/>
          </a:ln>
          <a:effectLst/>
        </c:spPr>
      </c:pivotFmt>
      <c:pivotFmt>
        <c:idx val="2166"/>
        <c:spPr>
          <a:solidFill>
            <a:schemeClr val="accent1"/>
          </a:solidFill>
          <a:ln>
            <a:noFill/>
          </a:ln>
          <a:effectLst/>
        </c:spPr>
      </c:pivotFmt>
      <c:pivotFmt>
        <c:idx val="2167"/>
        <c:spPr>
          <a:solidFill>
            <a:schemeClr val="accent1"/>
          </a:solidFill>
          <a:ln>
            <a:noFill/>
          </a:ln>
          <a:effectLst/>
        </c:spPr>
      </c:pivotFmt>
      <c:pivotFmt>
        <c:idx val="2168"/>
        <c:spPr>
          <a:solidFill>
            <a:schemeClr val="accent1"/>
          </a:solidFill>
          <a:ln>
            <a:noFill/>
          </a:ln>
          <a:effectLst/>
        </c:spPr>
      </c:pivotFmt>
      <c:pivotFmt>
        <c:idx val="2169"/>
        <c:spPr>
          <a:solidFill>
            <a:schemeClr val="accent1"/>
          </a:solidFill>
          <a:ln>
            <a:noFill/>
          </a:ln>
          <a:effectLst/>
        </c:spPr>
      </c:pivotFmt>
      <c:pivotFmt>
        <c:idx val="2170"/>
        <c:spPr>
          <a:solidFill>
            <a:schemeClr val="accent1"/>
          </a:solidFill>
          <a:ln>
            <a:noFill/>
          </a:ln>
          <a:effectLst/>
        </c:spPr>
      </c:pivotFmt>
      <c:pivotFmt>
        <c:idx val="2171"/>
        <c:spPr>
          <a:solidFill>
            <a:schemeClr val="accent1"/>
          </a:solidFill>
          <a:ln>
            <a:noFill/>
          </a:ln>
          <a:effectLst/>
        </c:spPr>
      </c:pivotFmt>
      <c:pivotFmt>
        <c:idx val="2172"/>
        <c:spPr>
          <a:solidFill>
            <a:schemeClr val="accent1"/>
          </a:solidFill>
          <a:ln>
            <a:noFill/>
          </a:ln>
          <a:effectLst/>
        </c:spPr>
      </c:pivotFmt>
      <c:pivotFmt>
        <c:idx val="2173"/>
        <c:spPr>
          <a:solidFill>
            <a:schemeClr val="accent1"/>
          </a:solidFill>
          <a:ln>
            <a:noFill/>
          </a:ln>
          <a:effectLst/>
        </c:spPr>
      </c:pivotFmt>
      <c:pivotFmt>
        <c:idx val="2174"/>
        <c:spPr>
          <a:solidFill>
            <a:schemeClr val="accent1"/>
          </a:solidFill>
          <a:ln>
            <a:noFill/>
          </a:ln>
          <a:effectLst/>
        </c:spPr>
      </c:pivotFmt>
      <c:pivotFmt>
        <c:idx val="2175"/>
        <c:spPr>
          <a:solidFill>
            <a:schemeClr val="accent1"/>
          </a:solidFill>
          <a:ln>
            <a:noFill/>
          </a:ln>
          <a:effectLst/>
        </c:spPr>
      </c:pivotFmt>
      <c:pivotFmt>
        <c:idx val="2176"/>
        <c:spPr>
          <a:solidFill>
            <a:schemeClr val="accent1"/>
          </a:solidFill>
          <a:ln>
            <a:noFill/>
          </a:ln>
          <a:effectLst/>
        </c:spPr>
      </c:pivotFmt>
      <c:pivotFmt>
        <c:idx val="2177"/>
        <c:spPr>
          <a:solidFill>
            <a:schemeClr val="accent1"/>
          </a:solidFill>
          <a:ln>
            <a:noFill/>
          </a:ln>
          <a:effectLst/>
        </c:spPr>
      </c:pivotFmt>
      <c:pivotFmt>
        <c:idx val="2178"/>
        <c:spPr>
          <a:solidFill>
            <a:schemeClr val="accent1"/>
          </a:solidFill>
          <a:ln>
            <a:noFill/>
          </a:ln>
          <a:effectLst/>
        </c:spPr>
      </c:pivotFmt>
      <c:pivotFmt>
        <c:idx val="2179"/>
        <c:spPr>
          <a:solidFill>
            <a:schemeClr val="accent1"/>
          </a:solidFill>
          <a:ln>
            <a:noFill/>
          </a:ln>
          <a:effectLst/>
        </c:spPr>
      </c:pivotFmt>
      <c:pivotFmt>
        <c:idx val="2180"/>
        <c:spPr>
          <a:solidFill>
            <a:schemeClr val="accent1"/>
          </a:solidFill>
          <a:ln>
            <a:noFill/>
          </a:ln>
          <a:effectLst/>
        </c:spPr>
      </c:pivotFmt>
      <c:pivotFmt>
        <c:idx val="2181"/>
        <c:spPr>
          <a:solidFill>
            <a:schemeClr val="accent1"/>
          </a:solidFill>
          <a:ln>
            <a:noFill/>
          </a:ln>
          <a:effectLst/>
        </c:spPr>
      </c:pivotFmt>
      <c:pivotFmt>
        <c:idx val="2182"/>
        <c:spPr>
          <a:solidFill>
            <a:schemeClr val="accent1"/>
          </a:solidFill>
          <a:ln>
            <a:noFill/>
          </a:ln>
          <a:effectLst/>
        </c:spPr>
      </c:pivotFmt>
      <c:pivotFmt>
        <c:idx val="2183"/>
        <c:spPr>
          <a:solidFill>
            <a:schemeClr val="accent1"/>
          </a:solidFill>
          <a:ln>
            <a:noFill/>
          </a:ln>
          <a:effectLst/>
        </c:spPr>
      </c:pivotFmt>
      <c:pivotFmt>
        <c:idx val="2184"/>
        <c:spPr>
          <a:solidFill>
            <a:schemeClr val="accent1"/>
          </a:solidFill>
          <a:ln>
            <a:noFill/>
          </a:ln>
          <a:effectLst/>
        </c:spPr>
      </c:pivotFmt>
      <c:pivotFmt>
        <c:idx val="2185"/>
        <c:spPr>
          <a:solidFill>
            <a:schemeClr val="accent1"/>
          </a:solidFill>
          <a:ln>
            <a:noFill/>
          </a:ln>
          <a:effectLst/>
        </c:spPr>
      </c:pivotFmt>
      <c:pivotFmt>
        <c:idx val="2186"/>
        <c:spPr>
          <a:solidFill>
            <a:schemeClr val="accent1"/>
          </a:solidFill>
          <a:ln>
            <a:noFill/>
          </a:ln>
          <a:effectLst/>
        </c:spPr>
      </c:pivotFmt>
      <c:pivotFmt>
        <c:idx val="2187"/>
        <c:spPr>
          <a:solidFill>
            <a:schemeClr val="accent1"/>
          </a:solidFill>
          <a:ln>
            <a:noFill/>
          </a:ln>
          <a:effectLst/>
        </c:spPr>
      </c:pivotFmt>
      <c:pivotFmt>
        <c:idx val="2188"/>
        <c:spPr>
          <a:solidFill>
            <a:schemeClr val="accent1"/>
          </a:solidFill>
          <a:ln>
            <a:noFill/>
          </a:ln>
          <a:effectLst/>
        </c:spPr>
      </c:pivotFmt>
      <c:pivotFmt>
        <c:idx val="2189"/>
        <c:spPr>
          <a:solidFill>
            <a:schemeClr val="accent1"/>
          </a:solidFill>
          <a:ln>
            <a:noFill/>
          </a:ln>
          <a:effectLst/>
        </c:spPr>
      </c:pivotFmt>
      <c:pivotFmt>
        <c:idx val="2190"/>
        <c:spPr>
          <a:solidFill>
            <a:schemeClr val="accent1"/>
          </a:solidFill>
          <a:ln>
            <a:noFill/>
          </a:ln>
          <a:effectLst/>
        </c:spPr>
      </c:pivotFmt>
      <c:pivotFmt>
        <c:idx val="2191"/>
        <c:spPr>
          <a:solidFill>
            <a:schemeClr val="accent1"/>
          </a:solidFill>
          <a:ln>
            <a:noFill/>
          </a:ln>
          <a:effectLst/>
        </c:spPr>
      </c:pivotFmt>
      <c:pivotFmt>
        <c:idx val="2192"/>
        <c:spPr>
          <a:solidFill>
            <a:schemeClr val="accent1"/>
          </a:solidFill>
          <a:ln>
            <a:noFill/>
          </a:ln>
          <a:effectLst/>
        </c:spPr>
      </c:pivotFmt>
      <c:pivotFmt>
        <c:idx val="2193"/>
        <c:spPr>
          <a:solidFill>
            <a:schemeClr val="accent1"/>
          </a:solidFill>
          <a:ln>
            <a:noFill/>
          </a:ln>
          <a:effectLst/>
        </c:spPr>
      </c:pivotFmt>
      <c:pivotFmt>
        <c:idx val="2194"/>
        <c:spPr>
          <a:solidFill>
            <a:schemeClr val="accent1"/>
          </a:solidFill>
          <a:ln>
            <a:noFill/>
          </a:ln>
          <a:effectLst/>
        </c:spPr>
      </c:pivotFmt>
      <c:pivotFmt>
        <c:idx val="2195"/>
        <c:spPr>
          <a:solidFill>
            <a:schemeClr val="accent1"/>
          </a:solidFill>
          <a:ln>
            <a:noFill/>
          </a:ln>
          <a:effectLst/>
        </c:spPr>
      </c:pivotFmt>
      <c:pivotFmt>
        <c:idx val="2196"/>
        <c:spPr>
          <a:solidFill>
            <a:schemeClr val="accent1"/>
          </a:solidFill>
          <a:ln>
            <a:noFill/>
          </a:ln>
          <a:effectLst/>
        </c:spPr>
      </c:pivotFmt>
      <c:pivotFmt>
        <c:idx val="2197"/>
        <c:spPr>
          <a:solidFill>
            <a:schemeClr val="accent1"/>
          </a:solidFill>
          <a:ln>
            <a:noFill/>
          </a:ln>
          <a:effectLst/>
        </c:spPr>
      </c:pivotFmt>
      <c:pivotFmt>
        <c:idx val="2198"/>
        <c:spPr>
          <a:solidFill>
            <a:schemeClr val="accent1"/>
          </a:solidFill>
          <a:ln>
            <a:noFill/>
          </a:ln>
          <a:effectLst/>
        </c:spPr>
      </c:pivotFmt>
      <c:pivotFmt>
        <c:idx val="2199"/>
        <c:spPr>
          <a:solidFill>
            <a:schemeClr val="accent1"/>
          </a:solidFill>
          <a:ln>
            <a:noFill/>
          </a:ln>
          <a:effectLst/>
        </c:spPr>
      </c:pivotFmt>
      <c:pivotFmt>
        <c:idx val="2200"/>
        <c:spPr>
          <a:solidFill>
            <a:schemeClr val="accent1"/>
          </a:solidFill>
          <a:ln>
            <a:noFill/>
          </a:ln>
          <a:effectLst/>
        </c:spPr>
      </c:pivotFmt>
      <c:pivotFmt>
        <c:idx val="2201"/>
        <c:spPr>
          <a:solidFill>
            <a:schemeClr val="accent1"/>
          </a:solidFill>
          <a:ln>
            <a:noFill/>
          </a:ln>
          <a:effectLst/>
        </c:spPr>
      </c:pivotFmt>
      <c:pivotFmt>
        <c:idx val="2202"/>
        <c:spPr>
          <a:solidFill>
            <a:schemeClr val="accent1"/>
          </a:solidFill>
          <a:ln>
            <a:noFill/>
          </a:ln>
          <a:effectLst/>
        </c:spPr>
      </c:pivotFmt>
      <c:pivotFmt>
        <c:idx val="2203"/>
        <c:spPr>
          <a:solidFill>
            <a:schemeClr val="accent1"/>
          </a:solidFill>
          <a:ln>
            <a:noFill/>
          </a:ln>
          <a:effectLst/>
        </c:spPr>
      </c:pivotFmt>
      <c:pivotFmt>
        <c:idx val="2204"/>
        <c:spPr>
          <a:solidFill>
            <a:schemeClr val="accent1"/>
          </a:solidFill>
          <a:ln>
            <a:noFill/>
          </a:ln>
          <a:effectLst/>
        </c:spPr>
      </c:pivotFmt>
      <c:pivotFmt>
        <c:idx val="2205"/>
        <c:spPr>
          <a:solidFill>
            <a:schemeClr val="accent1"/>
          </a:solidFill>
          <a:ln>
            <a:noFill/>
          </a:ln>
          <a:effectLst/>
        </c:spPr>
      </c:pivotFmt>
      <c:pivotFmt>
        <c:idx val="2206"/>
        <c:spPr>
          <a:solidFill>
            <a:schemeClr val="accent1"/>
          </a:solidFill>
          <a:ln>
            <a:noFill/>
          </a:ln>
          <a:effectLst/>
        </c:spPr>
      </c:pivotFmt>
      <c:pivotFmt>
        <c:idx val="2207"/>
        <c:spPr>
          <a:solidFill>
            <a:schemeClr val="accent1"/>
          </a:solidFill>
          <a:ln>
            <a:noFill/>
          </a:ln>
          <a:effectLst/>
        </c:spPr>
      </c:pivotFmt>
      <c:pivotFmt>
        <c:idx val="2208"/>
        <c:spPr>
          <a:solidFill>
            <a:schemeClr val="accent1"/>
          </a:solidFill>
          <a:ln>
            <a:noFill/>
          </a:ln>
          <a:effectLst/>
        </c:spPr>
      </c:pivotFmt>
      <c:pivotFmt>
        <c:idx val="2209"/>
        <c:spPr>
          <a:solidFill>
            <a:schemeClr val="accent1"/>
          </a:solidFill>
          <a:ln>
            <a:noFill/>
          </a:ln>
          <a:effectLst/>
        </c:spPr>
      </c:pivotFmt>
      <c:pivotFmt>
        <c:idx val="2210"/>
        <c:spPr>
          <a:solidFill>
            <a:schemeClr val="accent1"/>
          </a:solidFill>
          <a:ln>
            <a:noFill/>
          </a:ln>
          <a:effectLst/>
        </c:spPr>
      </c:pivotFmt>
      <c:pivotFmt>
        <c:idx val="2211"/>
        <c:spPr>
          <a:solidFill>
            <a:schemeClr val="accent1"/>
          </a:solidFill>
          <a:ln>
            <a:noFill/>
          </a:ln>
          <a:effectLst/>
        </c:spPr>
      </c:pivotFmt>
      <c:pivotFmt>
        <c:idx val="2212"/>
        <c:spPr>
          <a:solidFill>
            <a:schemeClr val="accent1"/>
          </a:solidFill>
          <a:ln>
            <a:noFill/>
          </a:ln>
          <a:effectLst/>
        </c:spPr>
      </c:pivotFmt>
      <c:pivotFmt>
        <c:idx val="2213"/>
        <c:spPr>
          <a:solidFill>
            <a:schemeClr val="accent1"/>
          </a:solidFill>
          <a:ln>
            <a:noFill/>
          </a:ln>
          <a:effectLst/>
        </c:spPr>
      </c:pivotFmt>
      <c:pivotFmt>
        <c:idx val="2214"/>
        <c:spPr>
          <a:solidFill>
            <a:schemeClr val="accent1"/>
          </a:solidFill>
          <a:ln>
            <a:noFill/>
          </a:ln>
          <a:effectLst/>
        </c:spPr>
      </c:pivotFmt>
      <c:pivotFmt>
        <c:idx val="2215"/>
        <c:spPr>
          <a:solidFill>
            <a:schemeClr val="accent1"/>
          </a:solidFill>
          <a:ln>
            <a:noFill/>
          </a:ln>
          <a:effectLst/>
        </c:spPr>
      </c:pivotFmt>
      <c:pivotFmt>
        <c:idx val="2216"/>
        <c:spPr>
          <a:solidFill>
            <a:schemeClr val="accent1"/>
          </a:solidFill>
          <a:ln>
            <a:noFill/>
          </a:ln>
          <a:effectLst/>
        </c:spPr>
      </c:pivotFmt>
      <c:pivotFmt>
        <c:idx val="2217"/>
        <c:spPr>
          <a:solidFill>
            <a:schemeClr val="accent1"/>
          </a:solidFill>
          <a:ln>
            <a:noFill/>
          </a:ln>
          <a:effectLst/>
        </c:spPr>
      </c:pivotFmt>
      <c:pivotFmt>
        <c:idx val="2218"/>
        <c:spPr>
          <a:solidFill>
            <a:schemeClr val="accent1"/>
          </a:solidFill>
          <a:ln>
            <a:noFill/>
          </a:ln>
          <a:effectLst/>
        </c:spPr>
      </c:pivotFmt>
      <c:pivotFmt>
        <c:idx val="2219"/>
        <c:spPr>
          <a:solidFill>
            <a:schemeClr val="accent1"/>
          </a:solidFill>
          <a:ln>
            <a:noFill/>
          </a:ln>
          <a:effectLst/>
        </c:spPr>
      </c:pivotFmt>
      <c:pivotFmt>
        <c:idx val="2220"/>
        <c:spPr>
          <a:solidFill>
            <a:schemeClr val="accent1"/>
          </a:solidFill>
          <a:ln>
            <a:noFill/>
          </a:ln>
          <a:effectLst/>
        </c:spPr>
      </c:pivotFmt>
      <c:pivotFmt>
        <c:idx val="2221"/>
        <c:spPr>
          <a:solidFill>
            <a:schemeClr val="accent1"/>
          </a:solidFill>
          <a:ln>
            <a:noFill/>
          </a:ln>
          <a:effectLst/>
        </c:spPr>
      </c:pivotFmt>
      <c:pivotFmt>
        <c:idx val="2222"/>
        <c:spPr>
          <a:solidFill>
            <a:schemeClr val="accent1"/>
          </a:solidFill>
          <a:ln>
            <a:noFill/>
          </a:ln>
          <a:effectLst/>
        </c:spPr>
      </c:pivotFmt>
      <c:pivotFmt>
        <c:idx val="2223"/>
        <c:spPr>
          <a:solidFill>
            <a:schemeClr val="accent1"/>
          </a:solidFill>
          <a:ln>
            <a:noFill/>
          </a:ln>
          <a:effectLst/>
        </c:spPr>
      </c:pivotFmt>
      <c:pivotFmt>
        <c:idx val="2224"/>
        <c:spPr>
          <a:solidFill>
            <a:schemeClr val="accent1"/>
          </a:solidFill>
          <a:ln>
            <a:noFill/>
          </a:ln>
          <a:effectLst/>
        </c:spPr>
      </c:pivotFmt>
      <c:pivotFmt>
        <c:idx val="2225"/>
        <c:spPr>
          <a:solidFill>
            <a:schemeClr val="accent1"/>
          </a:solidFill>
          <a:ln>
            <a:noFill/>
          </a:ln>
          <a:effectLst/>
        </c:spPr>
      </c:pivotFmt>
      <c:pivotFmt>
        <c:idx val="2226"/>
        <c:spPr>
          <a:solidFill>
            <a:schemeClr val="accent1"/>
          </a:solidFill>
          <a:ln>
            <a:noFill/>
          </a:ln>
          <a:effectLst/>
        </c:spPr>
      </c:pivotFmt>
      <c:pivotFmt>
        <c:idx val="2227"/>
        <c:spPr>
          <a:solidFill>
            <a:schemeClr val="accent1"/>
          </a:solidFill>
          <a:ln>
            <a:noFill/>
          </a:ln>
          <a:effectLst/>
        </c:spPr>
      </c:pivotFmt>
      <c:pivotFmt>
        <c:idx val="2228"/>
        <c:spPr>
          <a:solidFill>
            <a:schemeClr val="accent1"/>
          </a:solidFill>
          <a:ln>
            <a:noFill/>
          </a:ln>
          <a:effectLst/>
        </c:spPr>
      </c:pivotFmt>
      <c:pivotFmt>
        <c:idx val="2229"/>
        <c:spPr>
          <a:solidFill>
            <a:schemeClr val="accent1"/>
          </a:solidFill>
          <a:ln>
            <a:noFill/>
          </a:ln>
          <a:effectLst/>
        </c:spPr>
      </c:pivotFmt>
      <c:pivotFmt>
        <c:idx val="2230"/>
        <c:spPr>
          <a:solidFill>
            <a:schemeClr val="accent1"/>
          </a:solidFill>
          <a:ln>
            <a:noFill/>
          </a:ln>
          <a:effectLst/>
        </c:spPr>
      </c:pivotFmt>
      <c:pivotFmt>
        <c:idx val="2231"/>
        <c:spPr>
          <a:solidFill>
            <a:schemeClr val="accent1"/>
          </a:solidFill>
          <a:ln>
            <a:noFill/>
          </a:ln>
          <a:effectLst/>
        </c:spPr>
      </c:pivotFmt>
      <c:pivotFmt>
        <c:idx val="2232"/>
        <c:spPr>
          <a:solidFill>
            <a:schemeClr val="accent1"/>
          </a:solidFill>
          <a:ln>
            <a:noFill/>
          </a:ln>
          <a:effectLst/>
        </c:spPr>
      </c:pivotFmt>
      <c:pivotFmt>
        <c:idx val="2233"/>
        <c:spPr>
          <a:solidFill>
            <a:schemeClr val="accent1"/>
          </a:solidFill>
          <a:ln>
            <a:noFill/>
          </a:ln>
          <a:effectLst/>
        </c:spPr>
      </c:pivotFmt>
      <c:pivotFmt>
        <c:idx val="2234"/>
        <c:spPr>
          <a:solidFill>
            <a:schemeClr val="accent1"/>
          </a:solidFill>
          <a:ln>
            <a:noFill/>
          </a:ln>
          <a:effectLst/>
        </c:spPr>
      </c:pivotFmt>
      <c:pivotFmt>
        <c:idx val="2235"/>
        <c:spPr>
          <a:solidFill>
            <a:schemeClr val="accent1"/>
          </a:solidFill>
          <a:ln>
            <a:noFill/>
          </a:ln>
          <a:effectLst/>
        </c:spPr>
      </c:pivotFmt>
      <c:pivotFmt>
        <c:idx val="2236"/>
        <c:spPr>
          <a:solidFill>
            <a:schemeClr val="accent1"/>
          </a:solidFill>
          <a:ln>
            <a:noFill/>
          </a:ln>
          <a:effectLst/>
        </c:spPr>
      </c:pivotFmt>
      <c:pivotFmt>
        <c:idx val="2237"/>
        <c:spPr>
          <a:solidFill>
            <a:schemeClr val="accent1"/>
          </a:solidFill>
          <a:ln>
            <a:noFill/>
          </a:ln>
          <a:effectLst/>
        </c:spPr>
      </c:pivotFmt>
      <c:pivotFmt>
        <c:idx val="2238"/>
        <c:spPr>
          <a:solidFill>
            <a:schemeClr val="accent1"/>
          </a:solidFill>
          <a:ln>
            <a:noFill/>
          </a:ln>
          <a:effectLst/>
        </c:spPr>
      </c:pivotFmt>
      <c:pivotFmt>
        <c:idx val="2239"/>
        <c:spPr>
          <a:solidFill>
            <a:schemeClr val="accent1"/>
          </a:solidFill>
          <a:ln>
            <a:noFill/>
          </a:ln>
          <a:effectLst/>
        </c:spPr>
      </c:pivotFmt>
      <c:pivotFmt>
        <c:idx val="2240"/>
        <c:spPr>
          <a:solidFill>
            <a:schemeClr val="accent1"/>
          </a:solidFill>
          <a:ln>
            <a:noFill/>
          </a:ln>
          <a:effectLst/>
        </c:spPr>
      </c:pivotFmt>
      <c:pivotFmt>
        <c:idx val="2241"/>
        <c:spPr>
          <a:solidFill>
            <a:schemeClr val="accent1"/>
          </a:solidFill>
          <a:ln>
            <a:noFill/>
          </a:ln>
          <a:effectLst/>
        </c:spPr>
      </c:pivotFmt>
      <c:pivotFmt>
        <c:idx val="2242"/>
        <c:spPr>
          <a:solidFill>
            <a:schemeClr val="accent1"/>
          </a:solidFill>
          <a:ln>
            <a:noFill/>
          </a:ln>
          <a:effectLst/>
        </c:spPr>
      </c:pivotFmt>
      <c:pivotFmt>
        <c:idx val="2243"/>
        <c:spPr>
          <a:solidFill>
            <a:schemeClr val="accent1"/>
          </a:solidFill>
          <a:ln>
            <a:noFill/>
          </a:ln>
          <a:effectLst/>
        </c:spPr>
      </c:pivotFmt>
      <c:pivotFmt>
        <c:idx val="2244"/>
        <c:spPr>
          <a:solidFill>
            <a:schemeClr val="accent1"/>
          </a:solidFill>
          <a:ln>
            <a:noFill/>
          </a:ln>
          <a:effectLst/>
        </c:spPr>
      </c:pivotFmt>
      <c:pivotFmt>
        <c:idx val="2245"/>
        <c:spPr>
          <a:solidFill>
            <a:schemeClr val="accent1"/>
          </a:solidFill>
          <a:ln>
            <a:noFill/>
          </a:ln>
          <a:effectLst/>
        </c:spPr>
      </c:pivotFmt>
      <c:pivotFmt>
        <c:idx val="2246"/>
        <c:spPr>
          <a:solidFill>
            <a:schemeClr val="accent1"/>
          </a:solidFill>
          <a:ln>
            <a:noFill/>
          </a:ln>
          <a:effectLst/>
        </c:spPr>
      </c:pivotFmt>
      <c:pivotFmt>
        <c:idx val="2247"/>
        <c:spPr>
          <a:solidFill>
            <a:schemeClr val="accent1"/>
          </a:solidFill>
          <a:ln>
            <a:noFill/>
          </a:ln>
          <a:effectLst/>
        </c:spPr>
      </c:pivotFmt>
      <c:pivotFmt>
        <c:idx val="2248"/>
        <c:spPr>
          <a:solidFill>
            <a:schemeClr val="accent1"/>
          </a:solidFill>
          <a:ln>
            <a:noFill/>
          </a:ln>
          <a:effectLst/>
        </c:spPr>
      </c:pivotFmt>
      <c:pivotFmt>
        <c:idx val="2249"/>
        <c:spPr>
          <a:solidFill>
            <a:schemeClr val="accent1"/>
          </a:solidFill>
          <a:ln>
            <a:noFill/>
          </a:ln>
          <a:effectLst/>
        </c:spPr>
      </c:pivotFmt>
      <c:pivotFmt>
        <c:idx val="2250"/>
        <c:spPr>
          <a:solidFill>
            <a:schemeClr val="accent1"/>
          </a:solidFill>
          <a:ln>
            <a:noFill/>
          </a:ln>
          <a:effectLst/>
        </c:spPr>
      </c:pivotFmt>
      <c:pivotFmt>
        <c:idx val="2251"/>
        <c:spPr>
          <a:solidFill>
            <a:schemeClr val="accent1"/>
          </a:solidFill>
          <a:ln>
            <a:noFill/>
          </a:ln>
          <a:effectLst/>
        </c:spPr>
      </c:pivotFmt>
      <c:pivotFmt>
        <c:idx val="2252"/>
        <c:spPr>
          <a:solidFill>
            <a:schemeClr val="accent1"/>
          </a:solidFill>
          <a:ln>
            <a:noFill/>
          </a:ln>
          <a:effectLst/>
        </c:spPr>
      </c:pivotFmt>
      <c:pivotFmt>
        <c:idx val="2253"/>
        <c:spPr>
          <a:solidFill>
            <a:schemeClr val="accent1"/>
          </a:solidFill>
          <a:ln>
            <a:noFill/>
          </a:ln>
          <a:effectLst/>
        </c:spPr>
      </c:pivotFmt>
      <c:pivotFmt>
        <c:idx val="2254"/>
        <c:spPr>
          <a:solidFill>
            <a:schemeClr val="accent1"/>
          </a:solidFill>
          <a:ln>
            <a:noFill/>
          </a:ln>
          <a:effectLst/>
        </c:spPr>
      </c:pivotFmt>
      <c:pivotFmt>
        <c:idx val="2255"/>
        <c:spPr>
          <a:solidFill>
            <a:schemeClr val="accent1"/>
          </a:solidFill>
          <a:ln>
            <a:noFill/>
          </a:ln>
          <a:effectLst/>
        </c:spPr>
      </c:pivotFmt>
      <c:pivotFmt>
        <c:idx val="2256"/>
        <c:spPr>
          <a:solidFill>
            <a:schemeClr val="accent1"/>
          </a:solidFill>
          <a:ln>
            <a:noFill/>
          </a:ln>
          <a:effectLst/>
        </c:spPr>
      </c:pivotFmt>
      <c:pivotFmt>
        <c:idx val="2257"/>
        <c:spPr>
          <a:solidFill>
            <a:schemeClr val="accent1"/>
          </a:solidFill>
          <a:ln>
            <a:noFill/>
          </a:ln>
          <a:effectLst/>
        </c:spPr>
      </c:pivotFmt>
      <c:pivotFmt>
        <c:idx val="2258"/>
        <c:spPr>
          <a:solidFill>
            <a:schemeClr val="accent1"/>
          </a:solidFill>
          <a:ln>
            <a:noFill/>
          </a:ln>
          <a:effectLst/>
        </c:spPr>
      </c:pivotFmt>
      <c:pivotFmt>
        <c:idx val="2259"/>
        <c:spPr>
          <a:solidFill>
            <a:schemeClr val="accent1"/>
          </a:solidFill>
          <a:ln>
            <a:noFill/>
          </a:ln>
          <a:effectLst/>
        </c:spPr>
      </c:pivotFmt>
      <c:pivotFmt>
        <c:idx val="2260"/>
        <c:spPr>
          <a:solidFill>
            <a:schemeClr val="accent1"/>
          </a:solidFill>
          <a:ln>
            <a:noFill/>
          </a:ln>
          <a:effectLst/>
        </c:spPr>
      </c:pivotFmt>
      <c:pivotFmt>
        <c:idx val="2261"/>
        <c:spPr>
          <a:solidFill>
            <a:schemeClr val="accent1"/>
          </a:solidFill>
          <a:ln>
            <a:noFill/>
          </a:ln>
          <a:effectLst/>
        </c:spPr>
      </c:pivotFmt>
      <c:pivotFmt>
        <c:idx val="2262"/>
        <c:spPr>
          <a:solidFill>
            <a:schemeClr val="accent1"/>
          </a:solidFill>
          <a:ln>
            <a:noFill/>
          </a:ln>
          <a:effectLst/>
        </c:spPr>
      </c:pivotFmt>
      <c:pivotFmt>
        <c:idx val="2263"/>
        <c:spPr>
          <a:solidFill>
            <a:schemeClr val="accent1"/>
          </a:solidFill>
          <a:ln>
            <a:noFill/>
          </a:ln>
          <a:effectLst/>
        </c:spPr>
      </c:pivotFmt>
      <c:pivotFmt>
        <c:idx val="2264"/>
        <c:spPr>
          <a:solidFill>
            <a:schemeClr val="accent1"/>
          </a:solidFill>
          <a:ln>
            <a:noFill/>
          </a:ln>
          <a:effectLst/>
        </c:spPr>
      </c:pivotFmt>
      <c:pivotFmt>
        <c:idx val="2265"/>
        <c:spPr>
          <a:solidFill>
            <a:schemeClr val="accent1"/>
          </a:solidFill>
          <a:ln>
            <a:noFill/>
          </a:ln>
          <a:effectLst/>
        </c:spPr>
      </c:pivotFmt>
      <c:pivotFmt>
        <c:idx val="2266"/>
        <c:spPr>
          <a:solidFill>
            <a:schemeClr val="accent1"/>
          </a:solidFill>
          <a:ln>
            <a:noFill/>
          </a:ln>
          <a:effectLst/>
        </c:spPr>
      </c:pivotFmt>
      <c:pivotFmt>
        <c:idx val="2267"/>
        <c:spPr>
          <a:solidFill>
            <a:schemeClr val="accent1"/>
          </a:solidFill>
          <a:ln>
            <a:noFill/>
          </a:ln>
          <a:effectLst/>
        </c:spPr>
      </c:pivotFmt>
      <c:pivotFmt>
        <c:idx val="2268"/>
        <c:spPr>
          <a:solidFill>
            <a:schemeClr val="accent1"/>
          </a:solidFill>
          <a:ln>
            <a:noFill/>
          </a:ln>
          <a:effectLst/>
        </c:spPr>
      </c:pivotFmt>
      <c:pivotFmt>
        <c:idx val="2269"/>
        <c:spPr>
          <a:solidFill>
            <a:schemeClr val="accent1"/>
          </a:solidFill>
          <a:ln>
            <a:noFill/>
          </a:ln>
          <a:effectLst/>
        </c:spPr>
      </c:pivotFmt>
      <c:pivotFmt>
        <c:idx val="2270"/>
        <c:spPr>
          <a:solidFill>
            <a:schemeClr val="accent1"/>
          </a:solidFill>
          <a:ln>
            <a:noFill/>
          </a:ln>
          <a:effectLst/>
        </c:spPr>
      </c:pivotFmt>
      <c:pivotFmt>
        <c:idx val="2271"/>
        <c:spPr>
          <a:solidFill>
            <a:schemeClr val="accent1"/>
          </a:solidFill>
          <a:ln>
            <a:noFill/>
          </a:ln>
          <a:effectLst/>
        </c:spPr>
      </c:pivotFmt>
      <c:pivotFmt>
        <c:idx val="2272"/>
        <c:spPr>
          <a:solidFill>
            <a:schemeClr val="accent1"/>
          </a:solidFill>
          <a:ln>
            <a:noFill/>
          </a:ln>
          <a:effectLst/>
        </c:spPr>
      </c:pivotFmt>
      <c:pivotFmt>
        <c:idx val="2273"/>
        <c:spPr>
          <a:solidFill>
            <a:schemeClr val="accent1"/>
          </a:solidFill>
          <a:ln>
            <a:noFill/>
          </a:ln>
          <a:effectLst/>
        </c:spPr>
      </c:pivotFmt>
      <c:pivotFmt>
        <c:idx val="2274"/>
        <c:spPr>
          <a:solidFill>
            <a:schemeClr val="accent1"/>
          </a:solidFill>
          <a:ln>
            <a:noFill/>
          </a:ln>
          <a:effectLst/>
        </c:spPr>
      </c:pivotFmt>
      <c:pivotFmt>
        <c:idx val="2275"/>
        <c:spPr>
          <a:solidFill>
            <a:schemeClr val="accent1"/>
          </a:solidFill>
          <a:ln>
            <a:noFill/>
          </a:ln>
          <a:effectLst/>
        </c:spPr>
      </c:pivotFmt>
      <c:pivotFmt>
        <c:idx val="2276"/>
        <c:spPr>
          <a:solidFill>
            <a:schemeClr val="accent1"/>
          </a:solidFill>
          <a:ln>
            <a:noFill/>
          </a:ln>
          <a:effectLst/>
        </c:spPr>
      </c:pivotFmt>
      <c:pivotFmt>
        <c:idx val="2277"/>
        <c:spPr>
          <a:solidFill>
            <a:schemeClr val="accent1"/>
          </a:solidFill>
          <a:ln>
            <a:noFill/>
          </a:ln>
          <a:effectLst/>
        </c:spPr>
      </c:pivotFmt>
      <c:pivotFmt>
        <c:idx val="2278"/>
        <c:spPr>
          <a:solidFill>
            <a:schemeClr val="accent1"/>
          </a:solidFill>
          <a:ln>
            <a:noFill/>
          </a:ln>
          <a:effectLst/>
        </c:spPr>
      </c:pivotFmt>
      <c:pivotFmt>
        <c:idx val="2279"/>
        <c:spPr>
          <a:solidFill>
            <a:schemeClr val="accent1"/>
          </a:solidFill>
          <a:ln>
            <a:noFill/>
          </a:ln>
          <a:effectLst/>
        </c:spPr>
      </c:pivotFmt>
      <c:pivotFmt>
        <c:idx val="2280"/>
        <c:spPr>
          <a:solidFill>
            <a:schemeClr val="accent1"/>
          </a:solidFill>
          <a:ln>
            <a:noFill/>
          </a:ln>
          <a:effectLst/>
        </c:spPr>
      </c:pivotFmt>
      <c:pivotFmt>
        <c:idx val="2281"/>
        <c:spPr>
          <a:solidFill>
            <a:schemeClr val="accent1"/>
          </a:solidFill>
          <a:ln>
            <a:noFill/>
          </a:ln>
          <a:effectLst/>
        </c:spPr>
      </c:pivotFmt>
      <c:pivotFmt>
        <c:idx val="2282"/>
        <c:spPr>
          <a:solidFill>
            <a:schemeClr val="accent1"/>
          </a:solidFill>
          <a:ln>
            <a:noFill/>
          </a:ln>
          <a:effectLst/>
        </c:spPr>
      </c:pivotFmt>
      <c:pivotFmt>
        <c:idx val="2283"/>
        <c:spPr>
          <a:solidFill>
            <a:schemeClr val="accent1"/>
          </a:solidFill>
          <a:ln>
            <a:noFill/>
          </a:ln>
          <a:effectLst/>
        </c:spPr>
      </c:pivotFmt>
      <c:pivotFmt>
        <c:idx val="2284"/>
        <c:spPr>
          <a:solidFill>
            <a:schemeClr val="accent1"/>
          </a:solidFill>
          <a:ln>
            <a:noFill/>
          </a:ln>
          <a:effectLst/>
        </c:spPr>
      </c:pivotFmt>
      <c:pivotFmt>
        <c:idx val="2285"/>
        <c:spPr>
          <a:solidFill>
            <a:schemeClr val="accent1"/>
          </a:solidFill>
          <a:ln>
            <a:noFill/>
          </a:ln>
          <a:effectLst/>
        </c:spPr>
      </c:pivotFmt>
      <c:pivotFmt>
        <c:idx val="2286"/>
        <c:spPr>
          <a:solidFill>
            <a:schemeClr val="accent1"/>
          </a:solidFill>
          <a:ln>
            <a:noFill/>
          </a:ln>
          <a:effectLst/>
        </c:spPr>
      </c:pivotFmt>
      <c:pivotFmt>
        <c:idx val="2287"/>
        <c:spPr>
          <a:solidFill>
            <a:schemeClr val="accent1"/>
          </a:solidFill>
          <a:ln>
            <a:noFill/>
          </a:ln>
          <a:effectLst/>
        </c:spPr>
      </c:pivotFmt>
      <c:pivotFmt>
        <c:idx val="2288"/>
        <c:spPr>
          <a:solidFill>
            <a:schemeClr val="accent1"/>
          </a:solidFill>
          <a:ln>
            <a:noFill/>
          </a:ln>
          <a:effectLst/>
        </c:spPr>
      </c:pivotFmt>
      <c:pivotFmt>
        <c:idx val="2289"/>
        <c:spPr>
          <a:solidFill>
            <a:schemeClr val="accent1"/>
          </a:solidFill>
          <a:ln>
            <a:noFill/>
          </a:ln>
          <a:effectLst/>
        </c:spPr>
      </c:pivotFmt>
      <c:pivotFmt>
        <c:idx val="2290"/>
        <c:spPr>
          <a:solidFill>
            <a:schemeClr val="accent1"/>
          </a:solidFill>
          <a:ln>
            <a:noFill/>
          </a:ln>
          <a:effectLst/>
        </c:spPr>
      </c:pivotFmt>
      <c:pivotFmt>
        <c:idx val="2291"/>
        <c:spPr>
          <a:solidFill>
            <a:schemeClr val="accent1"/>
          </a:solidFill>
          <a:ln>
            <a:noFill/>
          </a:ln>
          <a:effectLst/>
        </c:spPr>
      </c:pivotFmt>
      <c:pivotFmt>
        <c:idx val="2292"/>
        <c:spPr>
          <a:solidFill>
            <a:schemeClr val="accent1"/>
          </a:solidFill>
          <a:ln>
            <a:noFill/>
          </a:ln>
          <a:effectLst/>
        </c:spPr>
      </c:pivotFmt>
      <c:pivotFmt>
        <c:idx val="2293"/>
        <c:spPr>
          <a:solidFill>
            <a:schemeClr val="accent1"/>
          </a:solidFill>
          <a:ln>
            <a:noFill/>
          </a:ln>
          <a:effectLst/>
        </c:spPr>
      </c:pivotFmt>
      <c:pivotFmt>
        <c:idx val="2294"/>
        <c:spPr>
          <a:solidFill>
            <a:schemeClr val="accent1"/>
          </a:solidFill>
          <a:ln>
            <a:noFill/>
          </a:ln>
          <a:effectLst/>
        </c:spPr>
      </c:pivotFmt>
      <c:pivotFmt>
        <c:idx val="2295"/>
        <c:spPr>
          <a:solidFill>
            <a:schemeClr val="accent1"/>
          </a:solidFill>
          <a:ln>
            <a:noFill/>
          </a:ln>
          <a:effectLst/>
        </c:spPr>
      </c:pivotFmt>
      <c:pivotFmt>
        <c:idx val="2296"/>
        <c:spPr>
          <a:solidFill>
            <a:schemeClr val="accent1"/>
          </a:solidFill>
          <a:ln>
            <a:noFill/>
          </a:ln>
          <a:effectLst/>
        </c:spPr>
      </c:pivotFmt>
      <c:pivotFmt>
        <c:idx val="2297"/>
        <c:spPr>
          <a:solidFill>
            <a:schemeClr val="accent1"/>
          </a:solidFill>
          <a:ln>
            <a:noFill/>
          </a:ln>
          <a:effectLst/>
        </c:spPr>
      </c:pivotFmt>
      <c:pivotFmt>
        <c:idx val="2298"/>
        <c:spPr>
          <a:solidFill>
            <a:schemeClr val="accent1"/>
          </a:solidFill>
          <a:ln>
            <a:noFill/>
          </a:ln>
          <a:effectLst/>
        </c:spPr>
      </c:pivotFmt>
      <c:pivotFmt>
        <c:idx val="2299"/>
        <c:spPr>
          <a:solidFill>
            <a:schemeClr val="accent1"/>
          </a:solidFill>
          <a:ln>
            <a:noFill/>
          </a:ln>
          <a:effectLst/>
        </c:spPr>
      </c:pivotFmt>
      <c:pivotFmt>
        <c:idx val="2300"/>
        <c:spPr>
          <a:solidFill>
            <a:schemeClr val="accent1"/>
          </a:solidFill>
          <a:ln>
            <a:noFill/>
          </a:ln>
          <a:effectLst/>
        </c:spPr>
      </c:pivotFmt>
      <c:pivotFmt>
        <c:idx val="2301"/>
        <c:spPr>
          <a:solidFill>
            <a:schemeClr val="accent1"/>
          </a:solidFill>
          <a:ln>
            <a:noFill/>
          </a:ln>
          <a:effectLst/>
        </c:spPr>
      </c:pivotFmt>
      <c:pivotFmt>
        <c:idx val="2302"/>
        <c:spPr>
          <a:solidFill>
            <a:schemeClr val="accent1"/>
          </a:solidFill>
          <a:ln>
            <a:noFill/>
          </a:ln>
          <a:effectLst/>
        </c:spPr>
      </c:pivotFmt>
      <c:pivotFmt>
        <c:idx val="2303"/>
        <c:spPr>
          <a:solidFill>
            <a:schemeClr val="accent1"/>
          </a:solidFill>
          <a:ln>
            <a:noFill/>
          </a:ln>
          <a:effectLst/>
        </c:spPr>
      </c:pivotFmt>
      <c:pivotFmt>
        <c:idx val="2304"/>
        <c:spPr>
          <a:solidFill>
            <a:schemeClr val="accent1"/>
          </a:solidFill>
          <a:ln>
            <a:noFill/>
          </a:ln>
          <a:effectLst/>
        </c:spPr>
      </c:pivotFmt>
      <c:pivotFmt>
        <c:idx val="2305"/>
        <c:spPr>
          <a:solidFill>
            <a:schemeClr val="accent1"/>
          </a:solidFill>
          <a:ln>
            <a:noFill/>
          </a:ln>
          <a:effectLst/>
        </c:spPr>
      </c:pivotFmt>
      <c:pivotFmt>
        <c:idx val="2306"/>
        <c:spPr>
          <a:solidFill>
            <a:schemeClr val="accent1"/>
          </a:solidFill>
          <a:ln>
            <a:noFill/>
          </a:ln>
          <a:effectLst/>
        </c:spPr>
      </c:pivotFmt>
      <c:pivotFmt>
        <c:idx val="2307"/>
        <c:spPr>
          <a:solidFill>
            <a:schemeClr val="accent1"/>
          </a:solidFill>
          <a:ln>
            <a:noFill/>
          </a:ln>
          <a:effectLst/>
        </c:spPr>
      </c:pivotFmt>
      <c:pivotFmt>
        <c:idx val="2308"/>
        <c:spPr>
          <a:solidFill>
            <a:schemeClr val="accent1"/>
          </a:solidFill>
          <a:ln>
            <a:noFill/>
          </a:ln>
          <a:effectLst/>
        </c:spPr>
      </c:pivotFmt>
      <c:pivotFmt>
        <c:idx val="2309"/>
        <c:spPr>
          <a:solidFill>
            <a:schemeClr val="accent1"/>
          </a:solidFill>
          <a:ln>
            <a:noFill/>
          </a:ln>
          <a:effectLst/>
        </c:spPr>
      </c:pivotFmt>
      <c:pivotFmt>
        <c:idx val="2310"/>
        <c:spPr>
          <a:solidFill>
            <a:schemeClr val="accent1"/>
          </a:solidFill>
          <a:ln>
            <a:noFill/>
          </a:ln>
          <a:effectLst/>
        </c:spPr>
      </c:pivotFmt>
      <c:pivotFmt>
        <c:idx val="2311"/>
        <c:spPr>
          <a:solidFill>
            <a:schemeClr val="accent1"/>
          </a:solidFill>
          <a:ln>
            <a:noFill/>
          </a:ln>
          <a:effectLst/>
        </c:spPr>
      </c:pivotFmt>
      <c:pivotFmt>
        <c:idx val="2312"/>
        <c:spPr>
          <a:solidFill>
            <a:schemeClr val="accent1"/>
          </a:solidFill>
          <a:ln>
            <a:noFill/>
          </a:ln>
          <a:effectLst/>
        </c:spPr>
      </c:pivotFmt>
      <c:pivotFmt>
        <c:idx val="2313"/>
        <c:spPr>
          <a:solidFill>
            <a:schemeClr val="accent1"/>
          </a:solidFill>
          <a:ln>
            <a:noFill/>
          </a:ln>
          <a:effectLst/>
        </c:spPr>
      </c:pivotFmt>
      <c:pivotFmt>
        <c:idx val="2314"/>
        <c:spPr>
          <a:solidFill>
            <a:schemeClr val="accent1"/>
          </a:solidFill>
          <a:ln>
            <a:noFill/>
          </a:ln>
          <a:effectLst/>
        </c:spPr>
      </c:pivotFmt>
      <c:pivotFmt>
        <c:idx val="2315"/>
        <c:spPr>
          <a:solidFill>
            <a:schemeClr val="accent1"/>
          </a:solidFill>
          <a:ln>
            <a:noFill/>
          </a:ln>
          <a:effectLst/>
        </c:spPr>
      </c:pivotFmt>
      <c:pivotFmt>
        <c:idx val="2316"/>
        <c:spPr>
          <a:solidFill>
            <a:schemeClr val="accent1"/>
          </a:solidFill>
          <a:ln>
            <a:noFill/>
          </a:ln>
          <a:effectLst/>
        </c:spPr>
      </c:pivotFmt>
      <c:pivotFmt>
        <c:idx val="2317"/>
        <c:spPr>
          <a:solidFill>
            <a:schemeClr val="accent1"/>
          </a:solidFill>
          <a:ln>
            <a:noFill/>
          </a:ln>
          <a:effectLst/>
        </c:spPr>
      </c:pivotFmt>
      <c:pivotFmt>
        <c:idx val="2318"/>
        <c:spPr>
          <a:solidFill>
            <a:schemeClr val="accent1"/>
          </a:solidFill>
          <a:ln>
            <a:noFill/>
          </a:ln>
          <a:effectLst/>
        </c:spPr>
      </c:pivotFmt>
      <c:pivotFmt>
        <c:idx val="2319"/>
        <c:spPr>
          <a:solidFill>
            <a:schemeClr val="accent1"/>
          </a:solidFill>
          <a:ln>
            <a:noFill/>
          </a:ln>
          <a:effectLst/>
        </c:spPr>
      </c:pivotFmt>
      <c:pivotFmt>
        <c:idx val="2320"/>
        <c:spPr>
          <a:solidFill>
            <a:schemeClr val="accent1"/>
          </a:solidFill>
          <a:ln>
            <a:noFill/>
          </a:ln>
          <a:effectLst/>
        </c:spPr>
      </c:pivotFmt>
      <c:pivotFmt>
        <c:idx val="2321"/>
        <c:spPr>
          <a:solidFill>
            <a:schemeClr val="accent1"/>
          </a:solidFill>
          <a:ln>
            <a:noFill/>
          </a:ln>
          <a:effectLst/>
        </c:spPr>
      </c:pivotFmt>
      <c:pivotFmt>
        <c:idx val="2322"/>
        <c:spPr>
          <a:solidFill>
            <a:schemeClr val="accent1"/>
          </a:solidFill>
          <a:ln>
            <a:noFill/>
          </a:ln>
          <a:effectLst/>
        </c:spPr>
      </c:pivotFmt>
      <c:pivotFmt>
        <c:idx val="2323"/>
        <c:spPr>
          <a:solidFill>
            <a:schemeClr val="accent1"/>
          </a:solidFill>
          <a:ln>
            <a:noFill/>
          </a:ln>
          <a:effectLst/>
        </c:spPr>
      </c:pivotFmt>
      <c:pivotFmt>
        <c:idx val="2324"/>
        <c:spPr>
          <a:solidFill>
            <a:schemeClr val="accent1"/>
          </a:solidFill>
          <a:ln>
            <a:noFill/>
          </a:ln>
          <a:effectLst/>
        </c:spPr>
      </c:pivotFmt>
      <c:pivotFmt>
        <c:idx val="2325"/>
        <c:spPr>
          <a:solidFill>
            <a:schemeClr val="accent1"/>
          </a:solidFill>
          <a:ln>
            <a:noFill/>
          </a:ln>
          <a:effectLst/>
        </c:spPr>
      </c:pivotFmt>
      <c:pivotFmt>
        <c:idx val="2326"/>
        <c:spPr>
          <a:solidFill>
            <a:schemeClr val="accent1"/>
          </a:solidFill>
          <a:ln>
            <a:noFill/>
          </a:ln>
          <a:effectLst/>
        </c:spPr>
      </c:pivotFmt>
      <c:pivotFmt>
        <c:idx val="2327"/>
        <c:spPr>
          <a:solidFill>
            <a:schemeClr val="accent1"/>
          </a:solidFill>
          <a:ln>
            <a:noFill/>
          </a:ln>
          <a:effectLst/>
        </c:spPr>
      </c:pivotFmt>
      <c:pivotFmt>
        <c:idx val="2328"/>
        <c:spPr>
          <a:solidFill>
            <a:schemeClr val="accent1"/>
          </a:solidFill>
          <a:ln>
            <a:noFill/>
          </a:ln>
          <a:effectLst/>
        </c:spPr>
      </c:pivotFmt>
      <c:pivotFmt>
        <c:idx val="2329"/>
        <c:spPr>
          <a:solidFill>
            <a:schemeClr val="accent1"/>
          </a:solidFill>
          <a:ln>
            <a:noFill/>
          </a:ln>
          <a:effectLst/>
        </c:spPr>
      </c:pivotFmt>
      <c:pivotFmt>
        <c:idx val="2330"/>
        <c:spPr>
          <a:solidFill>
            <a:schemeClr val="accent1"/>
          </a:solidFill>
          <a:ln>
            <a:noFill/>
          </a:ln>
          <a:effectLst/>
        </c:spPr>
      </c:pivotFmt>
      <c:pivotFmt>
        <c:idx val="2331"/>
        <c:spPr>
          <a:solidFill>
            <a:schemeClr val="accent1"/>
          </a:solidFill>
          <a:ln>
            <a:noFill/>
          </a:ln>
          <a:effectLst/>
        </c:spPr>
      </c:pivotFmt>
      <c:pivotFmt>
        <c:idx val="2332"/>
        <c:spPr>
          <a:solidFill>
            <a:schemeClr val="accent1"/>
          </a:solidFill>
          <a:ln>
            <a:noFill/>
          </a:ln>
          <a:effectLst/>
        </c:spPr>
      </c:pivotFmt>
      <c:pivotFmt>
        <c:idx val="2333"/>
        <c:spPr>
          <a:solidFill>
            <a:schemeClr val="accent1"/>
          </a:solidFill>
          <a:ln>
            <a:noFill/>
          </a:ln>
          <a:effectLst/>
        </c:spPr>
      </c:pivotFmt>
      <c:pivotFmt>
        <c:idx val="2334"/>
        <c:spPr>
          <a:solidFill>
            <a:schemeClr val="accent1"/>
          </a:solidFill>
          <a:ln>
            <a:noFill/>
          </a:ln>
          <a:effectLst/>
        </c:spPr>
      </c:pivotFmt>
      <c:pivotFmt>
        <c:idx val="2335"/>
        <c:spPr>
          <a:solidFill>
            <a:schemeClr val="accent1"/>
          </a:solidFill>
          <a:ln>
            <a:noFill/>
          </a:ln>
          <a:effectLst/>
        </c:spPr>
      </c:pivotFmt>
      <c:pivotFmt>
        <c:idx val="2336"/>
        <c:spPr>
          <a:solidFill>
            <a:schemeClr val="accent1"/>
          </a:solidFill>
          <a:ln>
            <a:noFill/>
          </a:ln>
          <a:effectLst/>
        </c:spPr>
      </c:pivotFmt>
      <c:pivotFmt>
        <c:idx val="2337"/>
        <c:spPr>
          <a:solidFill>
            <a:schemeClr val="accent1"/>
          </a:solidFill>
          <a:ln>
            <a:noFill/>
          </a:ln>
          <a:effectLst/>
        </c:spPr>
      </c:pivotFmt>
      <c:pivotFmt>
        <c:idx val="2338"/>
        <c:spPr>
          <a:solidFill>
            <a:schemeClr val="accent1"/>
          </a:solidFill>
          <a:ln>
            <a:noFill/>
          </a:ln>
          <a:effectLst/>
        </c:spPr>
      </c:pivotFmt>
      <c:pivotFmt>
        <c:idx val="2339"/>
        <c:spPr>
          <a:solidFill>
            <a:schemeClr val="accent1"/>
          </a:solidFill>
          <a:ln>
            <a:noFill/>
          </a:ln>
          <a:effectLst/>
        </c:spPr>
      </c:pivotFmt>
      <c:pivotFmt>
        <c:idx val="2340"/>
        <c:spPr>
          <a:solidFill>
            <a:schemeClr val="accent1"/>
          </a:solidFill>
          <a:ln>
            <a:noFill/>
          </a:ln>
          <a:effectLst/>
        </c:spPr>
      </c:pivotFmt>
      <c:pivotFmt>
        <c:idx val="2341"/>
        <c:spPr>
          <a:solidFill>
            <a:schemeClr val="accent1"/>
          </a:solidFill>
          <a:ln>
            <a:noFill/>
          </a:ln>
          <a:effectLst/>
        </c:spPr>
      </c:pivotFmt>
      <c:pivotFmt>
        <c:idx val="2342"/>
        <c:spPr>
          <a:solidFill>
            <a:schemeClr val="accent1"/>
          </a:solidFill>
          <a:ln>
            <a:noFill/>
          </a:ln>
          <a:effectLst/>
        </c:spPr>
      </c:pivotFmt>
      <c:pivotFmt>
        <c:idx val="2343"/>
        <c:spPr>
          <a:solidFill>
            <a:schemeClr val="accent1"/>
          </a:solidFill>
          <a:ln>
            <a:noFill/>
          </a:ln>
          <a:effectLst/>
        </c:spPr>
      </c:pivotFmt>
      <c:pivotFmt>
        <c:idx val="2344"/>
        <c:spPr>
          <a:solidFill>
            <a:schemeClr val="accent1"/>
          </a:solidFill>
          <a:ln>
            <a:noFill/>
          </a:ln>
          <a:effectLst/>
        </c:spPr>
      </c:pivotFmt>
      <c:pivotFmt>
        <c:idx val="2345"/>
        <c:spPr>
          <a:solidFill>
            <a:schemeClr val="accent1"/>
          </a:solidFill>
          <a:ln>
            <a:noFill/>
          </a:ln>
          <a:effectLst/>
        </c:spPr>
      </c:pivotFmt>
      <c:pivotFmt>
        <c:idx val="2346"/>
        <c:spPr>
          <a:solidFill>
            <a:schemeClr val="accent1"/>
          </a:solidFill>
          <a:ln>
            <a:noFill/>
          </a:ln>
          <a:effectLst/>
        </c:spPr>
      </c:pivotFmt>
      <c:pivotFmt>
        <c:idx val="2347"/>
        <c:spPr>
          <a:solidFill>
            <a:schemeClr val="accent1"/>
          </a:solidFill>
          <a:ln>
            <a:noFill/>
          </a:ln>
          <a:effectLst/>
        </c:spPr>
      </c:pivotFmt>
      <c:pivotFmt>
        <c:idx val="2348"/>
        <c:spPr>
          <a:solidFill>
            <a:schemeClr val="accent1"/>
          </a:solidFill>
          <a:ln>
            <a:noFill/>
          </a:ln>
          <a:effectLst/>
        </c:spPr>
      </c:pivotFmt>
      <c:pivotFmt>
        <c:idx val="2349"/>
        <c:spPr>
          <a:solidFill>
            <a:schemeClr val="accent1"/>
          </a:solidFill>
          <a:ln>
            <a:noFill/>
          </a:ln>
          <a:effectLst/>
        </c:spPr>
      </c:pivotFmt>
      <c:pivotFmt>
        <c:idx val="2350"/>
        <c:spPr>
          <a:solidFill>
            <a:schemeClr val="accent1"/>
          </a:solidFill>
          <a:ln>
            <a:noFill/>
          </a:ln>
          <a:effectLst/>
        </c:spPr>
      </c:pivotFmt>
      <c:pivotFmt>
        <c:idx val="2351"/>
        <c:spPr>
          <a:solidFill>
            <a:schemeClr val="accent1"/>
          </a:solidFill>
          <a:ln>
            <a:noFill/>
          </a:ln>
          <a:effectLst/>
        </c:spPr>
      </c:pivotFmt>
      <c:pivotFmt>
        <c:idx val="2352"/>
        <c:spPr>
          <a:solidFill>
            <a:schemeClr val="accent1"/>
          </a:solidFill>
          <a:ln>
            <a:noFill/>
          </a:ln>
          <a:effectLst/>
        </c:spPr>
      </c:pivotFmt>
      <c:pivotFmt>
        <c:idx val="2353"/>
        <c:spPr>
          <a:solidFill>
            <a:schemeClr val="accent1"/>
          </a:solidFill>
          <a:ln>
            <a:noFill/>
          </a:ln>
          <a:effectLst/>
        </c:spPr>
      </c:pivotFmt>
      <c:pivotFmt>
        <c:idx val="2354"/>
        <c:spPr>
          <a:solidFill>
            <a:schemeClr val="accent1"/>
          </a:solidFill>
          <a:ln>
            <a:noFill/>
          </a:ln>
          <a:effectLst/>
        </c:spPr>
      </c:pivotFmt>
      <c:pivotFmt>
        <c:idx val="2355"/>
        <c:spPr>
          <a:solidFill>
            <a:schemeClr val="accent1"/>
          </a:solidFill>
          <a:ln>
            <a:noFill/>
          </a:ln>
          <a:effectLst/>
        </c:spPr>
      </c:pivotFmt>
      <c:pivotFmt>
        <c:idx val="2356"/>
        <c:spPr>
          <a:solidFill>
            <a:schemeClr val="accent1"/>
          </a:solidFill>
          <a:ln>
            <a:noFill/>
          </a:ln>
          <a:effectLst/>
        </c:spPr>
      </c:pivotFmt>
      <c:pivotFmt>
        <c:idx val="2357"/>
        <c:spPr>
          <a:solidFill>
            <a:schemeClr val="accent1"/>
          </a:solidFill>
          <a:ln>
            <a:noFill/>
          </a:ln>
          <a:effectLst/>
        </c:spPr>
      </c:pivotFmt>
      <c:pivotFmt>
        <c:idx val="2358"/>
        <c:spPr>
          <a:solidFill>
            <a:schemeClr val="accent1"/>
          </a:solidFill>
          <a:ln>
            <a:noFill/>
          </a:ln>
          <a:effectLst/>
        </c:spPr>
      </c:pivotFmt>
      <c:pivotFmt>
        <c:idx val="2359"/>
        <c:spPr>
          <a:solidFill>
            <a:schemeClr val="accent1"/>
          </a:solidFill>
          <a:ln>
            <a:noFill/>
          </a:ln>
          <a:effectLst/>
        </c:spPr>
      </c:pivotFmt>
      <c:pivotFmt>
        <c:idx val="2360"/>
        <c:spPr>
          <a:solidFill>
            <a:schemeClr val="accent1"/>
          </a:solidFill>
          <a:ln>
            <a:noFill/>
          </a:ln>
          <a:effectLst/>
        </c:spPr>
      </c:pivotFmt>
      <c:pivotFmt>
        <c:idx val="2361"/>
        <c:spPr>
          <a:solidFill>
            <a:schemeClr val="accent1"/>
          </a:solidFill>
          <a:ln>
            <a:noFill/>
          </a:ln>
          <a:effectLst/>
        </c:spPr>
      </c:pivotFmt>
      <c:pivotFmt>
        <c:idx val="2362"/>
        <c:spPr>
          <a:solidFill>
            <a:schemeClr val="accent1"/>
          </a:solidFill>
          <a:ln>
            <a:noFill/>
          </a:ln>
          <a:effectLst/>
        </c:spPr>
      </c:pivotFmt>
      <c:pivotFmt>
        <c:idx val="2363"/>
        <c:spPr>
          <a:solidFill>
            <a:schemeClr val="accent1"/>
          </a:solidFill>
          <a:ln>
            <a:noFill/>
          </a:ln>
          <a:effectLst/>
        </c:spPr>
      </c:pivotFmt>
      <c:pivotFmt>
        <c:idx val="2364"/>
        <c:spPr>
          <a:solidFill>
            <a:schemeClr val="accent1"/>
          </a:solidFill>
          <a:ln>
            <a:noFill/>
          </a:ln>
          <a:effectLst/>
        </c:spPr>
      </c:pivotFmt>
      <c:pivotFmt>
        <c:idx val="2365"/>
        <c:spPr>
          <a:solidFill>
            <a:schemeClr val="accent1"/>
          </a:solidFill>
          <a:ln>
            <a:noFill/>
          </a:ln>
          <a:effectLst/>
        </c:spPr>
      </c:pivotFmt>
      <c:pivotFmt>
        <c:idx val="2366"/>
        <c:spPr>
          <a:solidFill>
            <a:schemeClr val="accent1"/>
          </a:solidFill>
          <a:ln>
            <a:noFill/>
          </a:ln>
          <a:effectLst/>
        </c:spPr>
      </c:pivotFmt>
      <c:pivotFmt>
        <c:idx val="2367"/>
        <c:spPr>
          <a:solidFill>
            <a:schemeClr val="accent1"/>
          </a:solidFill>
          <a:ln>
            <a:noFill/>
          </a:ln>
          <a:effectLst/>
        </c:spPr>
      </c:pivotFmt>
      <c:pivotFmt>
        <c:idx val="2368"/>
        <c:spPr>
          <a:solidFill>
            <a:schemeClr val="accent1"/>
          </a:solidFill>
          <a:ln>
            <a:noFill/>
          </a:ln>
          <a:effectLst/>
        </c:spPr>
      </c:pivotFmt>
      <c:pivotFmt>
        <c:idx val="2369"/>
        <c:spPr>
          <a:solidFill>
            <a:schemeClr val="accent1"/>
          </a:solidFill>
          <a:ln>
            <a:noFill/>
          </a:ln>
          <a:effectLst/>
        </c:spPr>
      </c:pivotFmt>
      <c:pivotFmt>
        <c:idx val="2370"/>
        <c:spPr>
          <a:solidFill>
            <a:schemeClr val="accent1"/>
          </a:solidFill>
          <a:ln>
            <a:noFill/>
          </a:ln>
          <a:effectLst/>
        </c:spPr>
      </c:pivotFmt>
      <c:pivotFmt>
        <c:idx val="2371"/>
        <c:spPr>
          <a:solidFill>
            <a:schemeClr val="accent1"/>
          </a:solidFill>
          <a:ln>
            <a:noFill/>
          </a:ln>
          <a:effectLst/>
        </c:spPr>
      </c:pivotFmt>
      <c:pivotFmt>
        <c:idx val="2372"/>
        <c:spPr>
          <a:solidFill>
            <a:schemeClr val="accent1"/>
          </a:solidFill>
          <a:ln>
            <a:noFill/>
          </a:ln>
          <a:effectLst/>
        </c:spPr>
      </c:pivotFmt>
      <c:pivotFmt>
        <c:idx val="2373"/>
        <c:spPr>
          <a:solidFill>
            <a:schemeClr val="accent1"/>
          </a:solidFill>
          <a:ln>
            <a:noFill/>
          </a:ln>
          <a:effectLst/>
        </c:spPr>
      </c:pivotFmt>
      <c:pivotFmt>
        <c:idx val="2374"/>
        <c:spPr>
          <a:solidFill>
            <a:schemeClr val="accent1"/>
          </a:solidFill>
          <a:ln>
            <a:noFill/>
          </a:ln>
          <a:effectLst/>
        </c:spPr>
      </c:pivotFmt>
      <c:pivotFmt>
        <c:idx val="2375"/>
        <c:spPr>
          <a:solidFill>
            <a:schemeClr val="accent1"/>
          </a:solidFill>
          <a:ln>
            <a:noFill/>
          </a:ln>
          <a:effectLst/>
        </c:spPr>
      </c:pivotFmt>
      <c:pivotFmt>
        <c:idx val="2376"/>
        <c:spPr>
          <a:solidFill>
            <a:schemeClr val="accent1"/>
          </a:solidFill>
          <a:ln>
            <a:noFill/>
          </a:ln>
          <a:effectLst/>
        </c:spPr>
      </c:pivotFmt>
      <c:pivotFmt>
        <c:idx val="2377"/>
        <c:spPr>
          <a:solidFill>
            <a:schemeClr val="accent1"/>
          </a:solidFill>
          <a:ln>
            <a:noFill/>
          </a:ln>
          <a:effectLst/>
        </c:spPr>
      </c:pivotFmt>
      <c:pivotFmt>
        <c:idx val="2378"/>
        <c:spPr>
          <a:solidFill>
            <a:schemeClr val="accent1"/>
          </a:solidFill>
          <a:ln>
            <a:noFill/>
          </a:ln>
          <a:effectLst/>
        </c:spPr>
      </c:pivotFmt>
      <c:pivotFmt>
        <c:idx val="2379"/>
        <c:spPr>
          <a:solidFill>
            <a:schemeClr val="accent1"/>
          </a:solidFill>
          <a:ln>
            <a:noFill/>
          </a:ln>
          <a:effectLst/>
        </c:spPr>
      </c:pivotFmt>
      <c:pivotFmt>
        <c:idx val="2380"/>
        <c:spPr>
          <a:solidFill>
            <a:schemeClr val="accent1"/>
          </a:solidFill>
          <a:ln>
            <a:noFill/>
          </a:ln>
          <a:effectLst/>
        </c:spPr>
      </c:pivotFmt>
      <c:pivotFmt>
        <c:idx val="2381"/>
        <c:spPr>
          <a:solidFill>
            <a:schemeClr val="accent1"/>
          </a:solidFill>
          <a:ln>
            <a:noFill/>
          </a:ln>
          <a:effectLst/>
        </c:spPr>
      </c:pivotFmt>
      <c:pivotFmt>
        <c:idx val="2382"/>
        <c:spPr>
          <a:solidFill>
            <a:schemeClr val="accent1"/>
          </a:solidFill>
          <a:ln>
            <a:noFill/>
          </a:ln>
          <a:effectLst/>
        </c:spPr>
      </c:pivotFmt>
      <c:pivotFmt>
        <c:idx val="2383"/>
        <c:spPr>
          <a:solidFill>
            <a:schemeClr val="accent1"/>
          </a:solidFill>
          <a:ln>
            <a:noFill/>
          </a:ln>
          <a:effectLst/>
        </c:spPr>
      </c:pivotFmt>
      <c:pivotFmt>
        <c:idx val="2384"/>
        <c:spPr>
          <a:solidFill>
            <a:schemeClr val="accent1"/>
          </a:solidFill>
          <a:ln>
            <a:noFill/>
          </a:ln>
          <a:effectLst/>
        </c:spPr>
      </c:pivotFmt>
      <c:pivotFmt>
        <c:idx val="2385"/>
        <c:spPr>
          <a:solidFill>
            <a:schemeClr val="accent1"/>
          </a:solidFill>
          <a:ln>
            <a:noFill/>
          </a:ln>
          <a:effectLst/>
        </c:spPr>
      </c:pivotFmt>
      <c:pivotFmt>
        <c:idx val="2386"/>
        <c:spPr>
          <a:solidFill>
            <a:schemeClr val="accent1"/>
          </a:solidFill>
          <a:ln>
            <a:noFill/>
          </a:ln>
          <a:effectLst/>
        </c:spPr>
      </c:pivotFmt>
      <c:pivotFmt>
        <c:idx val="2387"/>
        <c:spPr>
          <a:solidFill>
            <a:schemeClr val="accent1"/>
          </a:solidFill>
          <a:ln>
            <a:noFill/>
          </a:ln>
          <a:effectLst/>
        </c:spPr>
      </c:pivotFmt>
      <c:pivotFmt>
        <c:idx val="2388"/>
        <c:spPr>
          <a:solidFill>
            <a:schemeClr val="accent1"/>
          </a:solidFill>
          <a:ln>
            <a:noFill/>
          </a:ln>
          <a:effectLst/>
        </c:spPr>
      </c:pivotFmt>
      <c:pivotFmt>
        <c:idx val="2389"/>
        <c:spPr>
          <a:solidFill>
            <a:schemeClr val="accent1"/>
          </a:solidFill>
          <a:ln>
            <a:noFill/>
          </a:ln>
          <a:effectLst/>
        </c:spPr>
      </c:pivotFmt>
      <c:pivotFmt>
        <c:idx val="2390"/>
        <c:spPr>
          <a:solidFill>
            <a:schemeClr val="accent1"/>
          </a:solidFill>
          <a:ln>
            <a:noFill/>
          </a:ln>
          <a:effectLst/>
        </c:spPr>
      </c:pivotFmt>
      <c:pivotFmt>
        <c:idx val="2391"/>
        <c:spPr>
          <a:solidFill>
            <a:schemeClr val="accent1"/>
          </a:solidFill>
          <a:ln>
            <a:noFill/>
          </a:ln>
          <a:effectLst/>
        </c:spPr>
      </c:pivotFmt>
      <c:pivotFmt>
        <c:idx val="2392"/>
        <c:spPr>
          <a:solidFill>
            <a:schemeClr val="accent1"/>
          </a:solidFill>
          <a:ln>
            <a:noFill/>
          </a:ln>
          <a:effectLst/>
        </c:spPr>
      </c:pivotFmt>
      <c:pivotFmt>
        <c:idx val="2393"/>
        <c:spPr>
          <a:solidFill>
            <a:schemeClr val="accent1"/>
          </a:solidFill>
          <a:ln>
            <a:noFill/>
          </a:ln>
          <a:effectLst/>
        </c:spPr>
      </c:pivotFmt>
      <c:pivotFmt>
        <c:idx val="2394"/>
        <c:spPr>
          <a:solidFill>
            <a:schemeClr val="accent1"/>
          </a:solidFill>
          <a:ln>
            <a:noFill/>
          </a:ln>
          <a:effectLst/>
        </c:spPr>
      </c:pivotFmt>
      <c:pivotFmt>
        <c:idx val="2395"/>
        <c:spPr>
          <a:solidFill>
            <a:schemeClr val="accent1"/>
          </a:solidFill>
          <a:ln>
            <a:noFill/>
          </a:ln>
          <a:effectLst/>
        </c:spPr>
      </c:pivotFmt>
      <c:pivotFmt>
        <c:idx val="2396"/>
        <c:spPr>
          <a:solidFill>
            <a:schemeClr val="accent1"/>
          </a:solidFill>
          <a:ln>
            <a:noFill/>
          </a:ln>
          <a:effectLst/>
        </c:spPr>
      </c:pivotFmt>
      <c:pivotFmt>
        <c:idx val="2397"/>
        <c:spPr>
          <a:solidFill>
            <a:schemeClr val="accent1"/>
          </a:solidFill>
          <a:ln>
            <a:noFill/>
          </a:ln>
          <a:effectLst/>
        </c:spPr>
      </c:pivotFmt>
      <c:pivotFmt>
        <c:idx val="2398"/>
        <c:spPr>
          <a:solidFill>
            <a:schemeClr val="accent1"/>
          </a:solidFill>
          <a:ln>
            <a:noFill/>
          </a:ln>
          <a:effectLst/>
        </c:spPr>
      </c:pivotFmt>
      <c:pivotFmt>
        <c:idx val="2399"/>
        <c:spPr>
          <a:solidFill>
            <a:schemeClr val="accent1"/>
          </a:solidFill>
          <a:ln>
            <a:noFill/>
          </a:ln>
          <a:effectLst/>
        </c:spPr>
      </c:pivotFmt>
      <c:pivotFmt>
        <c:idx val="2400"/>
        <c:spPr>
          <a:solidFill>
            <a:schemeClr val="accent1"/>
          </a:solidFill>
          <a:ln>
            <a:noFill/>
          </a:ln>
          <a:effectLst/>
        </c:spPr>
      </c:pivotFmt>
      <c:pivotFmt>
        <c:idx val="2401"/>
        <c:spPr>
          <a:solidFill>
            <a:schemeClr val="accent1"/>
          </a:solidFill>
          <a:ln>
            <a:noFill/>
          </a:ln>
          <a:effectLst/>
        </c:spPr>
      </c:pivotFmt>
      <c:pivotFmt>
        <c:idx val="2402"/>
        <c:spPr>
          <a:solidFill>
            <a:schemeClr val="accent1"/>
          </a:solidFill>
          <a:ln>
            <a:noFill/>
          </a:ln>
          <a:effectLst/>
        </c:spPr>
      </c:pivotFmt>
      <c:pivotFmt>
        <c:idx val="2403"/>
        <c:spPr>
          <a:solidFill>
            <a:schemeClr val="accent1"/>
          </a:solidFill>
          <a:ln>
            <a:noFill/>
          </a:ln>
          <a:effectLst/>
        </c:spPr>
      </c:pivotFmt>
      <c:pivotFmt>
        <c:idx val="2404"/>
        <c:spPr>
          <a:solidFill>
            <a:schemeClr val="accent1"/>
          </a:solidFill>
          <a:ln>
            <a:noFill/>
          </a:ln>
          <a:effectLst/>
        </c:spPr>
      </c:pivotFmt>
      <c:pivotFmt>
        <c:idx val="2405"/>
        <c:spPr>
          <a:solidFill>
            <a:schemeClr val="accent1"/>
          </a:solidFill>
          <a:ln>
            <a:noFill/>
          </a:ln>
          <a:effectLst/>
        </c:spPr>
      </c:pivotFmt>
      <c:pivotFmt>
        <c:idx val="2406"/>
        <c:spPr>
          <a:solidFill>
            <a:schemeClr val="accent1"/>
          </a:solidFill>
          <a:ln>
            <a:noFill/>
          </a:ln>
          <a:effectLst/>
        </c:spPr>
      </c:pivotFmt>
      <c:pivotFmt>
        <c:idx val="2407"/>
        <c:spPr>
          <a:solidFill>
            <a:schemeClr val="accent1"/>
          </a:solidFill>
          <a:ln>
            <a:noFill/>
          </a:ln>
          <a:effectLst/>
        </c:spPr>
      </c:pivotFmt>
      <c:pivotFmt>
        <c:idx val="2408"/>
        <c:spPr>
          <a:solidFill>
            <a:schemeClr val="accent1"/>
          </a:solidFill>
          <a:ln>
            <a:noFill/>
          </a:ln>
          <a:effectLst/>
        </c:spPr>
      </c:pivotFmt>
      <c:pivotFmt>
        <c:idx val="2409"/>
        <c:spPr>
          <a:solidFill>
            <a:schemeClr val="accent1"/>
          </a:solidFill>
          <a:ln>
            <a:noFill/>
          </a:ln>
          <a:effectLst/>
        </c:spPr>
      </c:pivotFmt>
      <c:pivotFmt>
        <c:idx val="2410"/>
        <c:spPr>
          <a:solidFill>
            <a:schemeClr val="accent1"/>
          </a:solidFill>
          <a:ln>
            <a:noFill/>
          </a:ln>
          <a:effectLst/>
        </c:spPr>
      </c:pivotFmt>
      <c:pivotFmt>
        <c:idx val="2411"/>
        <c:spPr>
          <a:solidFill>
            <a:schemeClr val="accent1"/>
          </a:solidFill>
          <a:ln>
            <a:noFill/>
          </a:ln>
          <a:effectLst/>
        </c:spPr>
      </c:pivotFmt>
      <c:pivotFmt>
        <c:idx val="2412"/>
        <c:spPr>
          <a:solidFill>
            <a:schemeClr val="accent1"/>
          </a:solidFill>
          <a:ln>
            <a:noFill/>
          </a:ln>
          <a:effectLst/>
        </c:spPr>
      </c:pivotFmt>
      <c:pivotFmt>
        <c:idx val="2413"/>
        <c:spPr>
          <a:solidFill>
            <a:schemeClr val="accent1"/>
          </a:solidFill>
          <a:ln>
            <a:noFill/>
          </a:ln>
          <a:effectLst/>
        </c:spPr>
      </c:pivotFmt>
      <c:pivotFmt>
        <c:idx val="2414"/>
        <c:spPr>
          <a:solidFill>
            <a:schemeClr val="accent1"/>
          </a:solidFill>
          <a:ln>
            <a:noFill/>
          </a:ln>
          <a:effectLst/>
        </c:spPr>
      </c:pivotFmt>
      <c:pivotFmt>
        <c:idx val="2415"/>
        <c:spPr>
          <a:solidFill>
            <a:schemeClr val="accent1"/>
          </a:solidFill>
          <a:ln>
            <a:noFill/>
          </a:ln>
          <a:effectLst/>
        </c:spPr>
      </c:pivotFmt>
      <c:pivotFmt>
        <c:idx val="2416"/>
        <c:spPr>
          <a:solidFill>
            <a:schemeClr val="accent1"/>
          </a:solidFill>
          <a:ln>
            <a:noFill/>
          </a:ln>
          <a:effectLst/>
        </c:spPr>
      </c:pivotFmt>
      <c:pivotFmt>
        <c:idx val="2417"/>
        <c:spPr>
          <a:solidFill>
            <a:schemeClr val="accent1"/>
          </a:solidFill>
          <a:ln>
            <a:noFill/>
          </a:ln>
          <a:effectLst/>
        </c:spPr>
      </c:pivotFmt>
      <c:pivotFmt>
        <c:idx val="2418"/>
        <c:spPr>
          <a:solidFill>
            <a:schemeClr val="accent1"/>
          </a:solidFill>
          <a:ln>
            <a:noFill/>
          </a:ln>
          <a:effectLst/>
        </c:spPr>
      </c:pivotFmt>
      <c:pivotFmt>
        <c:idx val="2419"/>
        <c:spPr>
          <a:solidFill>
            <a:schemeClr val="accent1"/>
          </a:solidFill>
          <a:ln>
            <a:noFill/>
          </a:ln>
          <a:effectLst/>
        </c:spPr>
      </c:pivotFmt>
      <c:pivotFmt>
        <c:idx val="2420"/>
        <c:spPr>
          <a:solidFill>
            <a:schemeClr val="accent1"/>
          </a:solidFill>
          <a:ln>
            <a:noFill/>
          </a:ln>
          <a:effectLst/>
        </c:spPr>
      </c:pivotFmt>
      <c:pivotFmt>
        <c:idx val="2421"/>
        <c:spPr>
          <a:solidFill>
            <a:schemeClr val="accent1"/>
          </a:solidFill>
          <a:ln>
            <a:noFill/>
          </a:ln>
          <a:effectLst/>
        </c:spPr>
      </c:pivotFmt>
      <c:pivotFmt>
        <c:idx val="2422"/>
        <c:spPr>
          <a:solidFill>
            <a:schemeClr val="accent1"/>
          </a:solidFill>
          <a:ln>
            <a:noFill/>
          </a:ln>
          <a:effectLst/>
        </c:spPr>
      </c:pivotFmt>
      <c:pivotFmt>
        <c:idx val="2423"/>
        <c:spPr>
          <a:solidFill>
            <a:schemeClr val="accent1"/>
          </a:solidFill>
          <a:ln>
            <a:noFill/>
          </a:ln>
          <a:effectLst/>
        </c:spPr>
      </c:pivotFmt>
      <c:pivotFmt>
        <c:idx val="2424"/>
        <c:spPr>
          <a:solidFill>
            <a:schemeClr val="accent1"/>
          </a:solidFill>
          <a:ln>
            <a:noFill/>
          </a:ln>
          <a:effectLst/>
        </c:spPr>
      </c:pivotFmt>
      <c:pivotFmt>
        <c:idx val="2425"/>
        <c:spPr>
          <a:solidFill>
            <a:schemeClr val="accent1"/>
          </a:solidFill>
          <a:ln>
            <a:noFill/>
          </a:ln>
          <a:effectLst/>
        </c:spPr>
      </c:pivotFmt>
      <c:pivotFmt>
        <c:idx val="2426"/>
        <c:spPr>
          <a:solidFill>
            <a:schemeClr val="accent1"/>
          </a:solidFill>
          <a:ln>
            <a:noFill/>
          </a:ln>
          <a:effectLst/>
        </c:spPr>
      </c:pivotFmt>
      <c:pivotFmt>
        <c:idx val="2427"/>
        <c:spPr>
          <a:solidFill>
            <a:schemeClr val="accent1"/>
          </a:solidFill>
          <a:ln>
            <a:noFill/>
          </a:ln>
          <a:effectLst/>
        </c:spPr>
      </c:pivotFmt>
      <c:pivotFmt>
        <c:idx val="2428"/>
        <c:spPr>
          <a:solidFill>
            <a:schemeClr val="accent1"/>
          </a:solidFill>
          <a:ln>
            <a:noFill/>
          </a:ln>
          <a:effectLst/>
        </c:spPr>
      </c:pivotFmt>
      <c:pivotFmt>
        <c:idx val="2429"/>
        <c:spPr>
          <a:solidFill>
            <a:schemeClr val="accent1"/>
          </a:solidFill>
          <a:ln>
            <a:noFill/>
          </a:ln>
          <a:effectLst/>
        </c:spPr>
      </c:pivotFmt>
      <c:pivotFmt>
        <c:idx val="2430"/>
        <c:spPr>
          <a:solidFill>
            <a:schemeClr val="accent1"/>
          </a:solidFill>
          <a:ln>
            <a:noFill/>
          </a:ln>
          <a:effectLst/>
        </c:spPr>
      </c:pivotFmt>
      <c:pivotFmt>
        <c:idx val="2431"/>
        <c:spPr>
          <a:solidFill>
            <a:schemeClr val="accent1"/>
          </a:solidFill>
          <a:ln>
            <a:noFill/>
          </a:ln>
          <a:effectLst/>
        </c:spPr>
      </c:pivotFmt>
      <c:pivotFmt>
        <c:idx val="2432"/>
        <c:spPr>
          <a:solidFill>
            <a:schemeClr val="accent1"/>
          </a:solidFill>
          <a:ln>
            <a:noFill/>
          </a:ln>
          <a:effectLst/>
        </c:spPr>
      </c:pivotFmt>
      <c:pivotFmt>
        <c:idx val="2433"/>
        <c:spPr>
          <a:solidFill>
            <a:schemeClr val="accent1"/>
          </a:solidFill>
          <a:ln>
            <a:noFill/>
          </a:ln>
          <a:effectLst/>
        </c:spPr>
      </c:pivotFmt>
      <c:pivotFmt>
        <c:idx val="2434"/>
        <c:spPr>
          <a:solidFill>
            <a:schemeClr val="accent1"/>
          </a:solidFill>
          <a:ln>
            <a:noFill/>
          </a:ln>
          <a:effectLst/>
        </c:spPr>
      </c:pivotFmt>
      <c:pivotFmt>
        <c:idx val="2435"/>
        <c:spPr>
          <a:solidFill>
            <a:schemeClr val="accent1"/>
          </a:solidFill>
          <a:ln>
            <a:noFill/>
          </a:ln>
          <a:effectLst/>
        </c:spPr>
      </c:pivotFmt>
      <c:pivotFmt>
        <c:idx val="2436"/>
        <c:spPr>
          <a:solidFill>
            <a:schemeClr val="accent1"/>
          </a:solidFill>
          <a:ln>
            <a:noFill/>
          </a:ln>
          <a:effectLst/>
        </c:spPr>
      </c:pivotFmt>
      <c:pivotFmt>
        <c:idx val="2437"/>
        <c:spPr>
          <a:solidFill>
            <a:schemeClr val="accent1"/>
          </a:solidFill>
          <a:ln>
            <a:noFill/>
          </a:ln>
          <a:effectLst/>
        </c:spPr>
      </c:pivotFmt>
      <c:pivotFmt>
        <c:idx val="2438"/>
        <c:spPr>
          <a:solidFill>
            <a:schemeClr val="accent1"/>
          </a:solidFill>
          <a:ln>
            <a:noFill/>
          </a:ln>
          <a:effectLst/>
        </c:spPr>
      </c:pivotFmt>
      <c:pivotFmt>
        <c:idx val="2439"/>
        <c:spPr>
          <a:solidFill>
            <a:schemeClr val="accent1"/>
          </a:solidFill>
          <a:ln>
            <a:noFill/>
          </a:ln>
          <a:effectLst/>
        </c:spPr>
      </c:pivotFmt>
      <c:pivotFmt>
        <c:idx val="2440"/>
        <c:spPr>
          <a:solidFill>
            <a:schemeClr val="accent1"/>
          </a:solidFill>
          <a:ln>
            <a:noFill/>
          </a:ln>
          <a:effectLst/>
        </c:spPr>
      </c:pivotFmt>
      <c:pivotFmt>
        <c:idx val="2441"/>
        <c:spPr>
          <a:solidFill>
            <a:schemeClr val="accent1"/>
          </a:solidFill>
          <a:ln>
            <a:noFill/>
          </a:ln>
          <a:effectLst/>
        </c:spPr>
      </c:pivotFmt>
      <c:pivotFmt>
        <c:idx val="2442"/>
        <c:spPr>
          <a:solidFill>
            <a:schemeClr val="accent1"/>
          </a:solidFill>
          <a:ln>
            <a:noFill/>
          </a:ln>
          <a:effectLst/>
        </c:spPr>
      </c:pivotFmt>
      <c:pivotFmt>
        <c:idx val="2443"/>
        <c:spPr>
          <a:solidFill>
            <a:schemeClr val="accent1"/>
          </a:solidFill>
          <a:ln>
            <a:noFill/>
          </a:ln>
          <a:effectLst/>
        </c:spPr>
      </c:pivotFmt>
      <c:pivotFmt>
        <c:idx val="2444"/>
        <c:spPr>
          <a:solidFill>
            <a:schemeClr val="accent1"/>
          </a:solidFill>
          <a:ln>
            <a:noFill/>
          </a:ln>
          <a:effectLst/>
        </c:spPr>
      </c:pivotFmt>
      <c:pivotFmt>
        <c:idx val="2445"/>
        <c:spPr>
          <a:solidFill>
            <a:schemeClr val="accent1"/>
          </a:solidFill>
          <a:ln>
            <a:noFill/>
          </a:ln>
          <a:effectLst/>
        </c:spPr>
      </c:pivotFmt>
      <c:pivotFmt>
        <c:idx val="2446"/>
        <c:spPr>
          <a:solidFill>
            <a:schemeClr val="accent1"/>
          </a:solidFill>
          <a:ln>
            <a:noFill/>
          </a:ln>
          <a:effectLst/>
        </c:spPr>
      </c:pivotFmt>
      <c:pivotFmt>
        <c:idx val="2447"/>
        <c:spPr>
          <a:solidFill>
            <a:schemeClr val="accent1"/>
          </a:solidFill>
          <a:ln>
            <a:noFill/>
          </a:ln>
          <a:effectLst/>
        </c:spPr>
      </c:pivotFmt>
      <c:pivotFmt>
        <c:idx val="2448"/>
        <c:spPr>
          <a:solidFill>
            <a:schemeClr val="accent1"/>
          </a:solidFill>
          <a:ln>
            <a:noFill/>
          </a:ln>
          <a:effectLst/>
        </c:spPr>
      </c:pivotFmt>
      <c:pivotFmt>
        <c:idx val="2449"/>
        <c:spPr>
          <a:solidFill>
            <a:schemeClr val="accent1"/>
          </a:solidFill>
          <a:ln>
            <a:noFill/>
          </a:ln>
          <a:effectLst/>
        </c:spPr>
      </c:pivotFmt>
      <c:pivotFmt>
        <c:idx val="2450"/>
        <c:spPr>
          <a:solidFill>
            <a:schemeClr val="accent1"/>
          </a:solidFill>
          <a:ln>
            <a:noFill/>
          </a:ln>
          <a:effectLst/>
        </c:spPr>
      </c:pivotFmt>
      <c:pivotFmt>
        <c:idx val="2451"/>
        <c:spPr>
          <a:solidFill>
            <a:schemeClr val="accent1"/>
          </a:solidFill>
          <a:ln>
            <a:noFill/>
          </a:ln>
          <a:effectLst/>
        </c:spPr>
      </c:pivotFmt>
      <c:pivotFmt>
        <c:idx val="2452"/>
        <c:spPr>
          <a:solidFill>
            <a:schemeClr val="accent1"/>
          </a:solidFill>
          <a:ln>
            <a:noFill/>
          </a:ln>
          <a:effectLst/>
        </c:spPr>
      </c:pivotFmt>
      <c:pivotFmt>
        <c:idx val="2453"/>
        <c:spPr>
          <a:solidFill>
            <a:schemeClr val="accent1"/>
          </a:solidFill>
          <a:ln>
            <a:noFill/>
          </a:ln>
          <a:effectLst/>
        </c:spPr>
      </c:pivotFmt>
      <c:pivotFmt>
        <c:idx val="2454"/>
        <c:spPr>
          <a:solidFill>
            <a:schemeClr val="accent1"/>
          </a:solidFill>
          <a:ln>
            <a:noFill/>
          </a:ln>
          <a:effectLst/>
        </c:spPr>
      </c:pivotFmt>
      <c:pivotFmt>
        <c:idx val="2455"/>
        <c:spPr>
          <a:solidFill>
            <a:schemeClr val="accent1"/>
          </a:solidFill>
          <a:ln>
            <a:noFill/>
          </a:ln>
          <a:effectLst/>
        </c:spPr>
      </c:pivotFmt>
      <c:pivotFmt>
        <c:idx val="2456"/>
        <c:spPr>
          <a:solidFill>
            <a:schemeClr val="accent1"/>
          </a:solidFill>
          <a:ln>
            <a:noFill/>
          </a:ln>
          <a:effectLst/>
        </c:spPr>
      </c:pivotFmt>
      <c:pivotFmt>
        <c:idx val="2457"/>
        <c:spPr>
          <a:solidFill>
            <a:schemeClr val="accent1"/>
          </a:solidFill>
          <a:ln>
            <a:noFill/>
          </a:ln>
          <a:effectLst/>
        </c:spPr>
      </c:pivotFmt>
      <c:pivotFmt>
        <c:idx val="2458"/>
        <c:spPr>
          <a:solidFill>
            <a:schemeClr val="accent1"/>
          </a:solidFill>
          <a:ln>
            <a:noFill/>
          </a:ln>
          <a:effectLst/>
        </c:spPr>
      </c:pivotFmt>
      <c:pivotFmt>
        <c:idx val="2459"/>
        <c:spPr>
          <a:solidFill>
            <a:schemeClr val="accent1"/>
          </a:solidFill>
          <a:ln>
            <a:noFill/>
          </a:ln>
          <a:effectLst/>
        </c:spPr>
      </c:pivotFmt>
      <c:pivotFmt>
        <c:idx val="2460"/>
        <c:spPr>
          <a:solidFill>
            <a:schemeClr val="accent1"/>
          </a:solidFill>
          <a:ln>
            <a:noFill/>
          </a:ln>
          <a:effectLst/>
        </c:spPr>
      </c:pivotFmt>
      <c:pivotFmt>
        <c:idx val="2461"/>
        <c:spPr>
          <a:solidFill>
            <a:schemeClr val="accent1"/>
          </a:solidFill>
          <a:ln>
            <a:noFill/>
          </a:ln>
          <a:effectLst/>
        </c:spPr>
      </c:pivotFmt>
      <c:pivotFmt>
        <c:idx val="2462"/>
        <c:spPr>
          <a:solidFill>
            <a:schemeClr val="accent1"/>
          </a:solidFill>
          <a:ln>
            <a:noFill/>
          </a:ln>
          <a:effectLst/>
        </c:spPr>
      </c:pivotFmt>
      <c:pivotFmt>
        <c:idx val="2463"/>
        <c:spPr>
          <a:solidFill>
            <a:schemeClr val="accent1"/>
          </a:solidFill>
          <a:ln>
            <a:noFill/>
          </a:ln>
          <a:effectLst/>
        </c:spPr>
      </c:pivotFmt>
      <c:pivotFmt>
        <c:idx val="2464"/>
        <c:spPr>
          <a:solidFill>
            <a:schemeClr val="accent1"/>
          </a:solidFill>
          <a:ln>
            <a:noFill/>
          </a:ln>
          <a:effectLst/>
        </c:spPr>
      </c:pivotFmt>
      <c:pivotFmt>
        <c:idx val="2465"/>
        <c:spPr>
          <a:solidFill>
            <a:schemeClr val="accent1"/>
          </a:solidFill>
          <a:ln>
            <a:noFill/>
          </a:ln>
          <a:effectLst/>
        </c:spPr>
      </c:pivotFmt>
      <c:pivotFmt>
        <c:idx val="2466"/>
        <c:spPr>
          <a:solidFill>
            <a:schemeClr val="accent1"/>
          </a:solidFill>
          <a:ln>
            <a:noFill/>
          </a:ln>
          <a:effectLst/>
        </c:spPr>
      </c:pivotFmt>
      <c:pivotFmt>
        <c:idx val="2467"/>
        <c:spPr>
          <a:solidFill>
            <a:schemeClr val="accent1"/>
          </a:solidFill>
          <a:ln>
            <a:noFill/>
          </a:ln>
          <a:effectLst/>
        </c:spPr>
      </c:pivotFmt>
      <c:pivotFmt>
        <c:idx val="2468"/>
        <c:spPr>
          <a:solidFill>
            <a:schemeClr val="accent1"/>
          </a:solidFill>
          <a:ln>
            <a:noFill/>
          </a:ln>
          <a:effectLst/>
        </c:spPr>
      </c:pivotFmt>
      <c:pivotFmt>
        <c:idx val="2469"/>
        <c:spPr>
          <a:solidFill>
            <a:schemeClr val="accent1"/>
          </a:solidFill>
          <a:ln>
            <a:noFill/>
          </a:ln>
          <a:effectLst/>
        </c:spPr>
      </c:pivotFmt>
      <c:pivotFmt>
        <c:idx val="2470"/>
        <c:spPr>
          <a:solidFill>
            <a:schemeClr val="accent1"/>
          </a:solidFill>
          <a:ln>
            <a:noFill/>
          </a:ln>
          <a:effectLst/>
        </c:spPr>
      </c:pivotFmt>
      <c:pivotFmt>
        <c:idx val="2471"/>
        <c:spPr>
          <a:solidFill>
            <a:schemeClr val="accent1"/>
          </a:solidFill>
          <a:ln>
            <a:noFill/>
          </a:ln>
          <a:effectLst/>
        </c:spPr>
      </c:pivotFmt>
      <c:pivotFmt>
        <c:idx val="2472"/>
        <c:spPr>
          <a:solidFill>
            <a:schemeClr val="accent1"/>
          </a:solidFill>
          <a:ln>
            <a:noFill/>
          </a:ln>
          <a:effectLst/>
        </c:spPr>
      </c:pivotFmt>
      <c:pivotFmt>
        <c:idx val="2473"/>
        <c:spPr>
          <a:solidFill>
            <a:schemeClr val="accent1"/>
          </a:solidFill>
          <a:ln>
            <a:noFill/>
          </a:ln>
          <a:effectLst/>
        </c:spPr>
      </c:pivotFmt>
      <c:pivotFmt>
        <c:idx val="2474"/>
        <c:spPr>
          <a:solidFill>
            <a:schemeClr val="accent1"/>
          </a:solidFill>
          <a:ln>
            <a:noFill/>
          </a:ln>
          <a:effectLst/>
        </c:spPr>
      </c:pivotFmt>
      <c:pivotFmt>
        <c:idx val="2475"/>
        <c:spPr>
          <a:solidFill>
            <a:schemeClr val="accent1"/>
          </a:solidFill>
          <a:ln>
            <a:noFill/>
          </a:ln>
          <a:effectLst/>
        </c:spPr>
      </c:pivotFmt>
      <c:pivotFmt>
        <c:idx val="2476"/>
        <c:spPr>
          <a:solidFill>
            <a:schemeClr val="accent1"/>
          </a:solidFill>
          <a:ln>
            <a:noFill/>
          </a:ln>
          <a:effectLst/>
        </c:spPr>
      </c:pivotFmt>
      <c:pivotFmt>
        <c:idx val="2477"/>
        <c:spPr>
          <a:solidFill>
            <a:schemeClr val="accent1"/>
          </a:solidFill>
          <a:ln>
            <a:noFill/>
          </a:ln>
          <a:effectLst/>
        </c:spPr>
      </c:pivotFmt>
      <c:pivotFmt>
        <c:idx val="2478"/>
        <c:spPr>
          <a:solidFill>
            <a:schemeClr val="accent1"/>
          </a:solidFill>
          <a:ln>
            <a:noFill/>
          </a:ln>
          <a:effectLst/>
        </c:spPr>
      </c:pivotFmt>
      <c:pivotFmt>
        <c:idx val="2479"/>
        <c:spPr>
          <a:solidFill>
            <a:schemeClr val="accent1"/>
          </a:solidFill>
          <a:ln>
            <a:noFill/>
          </a:ln>
          <a:effectLst/>
        </c:spPr>
      </c:pivotFmt>
      <c:pivotFmt>
        <c:idx val="2480"/>
        <c:spPr>
          <a:solidFill>
            <a:schemeClr val="accent1"/>
          </a:solidFill>
          <a:ln>
            <a:noFill/>
          </a:ln>
          <a:effectLst/>
        </c:spPr>
      </c:pivotFmt>
      <c:pivotFmt>
        <c:idx val="2481"/>
        <c:spPr>
          <a:solidFill>
            <a:schemeClr val="accent1"/>
          </a:solidFill>
          <a:ln>
            <a:noFill/>
          </a:ln>
          <a:effectLst/>
        </c:spPr>
      </c:pivotFmt>
      <c:pivotFmt>
        <c:idx val="2482"/>
        <c:spPr>
          <a:solidFill>
            <a:schemeClr val="accent1"/>
          </a:solidFill>
          <a:ln>
            <a:noFill/>
          </a:ln>
          <a:effectLst/>
        </c:spPr>
      </c:pivotFmt>
      <c:pivotFmt>
        <c:idx val="2483"/>
        <c:spPr>
          <a:solidFill>
            <a:schemeClr val="accent1"/>
          </a:solidFill>
          <a:ln>
            <a:noFill/>
          </a:ln>
          <a:effectLst/>
        </c:spPr>
      </c:pivotFmt>
      <c:pivotFmt>
        <c:idx val="2484"/>
        <c:spPr>
          <a:solidFill>
            <a:schemeClr val="accent1"/>
          </a:solidFill>
          <a:ln>
            <a:noFill/>
          </a:ln>
          <a:effectLst/>
        </c:spPr>
      </c:pivotFmt>
      <c:pivotFmt>
        <c:idx val="2485"/>
        <c:spPr>
          <a:solidFill>
            <a:schemeClr val="accent1"/>
          </a:solidFill>
          <a:ln>
            <a:noFill/>
          </a:ln>
          <a:effectLst/>
        </c:spPr>
      </c:pivotFmt>
      <c:pivotFmt>
        <c:idx val="2486"/>
        <c:spPr>
          <a:solidFill>
            <a:schemeClr val="accent1"/>
          </a:solidFill>
          <a:ln>
            <a:noFill/>
          </a:ln>
          <a:effectLst/>
        </c:spPr>
      </c:pivotFmt>
      <c:pivotFmt>
        <c:idx val="2487"/>
        <c:spPr>
          <a:solidFill>
            <a:schemeClr val="accent1"/>
          </a:solidFill>
          <a:ln>
            <a:noFill/>
          </a:ln>
          <a:effectLst/>
        </c:spPr>
      </c:pivotFmt>
      <c:pivotFmt>
        <c:idx val="2488"/>
        <c:spPr>
          <a:solidFill>
            <a:schemeClr val="accent1"/>
          </a:solidFill>
          <a:ln>
            <a:noFill/>
          </a:ln>
          <a:effectLst/>
        </c:spPr>
      </c:pivotFmt>
      <c:pivotFmt>
        <c:idx val="2489"/>
        <c:spPr>
          <a:solidFill>
            <a:schemeClr val="accent1"/>
          </a:solidFill>
          <a:ln>
            <a:noFill/>
          </a:ln>
          <a:effectLst/>
        </c:spPr>
      </c:pivotFmt>
      <c:pivotFmt>
        <c:idx val="2490"/>
        <c:spPr>
          <a:solidFill>
            <a:schemeClr val="accent1"/>
          </a:solidFill>
          <a:ln>
            <a:noFill/>
          </a:ln>
          <a:effectLst/>
        </c:spPr>
      </c:pivotFmt>
      <c:pivotFmt>
        <c:idx val="2491"/>
        <c:spPr>
          <a:solidFill>
            <a:schemeClr val="accent1"/>
          </a:solidFill>
          <a:ln>
            <a:noFill/>
          </a:ln>
          <a:effectLst/>
        </c:spPr>
      </c:pivotFmt>
      <c:pivotFmt>
        <c:idx val="2492"/>
        <c:spPr>
          <a:solidFill>
            <a:schemeClr val="accent1"/>
          </a:solidFill>
          <a:ln>
            <a:noFill/>
          </a:ln>
          <a:effectLst/>
        </c:spPr>
      </c:pivotFmt>
      <c:pivotFmt>
        <c:idx val="2493"/>
        <c:spPr>
          <a:solidFill>
            <a:schemeClr val="accent1"/>
          </a:solidFill>
          <a:ln>
            <a:noFill/>
          </a:ln>
          <a:effectLst/>
        </c:spPr>
      </c:pivotFmt>
      <c:pivotFmt>
        <c:idx val="2494"/>
        <c:spPr>
          <a:solidFill>
            <a:schemeClr val="accent1"/>
          </a:solidFill>
          <a:ln>
            <a:noFill/>
          </a:ln>
          <a:effectLst/>
        </c:spPr>
      </c:pivotFmt>
      <c:pivotFmt>
        <c:idx val="2495"/>
        <c:spPr>
          <a:solidFill>
            <a:schemeClr val="accent1"/>
          </a:solidFill>
          <a:ln>
            <a:noFill/>
          </a:ln>
          <a:effectLst/>
        </c:spPr>
      </c:pivotFmt>
      <c:pivotFmt>
        <c:idx val="2496"/>
        <c:spPr>
          <a:solidFill>
            <a:schemeClr val="accent1"/>
          </a:solidFill>
          <a:ln>
            <a:noFill/>
          </a:ln>
          <a:effectLst/>
        </c:spPr>
      </c:pivotFmt>
      <c:pivotFmt>
        <c:idx val="2497"/>
        <c:spPr>
          <a:solidFill>
            <a:schemeClr val="accent1"/>
          </a:solidFill>
          <a:ln>
            <a:noFill/>
          </a:ln>
          <a:effectLst/>
        </c:spPr>
      </c:pivotFmt>
      <c:pivotFmt>
        <c:idx val="2498"/>
        <c:spPr>
          <a:solidFill>
            <a:schemeClr val="accent1"/>
          </a:solidFill>
          <a:ln>
            <a:noFill/>
          </a:ln>
          <a:effectLst/>
        </c:spPr>
      </c:pivotFmt>
      <c:pivotFmt>
        <c:idx val="2499"/>
        <c:spPr>
          <a:solidFill>
            <a:schemeClr val="accent1"/>
          </a:solidFill>
          <a:ln>
            <a:noFill/>
          </a:ln>
          <a:effectLst/>
        </c:spPr>
      </c:pivotFmt>
      <c:pivotFmt>
        <c:idx val="2500"/>
        <c:spPr>
          <a:solidFill>
            <a:schemeClr val="accent1"/>
          </a:solidFill>
          <a:ln>
            <a:noFill/>
          </a:ln>
          <a:effectLst/>
        </c:spPr>
      </c:pivotFmt>
      <c:pivotFmt>
        <c:idx val="2501"/>
        <c:spPr>
          <a:solidFill>
            <a:schemeClr val="accent1"/>
          </a:solidFill>
          <a:ln>
            <a:noFill/>
          </a:ln>
          <a:effectLst/>
        </c:spPr>
      </c:pivotFmt>
      <c:pivotFmt>
        <c:idx val="2502"/>
        <c:spPr>
          <a:solidFill>
            <a:schemeClr val="accent1"/>
          </a:solidFill>
          <a:ln>
            <a:noFill/>
          </a:ln>
          <a:effectLst/>
        </c:spPr>
      </c:pivotFmt>
      <c:pivotFmt>
        <c:idx val="2503"/>
        <c:spPr>
          <a:solidFill>
            <a:schemeClr val="accent1"/>
          </a:solidFill>
          <a:ln>
            <a:noFill/>
          </a:ln>
          <a:effectLst/>
        </c:spPr>
      </c:pivotFmt>
      <c:pivotFmt>
        <c:idx val="2504"/>
        <c:spPr>
          <a:solidFill>
            <a:schemeClr val="accent1"/>
          </a:solidFill>
          <a:ln>
            <a:noFill/>
          </a:ln>
          <a:effectLst/>
        </c:spPr>
      </c:pivotFmt>
      <c:pivotFmt>
        <c:idx val="2505"/>
        <c:spPr>
          <a:solidFill>
            <a:schemeClr val="accent1"/>
          </a:solidFill>
          <a:ln>
            <a:noFill/>
          </a:ln>
          <a:effectLst/>
        </c:spPr>
      </c:pivotFmt>
      <c:pivotFmt>
        <c:idx val="2506"/>
        <c:spPr>
          <a:solidFill>
            <a:schemeClr val="accent1"/>
          </a:solidFill>
          <a:ln>
            <a:noFill/>
          </a:ln>
          <a:effectLst/>
        </c:spPr>
      </c:pivotFmt>
      <c:pivotFmt>
        <c:idx val="2507"/>
        <c:spPr>
          <a:solidFill>
            <a:schemeClr val="accent1"/>
          </a:solidFill>
          <a:ln>
            <a:noFill/>
          </a:ln>
          <a:effectLst/>
        </c:spPr>
      </c:pivotFmt>
      <c:pivotFmt>
        <c:idx val="2508"/>
        <c:spPr>
          <a:solidFill>
            <a:schemeClr val="accent1"/>
          </a:solidFill>
          <a:ln>
            <a:noFill/>
          </a:ln>
          <a:effectLst/>
        </c:spPr>
      </c:pivotFmt>
      <c:pivotFmt>
        <c:idx val="2509"/>
        <c:spPr>
          <a:solidFill>
            <a:schemeClr val="accent1"/>
          </a:solidFill>
          <a:ln>
            <a:noFill/>
          </a:ln>
          <a:effectLst/>
        </c:spPr>
      </c:pivotFmt>
      <c:pivotFmt>
        <c:idx val="2510"/>
        <c:spPr>
          <a:solidFill>
            <a:schemeClr val="accent1"/>
          </a:solidFill>
          <a:ln>
            <a:noFill/>
          </a:ln>
          <a:effectLst/>
        </c:spPr>
      </c:pivotFmt>
      <c:pivotFmt>
        <c:idx val="2511"/>
        <c:spPr>
          <a:solidFill>
            <a:schemeClr val="accent1"/>
          </a:solidFill>
          <a:ln>
            <a:noFill/>
          </a:ln>
          <a:effectLst/>
        </c:spPr>
      </c:pivotFmt>
      <c:pivotFmt>
        <c:idx val="2512"/>
        <c:spPr>
          <a:solidFill>
            <a:schemeClr val="accent1"/>
          </a:solidFill>
          <a:ln>
            <a:noFill/>
          </a:ln>
          <a:effectLst/>
        </c:spPr>
      </c:pivotFmt>
      <c:pivotFmt>
        <c:idx val="2513"/>
        <c:spPr>
          <a:solidFill>
            <a:schemeClr val="accent1"/>
          </a:solidFill>
          <a:ln>
            <a:noFill/>
          </a:ln>
          <a:effectLst/>
        </c:spPr>
      </c:pivotFmt>
      <c:pivotFmt>
        <c:idx val="2514"/>
        <c:spPr>
          <a:solidFill>
            <a:schemeClr val="accent1"/>
          </a:solidFill>
          <a:ln>
            <a:noFill/>
          </a:ln>
          <a:effectLst/>
        </c:spPr>
      </c:pivotFmt>
      <c:pivotFmt>
        <c:idx val="2515"/>
        <c:spPr>
          <a:solidFill>
            <a:schemeClr val="accent1"/>
          </a:solidFill>
          <a:ln>
            <a:noFill/>
          </a:ln>
          <a:effectLst/>
        </c:spPr>
      </c:pivotFmt>
      <c:pivotFmt>
        <c:idx val="2516"/>
        <c:spPr>
          <a:solidFill>
            <a:schemeClr val="accent1"/>
          </a:solidFill>
          <a:ln>
            <a:noFill/>
          </a:ln>
          <a:effectLst/>
        </c:spPr>
      </c:pivotFmt>
      <c:pivotFmt>
        <c:idx val="2517"/>
        <c:spPr>
          <a:solidFill>
            <a:schemeClr val="accent1"/>
          </a:solidFill>
          <a:ln>
            <a:noFill/>
          </a:ln>
          <a:effectLst/>
        </c:spPr>
      </c:pivotFmt>
      <c:pivotFmt>
        <c:idx val="2518"/>
        <c:spPr>
          <a:solidFill>
            <a:schemeClr val="accent1"/>
          </a:solidFill>
          <a:ln>
            <a:noFill/>
          </a:ln>
          <a:effectLst/>
        </c:spPr>
      </c:pivotFmt>
      <c:pivotFmt>
        <c:idx val="2519"/>
        <c:spPr>
          <a:solidFill>
            <a:schemeClr val="accent1"/>
          </a:solidFill>
          <a:ln>
            <a:noFill/>
          </a:ln>
          <a:effectLst/>
        </c:spPr>
      </c:pivotFmt>
      <c:pivotFmt>
        <c:idx val="2520"/>
        <c:spPr>
          <a:solidFill>
            <a:schemeClr val="accent1"/>
          </a:solidFill>
          <a:ln>
            <a:noFill/>
          </a:ln>
          <a:effectLst/>
        </c:spPr>
      </c:pivotFmt>
      <c:pivotFmt>
        <c:idx val="2521"/>
        <c:spPr>
          <a:solidFill>
            <a:schemeClr val="accent1"/>
          </a:solidFill>
          <a:ln>
            <a:noFill/>
          </a:ln>
          <a:effectLst/>
        </c:spPr>
      </c:pivotFmt>
      <c:pivotFmt>
        <c:idx val="2522"/>
        <c:spPr>
          <a:solidFill>
            <a:schemeClr val="accent1"/>
          </a:solidFill>
          <a:ln>
            <a:noFill/>
          </a:ln>
          <a:effectLst/>
        </c:spPr>
      </c:pivotFmt>
      <c:pivotFmt>
        <c:idx val="2523"/>
        <c:spPr>
          <a:solidFill>
            <a:schemeClr val="accent1"/>
          </a:solidFill>
          <a:ln>
            <a:noFill/>
          </a:ln>
          <a:effectLst/>
        </c:spPr>
      </c:pivotFmt>
      <c:pivotFmt>
        <c:idx val="2524"/>
        <c:spPr>
          <a:solidFill>
            <a:schemeClr val="accent1"/>
          </a:solidFill>
          <a:ln>
            <a:noFill/>
          </a:ln>
          <a:effectLst/>
        </c:spPr>
      </c:pivotFmt>
      <c:pivotFmt>
        <c:idx val="2525"/>
        <c:spPr>
          <a:solidFill>
            <a:schemeClr val="accent1"/>
          </a:solidFill>
          <a:ln>
            <a:noFill/>
          </a:ln>
          <a:effectLst/>
        </c:spPr>
      </c:pivotFmt>
      <c:pivotFmt>
        <c:idx val="2526"/>
        <c:spPr>
          <a:solidFill>
            <a:schemeClr val="accent1"/>
          </a:solidFill>
          <a:ln>
            <a:noFill/>
          </a:ln>
          <a:effectLst/>
        </c:spPr>
      </c:pivotFmt>
      <c:pivotFmt>
        <c:idx val="2527"/>
        <c:spPr>
          <a:solidFill>
            <a:schemeClr val="accent1"/>
          </a:solidFill>
          <a:ln>
            <a:noFill/>
          </a:ln>
          <a:effectLst/>
        </c:spPr>
      </c:pivotFmt>
      <c:pivotFmt>
        <c:idx val="2528"/>
        <c:spPr>
          <a:solidFill>
            <a:schemeClr val="accent1"/>
          </a:solidFill>
          <a:ln>
            <a:noFill/>
          </a:ln>
          <a:effectLst/>
        </c:spPr>
      </c:pivotFmt>
      <c:pivotFmt>
        <c:idx val="2529"/>
        <c:spPr>
          <a:solidFill>
            <a:schemeClr val="accent1"/>
          </a:solidFill>
          <a:ln>
            <a:noFill/>
          </a:ln>
          <a:effectLst/>
        </c:spPr>
      </c:pivotFmt>
      <c:pivotFmt>
        <c:idx val="2530"/>
        <c:spPr>
          <a:solidFill>
            <a:schemeClr val="accent1"/>
          </a:solidFill>
          <a:ln>
            <a:noFill/>
          </a:ln>
          <a:effectLst/>
        </c:spPr>
      </c:pivotFmt>
      <c:pivotFmt>
        <c:idx val="2531"/>
        <c:spPr>
          <a:solidFill>
            <a:schemeClr val="accent1"/>
          </a:solidFill>
          <a:ln>
            <a:noFill/>
          </a:ln>
          <a:effectLst/>
        </c:spPr>
      </c:pivotFmt>
      <c:pivotFmt>
        <c:idx val="2532"/>
        <c:spPr>
          <a:solidFill>
            <a:schemeClr val="accent1"/>
          </a:solidFill>
          <a:ln>
            <a:noFill/>
          </a:ln>
          <a:effectLst/>
        </c:spPr>
      </c:pivotFmt>
      <c:pivotFmt>
        <c:idx val="2533"/>
        <c:spPr>
          <a:solidFill>
            <a:schemeClr val="accent1"/>
          </a:solidFill>
          <a:ln>
            <a:noFill/>
          </a:ln>
          <a:effectLst/>
        </c:spPr>
      </c:pivotFmt>
      <c:pivotFmt>
        <c:idx val="2534"/>
        <c:spPr>
          <a:solidFill>
            <a:schemeClr val="accent1"/>
          </a:solidFill>
          <a:ln>
            <a:noFill/>
          </a:ln>
          <a:effectLst/>
        </c:spPr>
      </c:pivotFmt>
      <c:pivotFmt>
        <c:idx val="2535"/>
        <c:spPr>
          <a:solidFill>
            <a:schemeClr val="accent1"/>
          </a:solidFill>
          <a:ln>
            <a:noFill/>
          </a:ln>
          <a:effectLst/>
        </c:spPr>
      </c:pivotFmt>
      <c:pivotFmt>
        <c:idx val="2536"/>
        <c:spPr>
          <a:solidFill>
            <a:schemeClr val="accent1"/>
          </a:solidFill>
          <a:ln>
            <a:noFill/>
          </a:ln>
          <a:effectLst/>
        </c:spPr>
      </c:pivotFmt>
      <c:pivotFmt>
        <c:idx val="2537"/>
        <c:spPr>
          <a:solidFill>
            <a:schemeClr val="accent1"/>
          </a:solidFill>
          <a:ln>
            <a:noFill/>
          </a:ln>
          <a:effectLst/>
        </c:spPr>
      </c:pivotFmt>
      <c:pivotFmt>
        <c:idx val="2538"/>
        <c:spPr>
          <a:solidFill>
            <a:schemeClr val="accent1"/>
          </a:solidFill>
          <a:ln>
            <a:noFill/>
          </a:ln>
          <a:effectLst/>
        </c:spPr>
      </c:pivotFmt>
      <c:pivotFmt>
        <c:idx val="2539"/>
        <c:spPr>
          <a:solidFill>
            <a:schemeClr val="accent1"/>
          </a:solidFill>
          <a:ln>
            <a:noFill/>
          </a:ln>
          <a:effectLst/>
        </c:spPr>
      </c:pivotFmt>
      <c:pivotFmt>
        <c:idx val="2540"/>
        <c:spPr>
          <a:solidFill>
            <a:schemeClr val="accent1"/>
          </a:solidFill>
          <a:ln>
            <a:noFill/>
          </a:ln>
          <a:effectLst/>
        </c:spPr>
      </c:pivotFmt>
      <c:pivotFmt>
        <c:idx val="2541"/>
        <c:spPr>
          <a:solidFill>
            <a:schemeClr val="accent1"/>
          </a:solidFill>
          <a:ln>
            <a:noFill/>
          </a:ln>
          <a:effectLst/>
        </c:spPr>
      </c:pivotFmt>
      <c:pivotFmt>
        <c:idx val="2542"/>
        <c:spPr>
          <a:solidFill>
            <a:schemeClr val="accent1"/>
          </a:solidFill>
          <a:ln>
            <a:noFill/>
          </a:ln>
          <a:effectLst/>
        </c:spPr>
      </c:pivotFmt>
      <c:pivotFmt>
        <c:idx val="2543"/>
        <c:spPr>
          <a:solidFill>
            <a:schemeClr val="accent1"/>
          </a:solidFill>
          <a:ln>
            <a:noFill/>
          </a:ln>
          <a:effectLst/>
        </c:spPr>
      </c:pivotFmt>
      <c:pivotFmt>
        <c:idx val="2544"/>
        <c:spPr>
          <a:solidFill>
            <a:schemeClr val="accent1"/>
          </a:solidFill>
          <a:ln>
            <a:noFill/>
          </a:ln>
          <a:effectLst/>
        </c:spPr>
      </c:pivotFmt>
      <c:pivotFmt>
        <c:idx val="2545"/>
        <c:spPr>
          <a:solidFill>
            <a:schemeClr val="accent1"/>
          </a:solidFill>
          <a:ln>
            <a:noFill/>
          </a:ln>
          <a:effectLst/>
        </c:spPr>
      </c:pivotFmt>
      <c:pivotFmt>
        <c:idx val="2546"/>
        <c:spPr>
          <a:solidFill>
            <a:schemeClr val="accent1"/>
          </a:solidFill>
          <a:ln>
            <a:noFill/>
          </a:ln>
          <a:effectLst/>
        </c:spPr>
      </c:pivotFmt>
      <c:pivotFmt>
        <c:idx val="2547"/>
        <c:spPr>
          <a:solidFill>
            <a:schemeClr val="accent1"/>
          </a:solidFill>
          <a:ln>
            <a:noFill/>
          </a:ln>
          <a:effectLst/>
        </c:spPr>
      </c:pivotFmt>
      <c:pivotFmt>
        <c:idx val="2548"/>
        <c:spPr>
          <a:solidFill>
            <a:schemeClr val="accent1"/>
          </a:solidFill>
          <a:ln>
            <a:noFill/>
          </a:ln>
          <a:effectLst/>
        </c:spPr>
      </c:pivotFmt>
      <c:pivotFmt>
        <c:idx val="2549"/>
        <c:spPr>
          <a:solidFill>
            <a:schemeClr val="accent1"/>
          </a:solidFill>
          <a:ln>
            <a:noFill/>
          </a:ln>
          <a:effectLst/>
        </c:spPr>
      </c:pivotFmt>
      <c:pivotFmt>
        <c:idx val="2550"/>
        <c:spPr>
          <a:solidFill>
            <a:schemeClr val="accent1"/>
          </a:solidFill>
          <a:ln>
            <a:noFill/>
          </a:ln>
          <a:effectLst/>
        </c:spPr>
      </c:pivotFmt>
      <c:pivotFmt>
        <c:idx val="2551"/>
        <c:spPr>
          <a:solidFill>
            <a:schemeClr val="accent1"/>
          </a:solidFill>
          <a:ln>
            <a:noFill/>
          </a:ln>
          <a:effectLst/>
        </c:spPr>
      </c:pivotFmt>
      <c:pivotFmt>
        <c:idx val="2552"/>
        <c:spPr>
          <a:solidFill>
            <a:schemeClr val="accent1"/>
          </a:solidFill>
          <a:ln>
            <a:noFill/>
          </a:ln>
          <a:effectLst/>
        </c:spPr>
      </c:pivotFmt>
      <c:pivotFmt>
        <c:idx val="2553"/>
        <c:spPr>
          <a:solidFill>
            <a:schemeClr val="accent1"/>
          </a:solidFill>
          <a:ln>
            <a:noFill/>
          </a:ln>
          <a:effectLst/>
        </c:spPr>
      </c:pivotFmt>
      <c:pivotFmt>
        <c:idx val="2554"/>
        <c:spPr>
          <a:solidFill>
            <a:schemeClr val="accent1"/>
          </a:solidFill>
          <a:ln>
            <a:noFill/>
          </a:ln>
          <a:effectLst/>
        </c:spPr>
      </c:pivotFmt>
      <c:pivotFmt>
        <c:idx val="2555"/>
        <c:spPr>
          <a:solidFill>
            <a:schemeClr val="accent1"/>
          </a:solidFill>
          <a:ln>
            <a:noFill/>
          </a:ln>
          <a:effectLst/>
        </c:spPr>
      </c:pivotFmt>
      <c:pivotFmt>
        <c:idx val="2556"/>
        <c:spPr>
          <a:solidFill>
            <a:schemeClr val="accent1"/>
          </a:solidFill>
          <a:ln>
            <a:noFill/>
          </a:ln>
          <a:effectLst/>
        </c:spPr>
      </c:pivotFmt>
      <c:pivotFmt>
        <c:idx val="2557"/>
        <c:spPr>
          <a:solidFill>
            <a:schemeClr val="accent1"/>
          </a:solidFill>
          <a:ln>
            <a:noFill/>
          </a:ln>
          <a:effectLst/>
        </c:spPr>
      </c:pivotFmt>
      <c:pivotFmt>
        <c:idx val="2558"/>
        <c:spPr>
          <a:solidFill>
            <a:schemeClr val="accent1"/>
          </a:solidFill>
          <a:ln>
            <a:noFill/>
          </a:ln>
          <a:effectLst/>
        </c:spPr>
      </c:pivotFmt>
      <c:pivotFmt>
        <c:idx val="2559"/>
        <c:spPr>
          <a:solidFill>
            <a:schemeClr val="accent1"/>
          </a:solidFill>
          <a:ln>
            <a:noFill/>
          </a:ln>
          <a:effectLst/>
        </c:spPr>
      </c:pivotFmt>
      <c:pivotFmt>
        <c:idx val="2560"/>
        <c:spPr>
          <a:solidFill>
            <a:schemeClr val="accent1"/>
          </a:solidFill>
          <a:ln>
            <a:noFill/>
          </a:ln>
          <a:effectLst/>
        </c:spPr>
      </c:pivotFmt>
      <c:pivotFmt>
        <c:idx val="2561"/>
        <c:spPr>
          <a:solidFill>
            <a:schemeClr val="accent1"/>
          </a:solidFill>
          <a:ln>
            <a:noFill/>
          </a:ln>
          <a:effectLst/>
        </c:spPr>
      </c:pivotFmt>
      <c:pivotFmt>
        <c:idx val="2562"/>
        <c:spPr>
          <a:solidFill>
            <a:schemeClr val="accent1"/>
          </a:solidFill>
          <a:ln>
            <a:noFill/>
          </a:ln>
          <a:effectLst/>
        </c:spPr>
      </c:pivotFmt>
      <c:pivotFmt>
        <c:idx val="2563"/>
        <c:spPr>
          <a:solidFill>
            <a:schemeClr val="accent1"/>
          </a:solidFill>
          <a:ln>
            <a:noFill/>
          </a:ln>
          <a:effectLst/>
        </c:spPr>
      </c:pivotFmt>
      <c:pivotFmt>
        <c:idx val="2564"/>
        <c:spPr>
          <a:solidFill>
            <a:schemeClr val="accent1"/>
          </a:solidFill>
          <a:ln>
            <a:noFill/>
          </a:ln>
          <a:effectLst/>
        </c:spPr>
      </c:pivotFmt>
      <c:pivotFmt>
        <c:idx val="2565"/>
        <c:spPr>
          <a:solidFill>
            <a:schemeClr val="accent1"/>
          </a:solidFill>
          <a:ln>
            <a:noFill/>
          </a:ln>
          <a:effectLst/>
        </c:spPr>
      </c:pivotFmt>
      <c:pivotFmt>
        <c:idx val="2566"/>
        <c:spPr>
          <a:solidFill>
            <a:schemeClr val="accent1"/>
          </a:solidFill>
          <a:ln>
            <a:noFill/>
          </a:ln>
          <a:effectLst/>
        </c:spPr>
      </c:pivotFmt>
      <c:pivotFmt>
        <c:idx val="2567"/>
        <c:spPr>
          <a:solidFill>
            <a:schemeClr val="accent1"/>
          </a:solidFill>
          <a:ln>
            <a:noFill/>
          </a:ln>
          <a:effectLst/>
        </c:spPr>
      </c:pivotFmt>
      <c:pivotFmt>
        <c:idx val="2568"/>
        <c:spPr>
          <a:solidFill>
            <a:schemeClr val="accent1"/>
          </a:solidFill>
          <a:ln>
            <a:noFill/>
          </a:ln>
          <a:effectLst/>
        </c:spPr>
      </c:pivotFmt>
      <c:pivotFmt>
        <c:idx val="2569"/>
        <c:spPr>
          <a:solidFill>
            <a:schemeClr val="accent1"/>
          </a:solidFill>
          <a:ln>
            <a:noFill/>
          </a:ln>
          <a:effectLst/>
        </c:spPr>
      </c:pivotFmt>
      <c:pivotFmt>
        <c:idx val="2570"/>
        <c:spPr>
          <a:solidFill>
            <a:schemeClr val="accent1"/>
          </a:solidFill>
          <a:ln>
            <a:noFill/>
          </a:ln>
          <a:effectLst/>
        </c:spPr>
      </c:pivotFmt>
      <c:pivotFmt>
        <c:idx val="2571"/>
        <c:spPr>
          <a:solidFill>
            <a:schemeClr val="accent1"/>
          </a:solidFill>
          <a:ln>
            <a:noFill/>
          </a:ln>
          <a:effectLst/>
        </c:spPr>
      </c:pivotFmt>
      <c:pivotFmt>
        <c:idx val="2572"/>
        <c:spPr>
          <a:solidFill>
            <a:schemeClr val="accent1"/>
          </a:solidFill>
          <a:ln>
            <a:noFill/>
          </a:ln>
          <a:effectLst/>
        </c:spPr>
      </c:pivotFmt>
      <c:pivotFmt>
        <c:idx val="2573"/>
        <c:spPr>
          <a:solidFill>
            <a:schemeClr val="accent1"/>
          </a:solidFill>
          <a:ln>
            <a:noFill/>
          </a:ln>
          <a:effectLst/>
        </c:spPr>
      </c:pivotFmt>
      <c:pivotFmt>
        <c:idx val="2574"/>
        <c:spPr>
          <a:solidFill>
            <a:schemeClr val="accent1"/>
          </a:solidFill>
          <a:ln>
            <a:noFill/>
          </a:ln>
          <a:effectLst/>
        </c:spPr>
      </c:pivotFmt>
      <c:pivotFmt>
        <c:idx val="2575"/>
        <c:spPr>
          <a:solidFill>
            <a:schemeClr val="accent1"/>
          </a:solidFill>
          <a:ln>
            <a:noFill/>
          </a:ln>
          <a:effectLst/>
        </c:spPr>
      </c:pivotFmt>
      <c:pivotFmt>
        <c:idx val="2576"/>
        <c:spPr>
          <a:solidFill>
            <a:schemeClr val="accent1"/>
          </a:solidFill>
          <a:ln>
            <a:noFill/>
          </a:ln>
          <a:effectLst/>
        </c:spPr>
      </c:pivotFmt>
      <c:pivotFmt>
        <c:idx val="2577"/>
        <c:spPr>
          <a:solidFill>
            <a:schemeClr val="accent1"/>
          </a:solidFill>
          <a:ln>
            <a:noFill/>
          </a:ln>
          <a:effectLst/>
        </c:spPr>
      </c:pivotFmt>
      <c:pivotFmt>
        <c:idx val="2578"/>
        <c:spPr>
          <a:solidFill>
            <a:schemeClr val="accent1"/>
          </a:solidFill>
          <a:ln>
            <a:noFill/>
          </a:ln>
          <a:effectLst/>
        </c:spPr>
      </c:pivotFmt>
      <c:pivotFmt>
        <c:idx val="2579"/>
        <c:spPr>
          <a:solidFill>
            <a:schemeClr val="accent1"/>
          </a:solidFill>
          <a:ln>
            <a:noFill/>
          </a:ln>
          <a:effectLst/>
        </c:spPr>
      </c:pivotFmt>
      <c:pivotFmt>
        <c:idx val="2580"/>
        <c:spPr>
          <a:solidFill>
            <a:schemeClr val="accent1"/>
          </a:solidFill>
          <a:ln>
            <a:noFill/>
          </a:ln>
          <a:effectLst/>
        </c:spPr>
      </c:pivotFmt>
      <c:pivotFmt>
        <c:idx val="2581"/>
        <c:spPr>
          <a:solidFill>
            <a:schemeClr val="accent1"/>
          </a:solidFill>
          <a:ln>
            <a:noFill/>
          </a:ln>
          <a:effectLst/>
        </c:spPr>
      </c:pivotFmt>
      <c:pivotFmt>
        <c:idx val="2582"/>
        <c:spPr>
          <a:solidFill>
            <a:schemeClr val="accent1"/>
          </a:solidFill>
          <a:ln>
            <a:noFill/>
          </a:ln>
          <a:effectLst/>
        </c:spPr>
      </c:pivotFmt>
      <c:pivotFmt>
        <c:idx val="2583"/>
        <c:spPr>
          <a:solidFill>
            <a:schemeClr val="accent1"/>
          </a:solidFill>
          <a:ln>
            <a:noFill/>
          </a:ln>
          <a:effectLst/>
        </c:spPr>
      </c:pivotFmt>
      <c:pivotFmt>
        <c:idx val="2584"/>
        <c:spPr>
          <a:solidFill>
            <a:schemeClr val="accent1"/>
          </a:solidFill>
          <a:ln>
            <a:noFill/>
          </a:ln>
          <a:effectLst/>
        </c:spPr>
      </c:pivotFmt>
      <c:pivotFmt>
        <c:idx val="2585"/>
        <c:spPr>
          <a:solidFill>
            <a:schemeClr val="accent1"/>
          </a:solidFill>
          <a:ln>
            <a:noFill/>
          </a:ln>
          <a:effectLst/>
        </c:spPr>
      </c:pivotFmt>
      <c:pivotFmt>
        <c:idx val="2586"/>
        <c:spPr>
          <a:solidFill>
            <a:schemeClr val="accent1"/>
          </a:solidFill>
          <a:ln>
            <a:noFill/>
          </a:ln>
          <a:effectLst/>
        </c:spPr>
      </c:pivotFmt>
      <c:pivotFmt>
        <c:idx val="2587"/>
        <c:spPr>
          <a:solidFill>
            <a:schemeClr val="accent1"/>
          </a:solidFill>
          <a:ln>
            <a:noFill/>
          </a:ln>
          <a:effectLst/>
        </c:spPr>
      </c:pivotFmt>
      <c:pivotFmt>
        <c:idx val="2588"/>
        <c:spPr>
          <a:solidFill>
            <a:schemeClr val="accent1"/>
          </a:solidFill>
          <a:ln>
            <a:noFill/>
          </a:ln>
          <a:effectLst/>
        </c:spPr>
      </c:pivotFmt>
      <c:pivotFmt>
        <c:idx val="2589"/>
        <c:spPr>
          <a:solidFill>
            <a:schemeClr val="accent1"/>
          </a:solidFill>
          <a:ln>
            <a:noFill/>
          </a:ln>
          <a:effectLst/>
        </c:spPr>
      </c:pivotFmt>
      <c:pivotFmt>
        <c:idx val="2590"/>
        <c:spPr>
          <a:solidFill>
            <a:schemeClr val="accent1"/>
          </a:solidFill>
          <a:ln>
            <a:noFill/>
          </a:ln>
          <a:effectLst/>
        </c:spPr>
      </c:pivotFmt>
      <c:pivotFmt>
        <c:idx val="2591"/>
        <c:spPr>
          <a:solidFill>
            <a:schemeClr val="accent1"/>
          </a:solidFill>
          <a:ln>
            <a:noFill/>
          </a:ln>
          <a:effectLst/>
        </c:spPr>
      </c:pivotFmt>
      <c:pivotFmt>
        <c:idx val="2592"/>
        <c:spPr>
          <a:solidFill>
            <a:schemeClr val="accent1"/>
          </a:solidFill>
          <a:ln>
            <a:noFill/>
          </a:ln>
          <a:effectLst/>
        </c:spPr>
      </c:pivotFmt>
      <c:pivotFmt>
        <c:idx val="2593"/>
        <c:spPr>
          <a:solidFill>
            <a:schemeClr val="accent1"/>
          </a:solidFill>
          <a:ln>
            <a:noFill/>
          </a:ln>
          <a:effectLst/>
        </c:spPr>
      </c:pivotFmt>
      <c:pivotFmt>
        <c:idx val="2594"/>
        <c:spPr>
          <a:solidFill>
            <a:schemeClr val="accent1"/>
          </a:solidFill>
          <a:ln>
            <a:noFill/>
          </a:ln>
          <a:effectLst/>
        </c:spPr>
      </c:pivotFmt>
      <c:pivotFmt>
        <c:idx val="2595"/>
        <c:spPr>
          <a:solidFill>
            <a:schemeClr val="accent1"/>
          </a:solidFill>
          <a:ln>
            <a:noFill/>
          </a:ln>
          <a:effectLst/>
        </c:spPr>
      </c:pivotFmt>
      <c:pivotFmt>
        <c:idx val="2596"/>
        <c:spPr>
          <a:solidFill>
            <a:schemeClr val="accent1"/>
          </a:solidFill>
          <a:ln>
            <a:noFill/>
          </a:ln>
          <a:effectLst/>
        </c:spPr>
      </c:pivotFmt>
      <c:pivotFmt>
        <c:idx val="2597"/>
        <c:spPr>
          <a:solidFill>
            <a:schemeClr val="accent1"/>
          </a:solidFill>
          <a:ln>
            <a:noFill/>
          </a:ln>
          <a:effectLst/>
        </c:spPr>
      </c:pivotFmt>
      <c:pivotFmt>
        <c:idx val="2598"/>
        <c:spPr>
          <a:solidFill>
            <a:schemeClr val="accent1"/>
          </a:solidFill>
          <a:ln>
            <a:noFill/>
          </a:ln>
          <a:effectLst/>
        </c:spPr>
      </c:pivotFmt>
      <c:pivotFmt>
        <c:idx val="2599"/>
        <c:spPr>
          <a:solidFill>
            <a:schemeClr val="accent1"/>
          </a:solidFill>
          <a:ln>
            <a:noFill/>
          </a:ln>
          <a:effectLst/>
        </c:spPr>
      </c:pivotFmt>
      <c:pivotFmt>
        <c:idx val="2600"/>
        <c:spPr>
          <a:solidFill>
            <a:schemeClr val="accent1"/>
          </a:solidFill>
          <a:ln>
            <a:noFill/>
          </a:ln>
          <a:effectLst/>
        </c:spPr>
      </c:pivotFmt>
      <c:pivotFmt>
        <c:idx val="2601"/>
        <c:spPr>
          <a:solidFill>
            <a:schemeClr val="accent1"/>
          </a:solidFill>
          <a:ln>
            <a:noFill/>
          </a:ln>
          <a:effectLst/>
        </c:spPr>
      </c:pivotFmt>
      <c:pivotFmt>
        <c:idx val="2602"/>
        <c:spPr>
          <a:solidFill>
            <a:schemeClr val="accent1"/>
          </a:solidFill>
          <a:ln>
            <a:noFill/>
          </a:ln>
          <a:effectLst/>
        </c:spPr>
      </c:pivotFmt>
      <c:pivotFmt>
        <c:idx val="2603"/>
        <c:spPr>
          <a:solidFill>
            <a:schemeClr val="accent1"/>
          </a:solidFill>
          <a:ln>
            <a:noFill/>
          </a:ln>
          <a:effectLst/>
        </c:spPr>
      </c:pivotFmt>
      <c:pivotFmt>
        <c:idx val="2604"/>
        <c:spPr>
          <a:solidFill>
            <a:schemeClr val="accent1"/>
          </a:solidFill>
          <a:ln>
            <a:noFill/>
          </a:ln>
          <a:effectLst/>
        </c:spPr>
      </c:pivotFmt>
      <c:pivotFmt>
        <c:idx val="2605"/>
        <c:spPr>
          <a:solidFill>
            <a:schemeClr val="accent1"/>
          </a:solidFill>
          <a:ln>
            <a:noFill/>
          </a:ln>
          <a:effectLst/>
        </c:spPr>
      </c:pivotFmt>
      <c:pivotFmt>
        <c:idx val="2606"/>
        <c:spPr>
          <a:solidFill>
            <a:schemeClr val="accent1"/>
          </a:solidFill>
          <a:ln>
            <a:noFill/>
          </a:ln>
          <a:effectLst/>
        </c:spPr>
      </c:pivotFmt>
      <c:pivotFmt>
        <c:idx val="2607"/>
        <c:spPr>
          <a:solidFill>
            <a:schemeClr val="accent1"/>
          </a:solidFill>
          <a:ln>
            <a:noFill/>
          </a:ln>
          <a:effectLst/>
        </c:spPr>
      </c:pivotFmt>
      <c:pivotFmt>
        <c:idx val="2608"/>
        <c:spPr>
          <a:solidFill>
            <a:schemeClr val="accent1"/>
          </a:solidFill>
          <a:ln>
            <a:noFill/>
          </a:ln>
          <a:effectLst/>
        </c:spPr>
      </c:pivotFmt>
      <c:pivotFmt>
        <c:idx val="2609"/>
        <c:spPr>
          <a:solidFill>
            <a:schemeClr val="accent1"/>
          </a:solidFill>
          <a:ln>
            <a:noFill/>
          </a:ln>
          <a:effectLst/>
        </c:spPr>
      </c:pivotFmt>
      <c:pivotFmt>
        <c:idx val="2610"/>
        <c:spPr>
          <a:solidFill>
            <a:schemeClr val="accent1"/>
          </a:solidFill>
          <a:ln>
            <a:noFill/>
          </a:ln>
          <a:effectLst/>
        </c:spPr>
      </c:pivotFmt>
      <c:pivotFmt>
        <c:idx val="2611"/>
        <c:spPr>
          <a:solidFill>
            <a:schemeClr val="accent1"/>
          </a:solidFill>
          <a:ln>
            <a:noFill/>
          </a:ln>
          <a:effectLst/>
        </c:spPr>
      </c:pivotFmt>
      <c:pivotFmt>
        <c:idx val="2612"/>
        <c:spPr>
          <a:solidFill>
            <a:schemeClr val="accent1"/>
          </a:solidFill>
          <a:ln>
            <a:noFill/>
          </a:ln>
          <a:effectLst/>
        </c:spPr>
      </c:pivotFmt>
      <c:pivotFmt>
        <c:idx val="2613"/>
        <c:spPr>
          <a:solidFill>
            <a:schemeClr val="accent1"/>
          </a:solidFill>
          <a:ln>
            <a:noFill/>
          </a:ln>
          <a:effectLst/>
        </c:spPr>
      </c:pivotFmt>
      <c:pivotFmt>
        <c:idx val="2614"/>
        <c:spPr>
          <a:solidFill>
            <a:schemeClr val="accent1"/>
          </a:solidFill>
          <a:ln>
            <a:noFill/>
          </a:ln>
          <a:effectLst/>
        </c:spPr>
      </c:pivotFmt>
      <c:pivotFmt>
        <c:idx val="2615"/>
        <c:spPr>
          <a:solidFill>
            <a:schemeClr val="accent1"/>
          </a:solidFill>
          <a:ln>
            <a:noFill/>
          </a:ln>
          <a:effectLst/>
        </c:spPr>
      </c:pivotFmt>
      <c:pivotFmt>
        <c:idx val="2616"/>
        <c:spPr>
          <a:solidFill>
            <a:schemeClr val="accent1"/>
          </a:solidFill>
          <a:ln>
            <a:noFill/>
          </a:ln>
          <a:effectLst/>
        </c:spPr>
      </c:pivotFmt>
      <c:pivotFmt>
        <c:idx val="2617"/>
        <c:spPr>
          <a:solidFill>
            <a:schemeClr val="accent1"/>
          </a:solidFill>
          <a:ln>
            <a:noFill/>
          </a:ln>
          <a:effectLst/>
        </c:spPr>
      </c:pivotFmt>
      <c:pivotFmt>
        <c:idx val="2618"/>
        <c:spPr>
          <a:solidFill>
            <a:schemeClr val="accent1"/>
          </a:solidFill>
          <a:ln>
            <a:noFill/>
          </a:ln>
          <a:effectLst/>
        </c:spPr>
      </c:pivotFmt>
      <c:pivotFmt>
        <c:idx val="2619"/>
        <c:spPr>
          <a:solidFill>
            <a:schemeClr val="accent1"/>
          </a:solidFill>
          <a:ln>
            <a:noFill/>
          </a:ln>
          <a:effectLst/>
        </c:spPr>
      </c:pivotFmt>
      <c:pivotFmt>
        <c:idx val="2620"/>
        <c:spPr>
          <a:solidFill>
            <a:schemeClr val="accent1"/>
          </a:solidFill>
          <a:ln>
            <a:noFill/>
          </a:ln>
          <a:effectLst/>
        </c:spPr>
      </c:pivotFmt>
      <c:pivotFmt>
        <c:idx val="2621"/>
        <c:spPr>
          <a:solidFill>
            <a:schemeClr val="accent1"/>
          </a:solidFill>
          <a:ln>
            <a:noFill/>
          </a:ln>
          <a:effectLst/>
        </c:spPr>
      </c:pivotFmt>
      <c:pivotFmt>
        <c:idx val="2622"/>
        <c:spPr>
          <a:solidFill>
            <a:schemeClr val="accent1"/>
          </a:solidFill>
          <a:ln>
            <a:noFill/>
          </a:ln>
          <a:effectLst/>
        </c:spPr>
      </c:pivotFmt>
      <c:pivotFmt>
        <c:idx val="2623"/>
        <c:spPr>
          <a:solidFill>
            <a:schemeClr val="accent1"/>
          </a:solidFill>
          <a:ln>
            <a:noFill/>
          </a:ln>
          <a:effectLst/>
        </c:spPr>
      </c:pivotFmt>
      <c:pivotFmt>
        <c:idx val="2624"/>
        <c:spPr>
          <a:solidFill>
            <a:schemeClr val="accent1"/>
          </a:solidFill>
          <a:ln>
            <a:noFill/>
          </a:ln>
          <a:effectLst/>
        </c:spPr>
      </c:pivotFmt>
      <c:pivotFmt>
        <c:idx val="2625"/>
        <c:spPr>
          <a:solidFill>
            <a:schemeClr val="accent1"/>
          </a:solidFill>
          <a:ln>
            <a:noFill/>
          </a:ln>
          <a:effectLst/>
        </c:spPr>
      </c:pivotFmt>
      <c:pivotFmt>
        <c:idx val="2626"/>
        <c:spPr>
          <a:solidFill>
            <a:schemeClr val="accent1"/>
          </a:solidFill>
          <a:ln>
            <a:noFill/>
          </a:ln>
          <a:effectLst/>
        </c:spPr>
      </c:pivotFmt>
      <c:pivotFmt>
        <c:idx val="2627"/>
        <c:spPr>
          <a:solidFill>
            <a:schemeClr val="accent1"/>
          </a:solidFill>
          <a:ln>
            <a:noFill/>
          </a:ln>
          <a:effectLst/>
        </c:spPr>
      </c:pivotFmt>
      <c:pivotFmt>
        <c:idx val="2628"/>
        <c:spPr>
          <a:solidFill>
            <a:schemeClr val="accent1"/>
          </a:solidFill>
          <a:ln>
            <a:noFill/>
          </a:ln>
          <a:effectLst/>
        </c:spPr>
      </c:pivotFmt>
      <c:pivotFmt>
        <c:idx val="2629"/>
        <c:spPr>
          <a:solidFill>
            <a:schemeClr val="accent1"/>
          </a:solidFill>
          <a:ln>
            <a:noFill/>
          </a:ln>
          <a:effectLst/>
        </c:spPr>
      </c:pivotFmt>
      <c:pivotFmt>
        <c:idx val="2630"/>
        <c:spPr>
          <a:solidFill>
            <a:schemeClr val="accent1"/>
          </a:solidFill>
          <a:ln>
            <a:noFill/>
          </a:ln>
          <a:effectLst/>
        </c:spPr>
      </c:pivotFmt>
      <c:pivotFmt>
        <c:idx val="2631"/>
        <c:spPr>
          <a:solidFill>
            <a:schemeClr val="accent1"/>
          </a:solidFill>
          <a:ln>
            <a:noFill/>
          </a:ln>
          <a:effectLst/>
        </c:spPr>
      </c:pivotFmt>
      <c:pivotFmt>
        <c:idx val="2632"/>
        <c:spPr>
          <a:solidFill>
            <a:schemeClr val="accent1"/>
          </a:solidFill>
          <a:ln>
            <a:noFill/>
          </a:ln>
          <a:effectLst/>
        </c:spPr>
      </c:pivotFmt>
      <c:pivotFmt>
        <c:idx val="2633"/>
        <c:spPr>
          <a:solidFill>
            <a:schemeClr val="accent1"/>
          </a:solidFill>
          <a:ln>
            <a:noFill/>
          </a:ln>
          <a:effectLst/>
        </c:spPr>
      </c:pivotFmt>
      <c:pivotFmt>
        <c:idx val="2634"/>
        <c:spPr>
          <a:solidFill>
            <a:schemeClr val="accent1"/>
          </a:solidFill>
          <a:ln>
            <a:noFill/>
          </a:ln>
          <a:effectLst/>
        </c:spPr>
      </c:pivotFmt>
      <c:pivotFmt>
        <c:idx val="2635"/>
        <c:spPr>
          <a:solidFill>
            <a:schemeClr val="accent1"/>
          </a:solidFill>
          <a:ln>
            <a:noFill/>
          </a:ln>
          <a:effectLst/>
        </c:spPr>
      </c:pivotFmt>
      <c:pivotFmt>
        <c:idx val="2636"/>
        <c:spPr>
          <a:solidFill>
            <a:schemeClr val="accent1"/>
          </a:solidFill>
          <a:ln>
            <a:noFill/>
          </a:ln>
          <a:effectLst/>
        </c:spPr>
      </c:pivotFmt>
      <c:pivotFmt>
        <c:idx val="2637"/>
        <c:spPr>
          <a:solidFill>
            <a:schemeClr val="accent1"/>
          </a:solidFill>
          <a:ln>
            <a:noFill/>
          </a:ln>
          <a:effectLst/>
        </c:spPr>
      </c:pivotFmt>
      <c:pivotFmt>
        <c:idx val="2638"/>
        <c:spPr>
          <a:solidFill>
            <a:schemeClr val="accent1"/>
          </a:solidFill>
          <a:ln>
            <a:noFill/>
          </a:ln>
          <a:effectLst/>
        </c:spPr>
      </c:pivotFmt>
      <c:pivotFmt>
        <c:idx val="2639"/>
        <c:spPr>
          <a:solidFill>
            <a:schemeClr val="accent1"/>
          </a:solidFill>
          <a:ln>
            <a:noFill/>
          </a:ln>
          <a:effectLst/>
        </c:spPr>
      </c:pivotFmt>
      <c:pivotFmt>
        <c:idx val="2640"/>
        <c:spPr>
          <a:solidFill>
            <a:schemeClr val="accent1"/>
          </a:solidFill>
          <a:ln>
            <a:noFill/>
          </a:ln>
          <a:effectLst/>
        </c:spPr>
      </c:pivotFmt>
      <c:pivotFmt>
        <c:idx val="2641"/>
        <c:spPr>
          <a:solidFill>
            <a:schemeClr val="accent1"/>
          </a:solidFill>
          <a:ln>
            <a:noFill/>
          </a:ln>
          <a:effectLst/>
        </c:spPr>
      </c:pivotFmt>
      <c:pivotFmt>
        <c:idx val="2642"/>
        <c:spPr>
          <a:solidFill>
            <a:schemeClr val="accent1"/>
          </a:solidFill>
          <a:ln>
            <a:noFill/>
          </a:ln>
          <a:effectLst/>
        </c:spPr>
      </c:pivotFmt>
      <c:pivotFmt>
        <c:idx val="2643"/>
        <c:spPr>
          <a:solidFill>
            <a:schemeClr val="accent1"/>
          </a:solidFill>
          <a:ln>
            <a:noFill/>
          </a:ln>
          <a:effectLst/>
        </c:spPr>
      </c:pivotFmt>
      <c:pivotFmt>
        <c:idx val="2644"/>
        <c:spPr>
          <a:solidFill>
            <a:schemeClr val="accent1"/>
          </a:solidFill>
          <a:ln>
            <a:noFill/>
          </a:ln>
          <a:effectLst/>
        </c:spPr>
      </c:pivotFmt>
      <c:pivotFmt>
        <c:idx val="2645"/>
        <c:spPr>
          <a:solidFill>
            <a:schemeClr val="accent1"/>
          </a:solidFill>
          <a:ln>
            <a:noFill/>
          </a:ln>
          <a:effectLst/>
        </c:spPr>
      </c:pivotFmt>
      <c:pivotFmt>
        <c:idx val="2646"/>
        <c:spPr>
          <a:solidFill>
            <a:schemeClr val="accent1"/>
          </a:solidFill>
          <a:ln>
            <a:noFill/>
          </a:ln>
          <a:effectLst/>
        </c:spPr>
      </c:pivotFmt>
      <c:pivotFmt>
        <c:idx val="2647"/>
        <c:spPr>
          <a:solidFill>
            <a:schemeClr val="accent1"/>
          </a:solidFill>
          <a:ln>
            <a:noFill/>
          </a:ln>
          <a:effectLst/>
        </c:spPr>
      </c:pivotFmt>
      <c:pivotFmt>
        <c:idx val="2648"/>
        <c:spPr>
          <a:solidFill>
            <a:schemeClr val="accent1"/>
          </a:solidFill>
          <a:ln>
            <a:noFill/>
          </a:ln>
          <a:effectLst/>
        </c:spPr>
      </c:pivotFmt>
      <c:pivotFmt>
        <c:idx val="2649"/>
        <c:spPr>
          <a:solidFill>
            <a:schemeClr val="accent1"/>
          </a:solidFill>
          <a:ln>
            <a:noFill/>
          </a:ln>
          <a:effectLst/>
        </c:spPr>
      </c:pivotFmt>
      <c:pivotFmt>
        <c:idx val="2650"/>
        <c:spPr>
          <a:solidFill>
            <a:schemeClr val="accent1"/>
          </a:solidFill>
          <a:ln>
            <a:noFill/>
          </a:ln>
          <a:effectLst/>
        </c:spPr>
      </c:pivotFmt>
      <c:pivotFmt>
        <c:idx val="2651"/>
        <c:spPr>
          <a:solidFill>
            <a:schemeClr val="accent1"/>
          </a:solidFill>
          <a:ln>
            <a:noFill/>
          </a:ln>
          <a:effectLst/>
        </c:spPr>
      </c:pivotFmt>
      <c:pivotFmt>
        <c:idx val="2652"/>
        <c:spPr>
          <a:solidFill>
            <a:schemeClr val="accent1"/>
          </a:solidFill>
          <a:ln>
            <a:noFill/>
          </a:ln>
          <a:effectLst/>
        </c:spPr>
      </c:pivotFmt>
      <c:pivotFmt>
        <c:idx val="2653"/>
        <c:spPr>
          <a:solidFill>
            <a:schemeClr val="accent1"/>
          </a:solidFill>
          <a:ln>
            <a:noFill/>
          </a:ln>
          <a:effectLst/>
        </c:spPr>
      </c:pivotFmt>
      <c:pivotFmt>
        <c:idx val="2654"/>
        <c:spPr>
          <a:solidFill>
            <a:schemeClr val="accent1"/>
          </a:solidFill>
          <a:ln>
            <a:noFill/>
          </a:ln>
          <a:effectLst/>
        </c:spPr>
      </c:pivotFmt>
      <c:pivotFmt>
        <c:idx val="2655"/>
        <c:spPr>
          <a:solidFill>
            <a:schemeClr val="accent1"/>
          </a:solidFill>
          <a:ln>
            <a:noFill/>
          </a:ln>
          <a:effectLst/>
        </c:spPr>
      </c:pivotFmt>
      <c:pivotFmt>
        <c:idx val="2656"/>
        <c:spPr>
          <a:solidFill>
            <a:schemeClr val="accent1"/>
          </a:solidFill>
          <a:ln>
            <a:noFill/>
          </a:ln>
          <a:effectLst/>
        </c:spPr>
      </c:pivotFmt>
      <c:pivotFmt>
        <c:idx val="2657"/>
        <c:spPr>
          <a:solidFill>
            <a:schemeClr val="accent1"/>
          </a:solidFill>
          <a:ln>
            <a:noFill/>
          </a:ln>
          <a:effectLst/>
        </c:spPr>
      </c:pivotFmt>
      <c:pivotFmt>
        <c:idx val="2658"/>
        <c:spPr>
          <a:solidFill>
            <a:schemeClr val="accent1"/>
          </a:solidFill>
          <a:ln>
            <a:noFill/>
          </a:ln>
          <a:effectLst/>
        </c:spPr>
      </c:pivotFmt>
      <c:pivotFmt>
        <c:idx val="2659"/>
        <c:spPr>
          <a:solidFill>
            <a:schemeClr val="accent1"/>
          </a:solidFill>
          <a:ln>
            <a:noFill/>
          </a:ln>
          <a:effectLst/>
        </c:spPr>
      </c:pivotFmt>
      <c:pivotFmt>
        <c:idx val="2660"/>
        <c:spPr>
          <a:solidFill>
            <a:schemeClr val="accent1"/>
          </a:solidFill>
          <a:ln>
            <a:noFill/>
          </a:ln>
          <a:effectLst/>
        </c:spPr>
      </c:pivotFmt>
      <c:pivotFmt>
        <c:idx val="2661"/>
        <c:spPr>
          <a:solidFill>
            <a:schemeClr val="accent1"/>
          </a:solidFill>
          <a:ln>
            <a:noFill/>
          </a:ln>
          <a:effectLst/>
        </c:spPr>
      </c:pivotFmt>
      <c:pivotFmt>
        <c:idx val="2662"/>
        <c:spPr>
          <a:solidFill>
            <a:schemeClr val="accent1"/>
          </a:solidFill>
          <a:ln>
            <a:noFill/>
          </a:ln>
          <a:effectLst/>
        </c:spPr>
      </c:pivotFmt>
      <c:pivotFmt>
        <c:idx val="2663"/>
        <c:spPr>
          <a:solidFill>
            <a:schemeClr val="accent1"/>
          </a:solidFill>
          <a:ln>
            <a:noFill/>
          </a:ln>
          <a:effectLst/>
        </c:spPr>
      </c:pivotFmt>
      <c:pivotFmt>
        <c:idx val="2664"/>
        <c:spPr>
          <a:solidFill>
            <a:schemeClr val="accent1"/>
          </a:solidFill>
          <a:ln>
            <a:noFill/>
          </a:ln>
          <a:effectLst/>
        </c:spPr>
      </c:pivotFmt>
      <c:pivotFmt>
        <c:idx val="2665"/>
        <c:spPr>
          <a:solidFill>
            <a:schemeClr val="accent1"/>
          </a:solidFill>
          <a:ln>
            <a:noFill/>
          </a:ln>
          <a:effectLst/>
        </c:spPr>
      </c:pivotFmt>
      <c:pivotFmt>
        <c:idx val="2666"/>
        <c:spPr>
          <a:solidFill>
            <a:schemeClr val="accent1"/>
          </a:solidFill>
          <a:ln>
            <a:noFill/>
          </a:ln>
          <a:effectLst/>
        </c:spPr>
      </c:pivotFmt>
      <c:pivotFmt>
        <c:idx val="2667"/>
        <c:spPr>
          <a:solidFill>
            <a:schemeClr val="accent1"/>
          </a:solidFill>
          <a:ln>
            <a:noFill/>
          </a:ln>
          <a:effectLst/>
        </c:spPr>
      </c:pivotFmt>
      <c:pivotFmt>
        <c:idx val="2668"/>
        <c:spPr>
          <a:solidFill>
            <a:schemeClr val="accent1"/>
          </a:solidFill>
          <a:ln>
            <a:noFill/>
          </a:ln>
          <a:effectLst/>
        </c:spPr>
      </c:pivotFmt>
      <c:pivotFmt>
        <c:idx val="2669"/>
        <c:spPr>
          <a:solidFill>
            <a:schemeClr val="accent1"/>
          </a:solidFill>
          <a:ln>
            <a:noFill/>
          </a:ln>
          <a:effectLst/>
        </c:spPr>
      </c:pivotFmt>
      <c:pivotFmt>
        <c:idx val="2670"/>
        <c:spPr>
          <a:solidFill>
            <a:schemeClr val="accent1"/>
          </a:solidFill>
          <a:ln>
            <a:noFill/>
          </a:ln>
          <a:effectLst/>
        </c:spPr>
      </c:pivotFmt>
      <c:pivotFmt>
        <c:idx val="2671"/>
        <c:spPr>
          <a:solidFill>
            <a:schemeClr val="accent1"/>
          </a:solidFill>
          <a:ln>
            <a:noFill/>
          </a:ln>
          <a:effectLst/>
        </c:spPr>
      </c:pivotFmt>
      <c:pivotFmt>
        <c:idx val="2672"/>
        <c:spPr>
          <a:solidFill>
            <a:schemeClr val="accent1"/>
          </a:solidFill>
          <a:ln>
            <a:noFill/>
          </a:ln>
          <a:effectLst/>
        </c:spPr>
      </c:pivotFmt>
      <c:pivotFmt>
        <c:idx val="2673"/>
        <c:spPr>
          <a:solidFill>
            <a:schemeClr val="accent1"/>
          </a:solidFill>
          <a:ln>
            <a:noFill/>
          </a:ln>
          <a:effectLst/>
        </c:spPr>
      </c:pivotFmt>
      <c:pivotFmt>
        <c:idx val="2674"/>
        <c:spPr>
          <a:solidFill>
            <a:schemeClr val="accent1"/>
          </a:solidFill>
          <a:ln>
            <a:noFill/>
          </a:ln>
          <a:effectLst/>
        </c:spPr>
      </c:pivotFmt>
      <c:pivotFmt>
        <c:idx val="2675"/>
        <c:spPr>
          <a:solidFill>
            <a:schemeClr val="accent1"/>
          </a:solidFill>
          <a:ln>
            <a:noFill/>
          </a:ln>
          <a:effectLst/>
        </c:spPr>
      </c:pivotFmt>
      <c:pivotFmt>
        <c:idx val="2676"/>
        <c:spPr>
          <a:solidFill>
            <a:schemeClr val="accent1"/>
          </a:solidFill>
          <a:ln>
            <a:noFill/>
          </a:ln>
          <a:effectLst/>
        </c:spPr>
      </c:pivotFmt>
      <c:pivotFmt>
        <c:idx val="2677"/>
        <c:spPr>
          <a:solidFill>
            <a:schemeClr val="accent1"/>
          </a:solidFill>
          <a:ln>
            <a:noFill/>
          </a:ln>
          <a:effectLst/>
        </c:spPr>
      </c:pivotFmt>
      <c:pivotFmt>
        <c:idx val="2678"/>
        <c:spPr>
          <a:solidFill>
            <a:schemeClr val="accent1"/>
          </a:solidFill>
          <a:ln>
            <a:noFill/>
          </a:ln>
          <a:effectLst/>
        </c:spPr>
      </c:pivotFmt>
      <c:pivotFmt>
        <c:idx val="2679"/>
        <c:spPr>
          <a:solidFill>
            <a:schemeClr val="accent1"/>
          </a:solidFill>
          <a:ln>
            <a:noFill/>
          </a:ln>
          <a:effectLst/>
        </c:spPr>
      </c:pivotFmt>
      <c:pivotFmt>
        <c:idx val="2680"/>
        <c:spPr>
          <a:solidFill>
            <a:schemeClr val="accent1"/>
          </a:solidFill>
          <a:ln>
            <a:noFill/>
          </a:ln>
          <a:effectLst/>
        </c:spPr>
      </c:pivotFmt>
      <c:pivotFmt>
        <c:idx val="2681"/>
        <c:spPr>
          <a:solidFill>
            <a:schemeClr val="accent1"/>
          </a:solidFill>
          <a:ln>
            <a:noFill/>
          </a:ln>
          <a:effectLst/>
        </c:spPr>
      </c:pivotFmt>
      <c:pivotFmt>
        <c:idx val="2682"/>
        <c:spPr>
          <a:solidFill>
            <a:schemeClr val="accent1"/>
          </a:solidFill>
          <a:ln>
            <a:noFill/>
          </a:ln>
          <a:effectLst/>
        </c:spPr>
      </c:pivotFmt>
      <c:pivotFmt>
        <c:idx val="2683"/>
        <c:spPr>
          <a:solidFill>
            <a:schemeClr val="accent1"/>
          </a:solidFill>
          <a:ln>
            <a:noFill/>
          </a:ln>
          <a:effectLst/>
        </c:spPr>
      </c:pivotFmt>
      <c:pivotFmt>
        <c:idx val="2684"/>
        <c:spPr>
          <a:solidFill>
            <a:schemeClr val="accent1"/>
          </a:solidFill>
          <a:ln>
            <a:noFill/>
          </a:ln>
          <a:effectLst/>
        </c:spPr>
      </c:pivotFmt>
      <c:pivotFmt>
        <c:idx val="2685"/>
        <c:spPr>
          <a:solidFill>
            <a:schemeClr val="accent1"/>
          </a:solidFill>
          <a:ln>
            <a:noFill/>
          </a:ln>
          <a:effectLst/>
        </c:spPr>
      </c:pivotFmt>
      <c:pivotFmt>
        <c:idx val="2686"/>
        <c:spPr>
          <a:solidFill>
            <a:schemeClr val="accent1"/>
          </a:solidFill>
          <a:ln>
            <a:noFill/>
          </a:ln>
          <a:effectLst/>
        </c:spPr>
      </c:pivotFmt>
      <c:pivotFmt>
        <c:idx val="2687"/>
        <c:spPr>
          <a:solidFill>
            <a:schemeClr val="accent1"/>
          </a:solidFill>
          <a:ln>
            <a:noFill/>
          </a:ln>
          <a:effectLst/>
        </c:spPr>
      </c:pivotFmt>
      <c:pivotFmt>
        <c:idx val="2688"/>
        <c:spPr>
          <a:solidFill>
            <a:schemeClr val="accent1"/>
          </a:solidFill>
          <a:ln>
            <a:noFill/>
          </a:ln>
          <a:effectLst/>
        </c:spPr>
      </c:pivotFmt>
      <c:pivotFmt>
        <c:idx val="2689"/>
        <c:spPr>
          <a:solidFill>
            <a:schemeClr val="accent1"/>
          </a:solidFill>
          <a:ln>
            <a:noFill/>
          </a:ln>
          <a:effectLst/>
        </c:spPr>
      </c:pivotFmt>
      <c:pivotFmt>
        <c:idx val="2690"/>
        <c:spPr>
          <a:solidFill>
            <a:schemeClr val="accent1"/>
          </a:solidFill>
          <a:ln>
            <a:noFill/>
          </a:ln>
          <a:effectLst/>
        </c:spPr>
      </c:pivotFmt>
      <c:pivotFmt>
        <c:idx val="2691"/>
        <c:spPr>
          <a:solidFill>
            <a:schemeClr val="accent1"/>
          </a:solidFill>
          <a:ln>
            <a:noFill/>
          </a:ln>
          <a:effectLst/>
        </c:spPr>
      </c:pivotFmt>
      <c:pivotFmt>
        <c:idx val="2692"/>
        <c:spPr>
          <a:solidFill>
            <a:schemeClr val="accent1"/>
          </a:solidFill>
          <a:ln>
            <a:noFill/>
          </a:ln>
          <a:effectLst/>
        </c:spPr>
      </c:pivotFmt>
      <c:pivotFmt>
        <c:idx val="2693"/>
        <c:spPr>
          <a:solidFill>
            <a:schemeClr val="accent1"/>
          </a:solidFill>
          <a:ln>
            <a:noFill/>
          </a:ln>
          <a:effectLst/>
        </c:spPr>
      </c:pivotFmt>
      <c:pivotFmt>
        <c:idx val="2694"/>
        <c:spPr>
          <a:solidFill>
            <a:schemeClr val="accent1"/>
          </a:solidFill>
          <a:ln>
            <a:noFill/>
          </a:ln>
          <a:effectLst/>
        </c:spPr>
      </c:pivotFmt>
      <c:pivotFmt>
        <c:idx val="2695"/>
        <c:spPr>
          <a:solidFill>
            <a:schemeClr val="accent1"/>
          </a:solidFill>
          <a:ln>
            <a:noFill/>
          </a:ln>
          <a:effectLst/>
        </c:spPr>
      </c:pivotFmt>
      <c:pivotFmt>
        <c:idx val="2696"/>
        <c:spPr>
          <a:solidFill>
            <a:schemeClr val="accent1"/>
          </a:solidFill>
          <a:ln>
            <a:noFill/>
          </a:ln>
          <a:effectLst/>
        </c:spPr>
      </c:pivotFmt>
      <c:pivotFmt>
        <c:idx val="2697"/>
        <c:spPr>
          <a:solidFill>
            <a:schemeClr val="accent1"/>
          </a:solidFill>
          <a:ln>
            <a:noFill/>
          </a:ln>
          <a:effectLst/>
        </c:spPr>
      </c:pivotFmt>
      <c:pivotFmt>
        <c:idx val="2698"/>
        <c:spPr>
          <a:solidFill>
            <a:schemeClr val="accent1"/>
          </a:solidFill>
          <a:ln>
            <a:noFill/>
          </a:ln>
          <a:effectLst/>
        </c:spPr>
      </c:pivotFmt>
      <c:pivotFmt>
        <c:idx val="2699"/>
        <c:spPr>
          <a:solidFill>
            <a:schemeClr val="accent1"/>
          </a:solidFill>
          <a:ln>
            <a:noFill/>
          </a:ln>
          <a:effectLst/>
        </c:spPr>
      </c:pivotFmt>
      <c:pivotFmt>
        <c:idx val="2700"/>
        <c:spPr>
          <a:solidFill>
            <a:schemeClr val="accent1"/>
          </a:solidFill>
          <a:ln>
            <a:noFill/>
          </a:ln>
          <a:effectLst/>
        </c:spPr>
      </c:pivotFmt>
      <c:pivotFmt>
        <c:idx val="2701"/>
        <c:spPr>
          <a:solidFill>
            <a:schemeClr val="accent1"/>
          </a:solidFill>
          <a:ln>
            <a:noFill/>
          </a:ln>
          <a:effectLst/>
        </c:spPr>
      </c:pivotFmt>
      <c:pivotFmt>
        <c:idx val="2702"/>
        <c:spPr>
          <a:solidFill>
            <a:schemeClr val="accent1"/>
          </a:solidFill>
          <a:ln>
            <a:noFill/>
          </a:ln>
          <a:effectLst/>
        </c:spPr>
      </c:pivotFmt>
      <c:pivotFmt>
        <c:idx val="2703"/>
        <c:spPr>
          <a:solidFill>
            <a:schemeClr val="accent1"/>
          </a:solidFill>
          <a:ln>
            <a:noFill/>
          </a:ln>
          <a:effectLst/>
        </c:spPr>
      </c:pivotFmt>
      <c:pivotFmt>
        <c:idx val="2704"/>
        <c:spPr>
          <a:solidFill>
            <a:schemeClr val="accent1"/>
          </a:solidFill>
          <a:ln>
            <a:noFill/>
          </a:ln>
          <a:effectLst/>
        </c:spPr>
      </c:pivotFmt>
      <c:pivotFmt>
        <c:idx val="2705"/>
        <c:spPr>
          <a:solidFill>
            <a:schemeClr val="accent1"/>
          </a:solidFill>
          <a:ln>
            <a:noFill/>
          </a:ln>
          <a:effectLst/>
        </c:spPr>
      </c:pivotFmt>
      <c:pivotFmt>
        <c:idx val="2706"/>
        <c:spPr>
          <a:solidFill>
            <a:schemeClr val="accent1"/>
          </a:solidFill>
          <a:ln>
            <a:noFill/>
          </a:ln>
          <a:effectLst/>
        </c:spPr>
      </c:pivotFmt>
      <c:pivotFmt>
        <c:idx val="2707"/>
        <c:spPr>
          <a:solidFill>
            <a:schemeClr val="accent1"/>
          </a:solidFill>
          <a:ln>
            <a:noFill/>
          </a:ln>
          <a:effectLst/>
        </c:spPr>
      </c:pivotFmt>
      <c:pivotFmt>
        <c:idx val="2708"/>
        <c:spPr>
          <a:solidFill>
            <a:schemeClr val="accent1"/>
          </a:solidFill>
          <a:ln>
            <a:noFill/>
          </a:ln>
          <a:effectLst/>
        </c:spPr>
      </c:pivotFmt>
      <c:pivotFmt>
        <c:idx val="2709"/>
        <c:spPr>
          <a:solidFill>
            <a:schemeClr val="accent1"/>
          </a:solidFill>
          <a:ln>
            <a:noFill/>
          </a:ln>
          <a:effectLst/>
        </c:spPr>
      </c:pivotFmt>
      <c:pivotFmt>
        <c:idx val="2710"/>
        <c:spPr>
          <a:solidFill>
            <a:schemeClr val="accent1"/>
          </a:solidFill>
          <a:ln>
            <a:noFill/>
          </a:ln>
          <a:effectLst/>
        </c:spPr>
      </c:pivotFmt>
      <c:pivotFmt>
        <c:idx val="2711"/>
        <c:spPr>
          <a:solidFill>
            <a:schemeClr val="accent1"/>
          </a:solidFill>
          <a:ln>
            <a:noFill/>
          </a:ln>
          <a:effectLst/>
        </c:spPr>
      </c:pivotFmt>
      <c:pivotFmt>
        <c:idx val="2712"/>
        <c:spPr>
          <a:solidFill>
            <a:schemeClr val="accent1"/>
          </a:solidFill>
          <a:ln>
            <a:noFill/>
          </a:ln>
          <a:effectLst/>
        </c:spPr>
      </c:pivotFmt>
      <c:pivotFmt>
        <c:idx val="2713"/>
        <c:spPr>
          <a:solidFill>
            <a:schemeClr val="accent1"/>
          </a:solidFill>
          <a:ln>
            <a:noFill/>
          </a:ln>
          <a:effectLst/>
        </c:spPr>
      </c:pivotFmt>
      <c:pivotFmt>
        <c:idx val="2714"/>
        <c:spPr>
          <a:solidFill>
            <a:schemeClr val="accent1"/>
          </a:solidFill>
          <a:ln>
            <a:noFill/>
          </a:ln>
          <a:effectLst/>
        </c:spPr>
      </c:pivotFmt>
      <c:pivotFmt>
        <c:idx val="2715"/>
        <c:spPr>
          <a:solidFill>
            <a:schemeClr val="accent1"/>
          </a:solidFill>
          <a:ln>
            <a:noFill/>
          </a:ln>
          <a:effectLst/>
        </c:spPr>
      </c:pivotFmt>
      <c:pivotFmt>
        <c:idx val="2716"/>
        <c:spPr>
          <a:solidFill>
            <a:schemeClr val="accent1"/>
          </a:solidFill>
          <a:ln>
            <a:noFill/>
          </a:ln>
          <a:effectLst/>
        </c:spPr>
      </c:pivotFmt>
      <c:pivotFmt>
        <c:idx val="2717"/>
        <c:spPr>
          <a:solidFill>
            <a:schemeClr val="accent1"/>
          </a:solidFill>
          <a:ln>
            <a:noFill/>
          </a:ln>
          <a:effectLst/>
        </c:spPr>
      </c:pivotFmt>
      <c:pivotFmt>
        <c:idx val="2718"/>
        <c:spPr>
          <a:solidFill>
            <a:schemeClr val="accent1"/>
          </a:solidFill>
          <a:ln>
            <a:noFill/>
          </a:ln>
          <a:effectLst/>
        </c:spPr>
      </c:pivotFmt>
      <c:pivotFmt>
        <c:idx val="2719"/>
        <c:spPr>
          <a:solidFill>
            <a:schemeClr val="accent1"/>
          </a:solidFill>
          <a:ln>
            <a:noFill/>
          </a:ln>
          <a:effectLst/>
        </c:spPr>
      </c:pivotFmt>
      <c:pivotFmt>
        <c:idx val="2720"/>
        <c:spPr>
          <a:solidFill>
            <a:schemeClr val="accent1"/>
          </a:solidFill>
          <a:ln>
            <a:noFill/>
          </a:ln>
          <a:effectLst/>
        </c:spPr>
      </c:pivotFmt>
      <c:pivotFmt>
        <c:idx val="2721"/>
        <c:spPr>
          <a:solidFill>
            <a:schemeClr val="accent1"/>
          </a:solidFill>
          <a:ln>
            <a:noFill/>
          </a:ln>
          <a:effectLst/>
        </c:spPr>
      </c:pivotFmt>
      <c:pivotFmt>
        <c:idx val="2722"/>
        <c:spPr>
          <a:solidFill>
            <a:schemeClr val="accent1"/>
          </a:solidFill>
          <a:ln>
            <a:noFill/>
          </a:ln>
          <a:effectLst/>
        </c:spPr>
      </c:pivotFmt>
      <c:pivotFmt>
        <c:idx val="2723"/>
        <c:spPr>
          <a:solidFill>
            <a:schemeClr val="accent1"/>
          </a:solidFill>
          <a:ln>
            <a:noFill/>
          </a:ln>
          <a:effectLst/>
        </c:spPr>
      </c:pivotFmt>
      <c:pivotFmt>
        <c:idx val="2724"/>
        <c:spPr>
          <a:solidFill>
            <a:schemeClr val="accent1"/>
          </a:solidFill>
          <a:ln>
            <a:noFill/>
          </a:ln>
          <a:effectLst/>
        </c:spPr>
      </c:pivotFmt>
      <c:pivotFmt>
        <c:idx val="2725"/>
        <c:spPr>
          <a:solidFill>
            <a:schemeClr val="accent1"/>
          </a:solidFill>
          <a:ln>
            <a:noFill/>
          </a:ln>
          <a:effectLst/>
        </c:spPr>
      </c:pivotFmt>
      <c:pivotFmt>
        <c:idx val="2726"/>
        <c:spPr>
          <a:solidFill>
            <a:schemeClr val="accent1"/>
          </a:solidFill>
          <a:ln>
            <a:noFill/>
          </a:ln>
          <a:effectLst/>
        </c:spPr>
      </c:pivotFmt>
      <c:pivotFmt>
        <c:idx val="2727"/>
        <c:spPr>
          <a:solidFill>
            <a:schemeClr val="accent1"/>
          </a:solidFill>
          <a:ln>
            <a:noFill/>
          </a:ln>
          <a:effectLst/>
        </c:spPr>
      </c:pivotFmt>
      <c:pivotFmt>
        <c:idx val="2728"/>
        <c:spPr>
          <a:solidFill>
            <a:schemeClr val="accent1"/>
          </a:solidFill>
          <a:ln>
            <a:noFill/>
          </a:ln>
          <a:effectLst/>
        </c:spPr>
      </c:pivotFmt>
      <c:pivotFmt>
        <c:idx val="2729"/>
        <c:spPr>
          <a:solidFill>
            <a:schemeClr val="accent1"/>
          </a:solidFill>
          <a:ln>
            <a:noFill/>
          </a:ln>
          <a:effectLst/>
        </c:spPr>
      </c:pivotFmt>
      <c:pivotFmt>
        <c:idx val="2730"/>
        <c:spPr>
          <a:solidFill>
            <a:schemeClr val="accent1"/>
          </a:solidFill>
          <a:ln>
            <a:noFill/>
          </a:ln>
          <a:effectLst/>
        </c:spPr>
      </c:pivotFmt>
      <c:pivotFmt>
        <c:idx val="2731"/>
        <c:spPr>
          <a:solidFill>
            <a:schemeClr val="accent1"/>
          </a:solidFill>
          <a:ln>
            <a:noFill/>
          </a:ln>
          <a:effectLst/>
        </c:spPr>
      </c:pivotFmt>
      <c:pivotFmt>
        <c:idx val="2732"/>
        <c:spPr>
          <a:solidFill>
            <a:schemeClr val="accent1"/>
          </a:solidFill>
          <a:ln>
            <a:noFill/>
          </a:ln>
          <a:effectLst/>
        </c:spPr>
      </c:pivotFmt>
      <c:pivotFmt>
        <c:idx val="2733"/>
        <c:spPr>
          <a:solidFill>
            <a:schemeClr val="accent1"/>
          </a:solidFill>
          <a:ln>
            <a:noFill/>
          </a:ln>
          <a:effectLst/>
        </c:spPr>
      </c:pivotFmt>
      <c:pivotFmt>
        <c:idx val="2734"/>
        <c:spPr>
          <a:solidFill>
            <a:schemeClr val="accent1"/>
          </a:solidFill>
          <a:ln>
            <a:noFill/>
          </a:ln>
          <a:effectLst/>
        </c:spPr>
      </c:pivotFmt>
      <c:pivotFmt>
        <c:idx val="2735"/>
        <c:spPr>
          <a:solidFill>
            <a:schemeClr val="accent1"/>
          </a:solidFill>
          <a:ln>
            <a:noFill/>
          </a:ln>
          <a:effectLst/>
        </c:spPr>
      </c:pivotFmt>
      <c:pivotFmt>
        <c:idx val="2736"/>
        <c:spPr>
          <a:solidFill>
            <a:schemeClr val="accent1"/>
          </a:solidFill>
          <a:ln>
            <a:noFill/>
          </a:ln>
          <a:effectLst/>
        </c:spPr>
      </c:pivotFmt>
      <c:pivotFmt>
        <c:idx val="2737"/>
        <c:spPr>
          <a:solidFill>
            <a:schemeClr val="accent1"/>
          </a:solidFill>
          <a:ln>
            <a:noFill/>
          </a:ln>
          <a:effectLst/>
        </c:spPr>
      </c:pivotFmt>
      <c:pivotFmt>
        <c:idx val="2738"/>
        <c:spPr>
          <a:solidFill>
            <a:schemeClr val="accent1"/>
          </a:solidFill>
          <a:ln>
            <a:noFill/>
          </a:ln>
          <a:effectLst/>
        </c:spPr>
      </c:pivotFmt>
      <c:pivotFmt>
        <c:idx val="2739"/>
        <c:spPr>
          <a:solidFill>
            <a:schemeClr val="accent1"/>
          </a:solidFill>
          <a:ln>
            <a:noFill/>
          </a:ln>
          <a:effectLst/>
        </c:spPr>
      </c:pivotFmt>
      <c:pivotFmt>
        <c:idx val="2740"/>
        <c:spPr>
          <a:solidFill>
            <a:schemeClr val="accent1"/>
          </a:solidFill>
          <a:ln>
            <a:noFill/>
          </a:ln>
          <a:effectLst/>
        </c:spPr>
      </c:pivotFmt>
      <c:pivotFmt>
        <c:idx val="2741"/>
        <c:spPr>
          <a:solidFill>
            <a:schemeClr val="accent1"/>
          </a:solidFill>
          <a:ln>
            <a:noFill/>
          </a:ln>
          <a:effectLst/>
        </c:spPr>
      </c:pivotFmt>
      <c:pivotFmt>
        <c:idx val="2742"/>
        <c:spPr>
          <a:solidFill>
            <a:schemeClr val="accent1"/>
          </a:solidFill>
          <a:ln>
            <a:noFill/>
          </a:ln>
          <a:effectLst/>
        </c:spPr>
      </c:pivotFmt>
      <c:pivotFmt>
        <c:idx val="2743"/>
        <c:spPr>
          <a:solidFill>
            <a:schemeClr val="accent1"/>
          </a:solidFill>
          <a:ln>
            <a:noFill/>
          </a:ln>
          <a:effectLst/>
        </c:spPr>
      </c:pivotFmt>
      <c:pivotFmt>
        <c:idx val="2744"/>
        <c:spPr>
          <a:solidFill>
            <a:schemeClr val="accent1"/>
          </a:solidFill>
          <a:ln>
            <a:noFill/>
          </a:ln>
          <a:effectLst/>
        </c:spPr>
      </c:pivotFmt>
      <c:pivotFmt>
        <c:idx val="2745"/>
        <c:spPr>
          <a:solidFill>
            <a:schemeClr val="accent1"/>
          </a:solidFill>
          <a:ln>
            <a:noFill/>
          </a:ln>
          <a:effectLst/>
        </c:spPr>
      </c:pivotFmt>
      <c:pivotFmt>
        <c:idx val="2746"/>
        <c:spPr>
          <a:solidFill>
            <a:schemeClr val="accent1"/>
          </a:solidFill>
          <a:ln>
            <a:noFill/>
          </a:ln>
          <a:effectLst/>
        </c:spPr>
      </c:pivotFmt>
      <c:pivotFmt>
        <c:idx val="2747"/>
        <c:spPr>
          <a:solidFill>
            <a:schemeClr val="accent1"/>
          </a:solidFill>
          <a:ln>
            <a:noFill/>
          </a:ln>
          <a:effectLst/>
        </c:spPr>
      </c:pivotFmt>
      <c:pivotFmt>
        <c:idx val="2748"/>
        <c:spPr>
          <a:solidFill>
            <a:schemeClr val="accent1"/>
          </a:solidFill>
          <a:ln>
            <a:noFill/>
          </a:ln>
          <a:effectLst/>
        </c:spPr>
      </c:pivotFmt>
      <c:pivotFmt>
        <c:idx val="2749"/>
        <c:spPr>
          <a:solidFill>
            <a:schemeClr val="accent1"/>
          </a:solidFill>
          <a:ln>
            <a:noFill/>
          </a:ln>
          <a:effectLst/>
        </c:spPr>
      </c:pivotFmt>
      <c:pivotFmt>
        <c:idx val="2750"/>
        <c:spPr>
          <a:solidFill>
            <a:schemeClr val="accent1"/>
          </a:solidFill>
          <a:ln>
            <a:noFill/>
          </a:ln>
          <a:effectLst/>
        </c:spPr>
      </c:pivotFmt>
      <c:pivotFmt>
        <c:idx val="2751"/>
        <c:spPr>
          <a:solidFill>
            <a:schemeClr val="accent1"/>
          </a:solidFill>
          <a:ln>
            <a:noFill/>
          </a:ln>
          <a:effectLst/>
        </c:spPr>
      </c:pivotFmt>
      <c:pivotFmt>
        <c:idx val="2752"/>
        <c:spPr>
          <a:solidFill>
            <a:schemeClr val="accent1"/>
          </a:solidFill>
          <a:ln>
            <a:noFill/>
          </a:ln>
          <a:effectLst/>
        </c:spPr>
      </c:pivotFmt>
      <c:pivotFmt>
        <c:idx val="2753"/>
        <c:spPr>
          <a:solidFill>
            <a:schemeClr val="accent1"/>
          </a:solidFill>
          <a:ln>
            <a:noFill/>
          </a:ln>
          <a:effectLst/>
        </c:spPr>
      </c:pivotFmt>
      <c:pivotFmt>
        <c:idx val="2754"/>
        <c:spPr>
          <a:solidFill>
            <a:schemeClr val="accent1"/>
          </a:solidFill>
          <a:ln>
            <a:noFill/>
          </a:ln>
          <a:effectLst/>
        </c:spPr>
      </c:pivotFmt>
      <c:pivotFmt>
        <c:idx val="2755"/>
        <c:spPr>
          <a:solidFill>
            <a:schemeClr val="accent1"/>
          </a:solidFill>
          <a:ln>
            <a:noFill/>
          </a:ln>
          <a:effectLst/>
        </c:spPr>
      </c:pivotFmt>
      <c:pivotFmt>
        <c:idx val="2756"/>
        <c:spPr>
          <a:solidFill>
            <a:schemeClr val="accent1"/>
          </a:solidFill>
          <a:ln>
            <a:noFill/>
          </a:ln>
          <a:effectLst/>
        </c:spPr>
      </c:pivotFmt>
      <c:pivotFmt>
        <c:idx val="2757"/>
        <c:spPr>
          <a:solidFill>
            <a:schemeClr val="accent1"/>
          </a:solidFill>
          <a:ln>
            <a:noFill/>
          </a:ln>
          <a:effectLst/>
        </c:spPr>
      </c:pivotFmt>
      <c:pivotFmt>
        <c:idx val="2758"/>
        <c:spPr>
          <a:solidFill>
            <a:schemeClr val="accent1"/>
          </a:solidFill>
          <a:ln>
            <a:noFill/>
          </a:ln>
          <a:effectLst/>
        </c:spPr>
      </c:pivotFmt>
      <c:pivotFmt>
        <c:idx val="2759"/>
        <c:spPr>
          <a:solidFill>
            <a:schemeClr val="accent1"/>
          </a:solidFill>
          <a:ln>
            <a:noFill/>
          </a:ln>
          <a:effectLst/>
        </c:spPr>
      </c:pivotFmt>
      <c:pivotFmt>
        <c:idx val="2760"/>
        <c:spPr>
          <a:solidFill>
            <a:schemeClr val="accent1"/>
          </a:solidFill>
          <a:ln>
            <a:noFill/>
          </a:ln>
          <a:effectLst/>
        </c:spPr>
      </c:pivotFmt>
      <c:pivotFmt>
        <c:idx val="2761"/>
        <c:spPr>
          <a:solidFill>
            <a:schemeClr val="accent1"/>
          </a:solidFill>
          <a:ln>
            <a:noFill/>
          </a:ln>
          <a:effectLst/>
        </c:spPr>
      </c:pivotFmt>
      <c:pivotFmt>
        <c:idx val="2762"/>
        <c:spPr>
          <a:solidFill>
            <a:schemeClr val="accent1"/>
          </a:solidFill>
          <a:ln>
            <a:noFill/>
          </a:ln>
          <a:effectLst/>
        </c:spPr>
      </c:pivotFmt>
      <c:pivotFmt>
        <c:idx val="2763"/>
        <c:spPr>
          <a:solidFill>
            <a:schemeClr val="accent1"/>
          </a:solidFill>
          <a:ln>
            <a:noFill/>
          </a:ln>
          <a:effectLst/>
        </c:spPr>
      </c:pivotFmt>
      <c:pivotFmt>
        <c:idx val="2764"/>
        <c:spPr>
          <a:solidFill>
            <a:schemeClr val="accent1"/>
          </a:solidFill>
          <a:ln>
            <a:noFill/>
          </a:ln>
          <a:effectLst/>
        </c:spPr>
      </c:pivotFmt>
      <c:pivotFmt>
        <c:idx val="2765"/>
        <c:spPr>
          <a:solidFill>
            <a:schemeClr val="accent1"/>
          </a:solidFill>
          <a:ln>
            <a:noFill/>
          </a:ln>
          <a:effectLst/>
        </c:spPr>
      </c:pivotFmt>
      <c:pivotFmt>
        <c:idx val="2766"/>
        <c:spPr>
          <a:solidFill>
            <a:schemeClr val="accent1"/>
          </a:solidFill>
          <a:ln>
            <a:noFill/>
          </a:ln>
          <a:effectLst/>
        </c:spPr>
      </c:pivotFmt>
      <c:pivotFmt>
        <c:idx val="2767"/>
        <c:spPr>
          <a:solidFill>
            <a:schemeClr val="accent1"/>
          </a:solidFill>
          <a:ln>
            <a:noFill/>
          </a:ln>
          <a:effectLst/>
        </c:spPr>
      </c:pivotFmt>
      <c:pivotFmt>
        <c:idx val="2768"/>
        <c:spPr>
          <a:solidFill>
            <a:schemeClr val="accent1"/>
          </a:solidFill>
          <a:ln>
            <a:noFill/>
          </a:ln>
          <a:effectLst/>
        </c:spPr>
      </c:pivotFmt>
      <c:pivotFmt>
        <c:idx val="2769"/>
        <c:spPr>
          <a:solidFill>
            <a:schemeClr val="accent1"/>
          </a:solidFill>
          <a:ln>
            <a:noFill/>
          </a:ln>
          <a:effectLst/>
        </c:spPr>
      </c:pivotFmt>
      <c:pivotFmt>
        <c:idx val="2770"/>
        <c:spPr>
          <a:solidFill>
            <a:schemeClr val="accent1"/>
          </a:solidFill>
          <a:ln>
            <a:noFill/>
          </a:ln>
          <a:effectLst/>
        </c:spPr>
      </c:pivotFmt>
      <c:pivotFmt>
        <c:idx val="2771"/>
        <c:spPr>
          <a:solidFill>
            <a:schemeClr val="accent1"/>
          </a:solidFill>
          <a:ln>
            <a:noFill/>
          </a:ln>
          <a:effectLst/>
        </c:spPr>
      </c:pivotFmt>
      <c:pivotFmt>
        <c:idx val="2772"/>
        <c:spPr>
          <a:solidFill>
            <a:schemeClr val="accent1"/>
          </a:solidFill>
          <a:ln>
            <a:noFill/>
          </a:ln>
          <a:effectLst/>
        </c:spPr>
      </c:pivotFmt>
      <c:pivotFmt>
        <c:idx val="2773"/>
        <c:spPr>
          <a:solidFill>
            <a:schemeClr val="accent1"/>
          </a:solidFill>
          <a:ln>
            <a:noFill/>
          </a:ln>
          <a:effectLst/>
        </c:spPr>
      </c:pivotFmt>
      <c:pivotFmt>
        <c:idx val="2774"/>
        <c:spPr>
          <a:solidFill>
            <a:schemeClr val="accent1"/>
          </a:solidFill>
          <a:ln>
            <a:noFill/>
          </a:ln>
          <a:effectLst/>
        </c:spPr>
      </c:pivotFmt>
      <c:pivotFmt>
        <c:idx val="2775"/>
        <c:spPr>
          <a:solidFill>
            <a:schemeClr val="accent1"/>
          </a:solidFill>
          <a:ln>
            <a:noFill/>
          </a:ln>
          <a:effectLst/>
        </c:spPr>
      </c:pivotFmt>
      <c:pivotFmt>
        <c:idx val="2776"/>
        <c:spPr>
          <a:solidFill>
            <a:schemeClr val="accent1"/>
          </a:solidFill>
          <a:ln>
            <a:noFill/>
          </a:ln>
          <a:effectLst/>
        </c:spPr>
      </c:pivotFmt>
      <c:pivotFmt>
        <c:idx val="2777"/>
        <c:spPr>
          <a:solidFill>
            <a:schemeClr val="accent1"/>
          </a:solidFill>
          <a:ln>
            <a:noFill/>
          </a:ln>
          <a:effectLst/>
        </c:spPr>
      </c:pivotFmt>
      <c:pivotFmt>
        <c:idx val="2778"/>
        <c:spPr>
          <a:solidFill>
            <a:schemeClr val="accent1"/>
          </a:solidFill>
          <a:ln>
            <a:noFill/>
          </a:ln>
          <a:effectLst/>
        </c:spPr>
      </c:pivotFmt>
      <c:pivotFmt>
        <c:idx val="2779"/>
        <c:spPr>
          <a:solidFill>
            <a:schemeClr val="accent1"/>
          </a:solidFill>
          <a:ln>
            <a:noFill/>
          </a:ln>
          <a:effectLst/>
        </c:spPr>
      </c:pivotFmt>
      <c:pivotFmt>
        <c:idx val="2780"/>
        <c:spPr>
          <a:solidFill>
            <a:schemeClr val="accent1"/>
          </a:solidFill>
          <a:ln>
            <a:noFill/>
          </a:ln>
          <a:effectLst/>
        </c:spPr>
      </c:pivotFmt>
      <c:pivotFmt>
        <c:idx val="2781"/>
        <c:spPr>
          <a:solidFill>
            <a:schemeClr val="accent1"/>
          </a:solidFill>
          <a:ln>
            <a:noFill/>
          </a:ln>
          <a:effectLst/>
        </c:spPr>
      </c:pivotFmt>
      <c:pivotFmt>
        <c:idx val="2782"/>
        <c:spPr>
          <a:solidFill>
            <a:schemeClr val="accent1"/>
          </a:solidFill>
          <a:ln>
            <a:noFill/>
          </a:ln>
          <a:effectLst/>
        </c:spPr>
      </c:pivotFmt>
      <c:pivotFmt>
        <c:idx val="2783"/>
        <c:spPr>
          <a:solidFill>
            <a:schemeClr val="accent1"/>
          </a:solidFill>
          <a:ln>
            <a:noFill/>
          </a:ln>
          <a:effectLst/>
        </c:spPr>
      </c:pivotFmt>
      <c:pivotFmt>
        <c:idx val="2784"/>
        <c:spPr>
          <a:solidFill>
            <a:schemeClr val="accent1"/>
          </a:solidFill>
          <a:ln>
            <a:noFill/>
          </a:ln>
          <a:effectLst/>
        </c:spPr>
      </c:pivotFmt>
      <c:pivotFmt>
        <c:idx val="2785"/>
        <c:spPr>
          <a:solidFill>
            <a:schemeClr val="accent1"/>
          </a:solidFill>
          <a:ln>
            <a:noFill/>
          </a:ln>
          <a:effectLst/>
        </c:spPr>
      </c:pivotFmt>
      <c:pivotFmt>
        <c:idx val="2786"/>
        <c:spPr>
          <a:solidFill>
            <a:schemeClr val="accent1"/>
          </a:solidFill>
          <a:ln>
            <a:noFill/>
          </a:ln>
          <a:effectLst/>
        </c:spPr>
      </c:pivotFmt>
      <c:pivotFmt>
        <c:idx val="2787"/>
        <c:spPr>
          <a:solidFill>
            <a:schemeClr val="accent1"/>
          </a:solidFill>
          <a:ln>
            <a:noFill/>
          </a:ln>
          <a:effectLst/>
        </c:spPr>
      </c:pivotFmt>
      <c:pivotFmt>
        <c:idx val="2788"/>
        <c:spPr>
          <a:solidFill>
            <a:schemeClr val="accent1"/>
          </a:solidFill>
          <a:ln>
            <a:noFill/>
          </a:ln>
          <a:effectLst/>
        </c:spPr>
      </c:pivotFmt>
      <c:pivotFmt>
        <c:idx val="2789"/>
        <c:spPr>
          <a:solidFill>
            <a:schemeClr val="accent1"/>
          </a:solidFill>
          <a:ln>
            <a:noFill/>
          </a:ln>
          <a:effectLst/>
        </c:spPr>
      </c:pivotFmt>
      <c:pivotFmt>
        <c:idx val="2790"/>
        <c:spPr>
          <a:solidFill>
            <a:schemeClr val="accent1"/>
          </a:solidFill>
          <a:ln>
            <a:noFill/>
          </a:ln>
          <a:effectLst/>
        </c:spPr>
      </c:pivotFmt>
      <c:pivotFmt>
        <c:idx val="2791"/>
        <c:spPr>
          <a:solidFill>
            <a:schemeClr val="accent1"/>
          </a:solidFill>
          <a:ln>
            <a:noFill/>
          </a:ln>
          <a:effectLst/>
        </c:spPr>
      </c:pivotFmt>
      <c:pivotFmt>
        <c:idx val="2792"/>
        <c:spPr>
          <a:solidFill>
            <a:schemeClr val="accent1"/>
          </a:solidFill>
          <a:ln>
            <a:noFill/>
          </a:ln>
          <a:effectLst/>
        </c:spPr>
      </c:pivotFmt>
      <c:pivotFmt>
        <c:idx val="2793"/>
        <c:spPr>
          <a:solidFill>
            <a:schemeClr val="accent1"/>
          </a:solidFill>
          <a:ln>
            <a:noFill/>
          </a:ln>
          <a:effectLst/>
        </c:spPr>
      </c:pivotFmt>
      <c:pivotFmt>
        <c:idx val="2794"/>
        <c:spPr>
          <a:solidFill>
            <a:schemeClr val="accent1"/>
          </a:solidFill>
          <a:ln>
            <a:noFill/>
          </a:ln>
          <a:effectLst/>
        </c:spPr>
      </c:pivotFmt>
      <c:pivotFmt>
        <c:idx val="2795"/>
        <c:spPr>
          <a:solidFill>
            <a:schemeClr val="accent1"/>
          </a:solidFill>
          <a:ln>
            <a:noFill/>
          </a:ln>
          <a:effectLst/>
        </c:spPr>
      </c:pivotFmt>
      <c:pivotFmt>
        <c:idx val="2796"/>
        <c:spPr>
          <a:solidFill>
            <a:schemeClr val="accent1"/>
          </a:solidFill>
          <a:ln>
            <a:noFill/>
          </a:ln>
          <a:effectLst/>
        </c:spPr>
      </c:pivotFmt>
      <c:pivotFmt>
        <c:idx val="2797"/>
        <c:spPr>
          <a:solidFill>
            <a:schemeClr val="accent1"/>
          </a:solidFill>
          <a:ln>
            <a:noFill/>
          </a:ln>
          <a:effectLst/>
        </c:spPr>
      </c:pivotFmt>
      <c:pivotFmt>
        <c:idx val="2798"/>
        <c:spPr>
          <a:solidFill>
            <a:schemeClr val="accent1"/>
          </a:solidFill>
          <a:ln>
            <a:noFill/>
          </a:ln>
          <a:effectLst/>
        </c:spPr>
      </c:pivotFmt>
      <c:pivotFmt>
        <c:idx val="2799"/>
        <c:spPr>
          <a:solidFill>
            <a:schemeClr val="accent1"/>
          </a:solidFill>
          <a:ln>
            <a:noFill/>
          </a:ln>
          <a:effectLst/>
        </c:spPr>
      </c:pivotFmt>
      <c:pivotFmt>
        <c:idx val="2800"/>
        <c:spPr>
          <a:solidFill>
            <a:schemeClr val="accent1"/>
          </a:solidFill>
          <a:ln>
            <a:noFill/>
          </a:ln>
          <a:effectLst/>
        </c:spPr>
      </c:pivotFmt>
      <c:pivotFmt>
        <c:idx val="2801"/>
        <c:spPr>
          <a:solidFill>
            <a:schemeClr val="accent1"/>
          </a:solidFill>
          <a:ln>
            <a:noFill/>
          </a:ln>
          <a:effectLst/>
        </c:spPr>
      </c:pivotFmt>
      <c:pivotFmt>
        <c:idx val="2802"/>
        <c:spPr>
          <a:solidFill>
            <a:schemeClr val="accent1"/>
          </a:solidFill>
          <a:ln>
            <a:noFill/>
          </a:ln>
          <a:effectLst/>
        </c:spPr>
      </c:pivotFmt>
      <c:pivotFmt>
        <c:idx val="2803"/>
        <c:spPr>
          <a:solidFill>
            <a:schemeClr val="accent1"/>
          </a:solidFill>
          <a:ln>
            <a:noFill/>
          </a:ln>
          <a:effectLst/>
        </c:spPr>
      </c:pivotFmt>
      <c:pivotFmt>
        <c:idx val="2804"/>
        <c:spPr>
          <a:solidFill>
            <a:schemeClr val="accent1"/>
          </a:solidFill>
          <a:ln>
            <a:noFill/>
          </a:ln>
          <a:effectLst/>
        </c:spPr>
      </c:pivotFmt>
      <c:pivotFmt>
        <c:idx val="2805"/>
        <c:spPr>
          <a:solidFill>
            <a:schemeClr val="accent1"/>
          </a:solidFill>
          <a:ln>
            <a:noFill/>
          </a:ln>
          <a:effectLst/>
        </c:spPr>
      </c:pivotFmt>
      <c:pivotFmt>
        <c:idx val="2806"/>
        <c:spPr>
          <a:solidFill>
            <a:schemeClr val="accent1"/>
          </a:solidFill>
          <a:ln>
            <a:noFill/>
          </a:ln>
          <a:effectLst/>
        </c:spPr>
      </c:pivotFmt>
      <c:pivotFmt>
        <c:idx val="2807"/>
        <c:spPr>
          <a:solidFill>
            <a:schemeClr val="accent1"/>
          </a:solidFill>
          <a:ln>
            <a:noFill/>
          </a:ln>
          <a:effectLst/>
        </c:spPr>
      </c:pivotFmt>
      <c:pivotFmt>
        <c:idx val="2808"/>
        <c:spPr>
          <a:solidFill>
            <a:schemeClr val="accent1"/>
          </a:solidFill>
          <a:ln>
            <a:noFill/>
          </a:ln>
          <a:effectLst/>
        </c:spPr>
      </c:pivotFmt>
      <c:pivotFmt>
        <c:idx val="2809"/>
        <c:spPr>
          <a:solidFill>
            <a:schemeClr val="accent1"/>
          </a:solidFill>
          <a:ln>
            <a:noFill/>
          </a:ln>
          <a:effectLst/>
        </c:spPr>
      </c:pivotFmt>
      <c:pivotFmt>
        <c:idx val="2810"/>
        <c:spPr>
          <a:solidFill>
            <a:schemeClr val="accent1"/>
          </a:solidFill>
          <a:ln>
            <a:noFill/>
          </a:ln>
          <a:effectLst/>
        </c:spPr>
      </c:pivotFmt>
      <c:pivotFmt>
        <c:idx val="2811"/>
        <c:spPr>
          <a:solidFill>
            <a:schemeClr val="accent1"/>
          </a:solidFill>
          <a:ln>
            <a:noFill/>
          </a:ln>
          <a:effectLst/>
        </c:spPr>
      </c:pivotFmt>
      <c:pivotFmt>
        <c:idx val="2812"/>
        <c:spPr>
          <a:solidFill>
            <a:schemeClr val="accent1"/>
          </a:solidFill>
          <a:ln>
            <a:noFill/>
          </a:ln>
          <a:effectLst/>
        </c:spPr>
      </c:pivotFmt>
      <c:pivotFmt>
        <c:idx val="2813"/>
        <c:spPr>
          <a:solidFill>
            <a:schemeClr val="accent1"/>
          </a:solidFill>
          <a:ln>
            <a:noFill/>
          </a:ln>
          <a:effectLst/>
        </c:spPr>
      </c:pivotFmt>
      <c:pivotFmt>
        <c:idx val="2814"/>
        <c:spPr>
          <a:solidFill>
            <a:schemeClr val="accent1"/>
          </a:solidFill>
          <a:ln>
            <a:noFill/>
          </a:ln>
          <a:effectLst/>
        </c:spPr>
      </c:pivotFmt>
      <c:pivotFmt>
        <c:idx val="2815"/>
        <c:spPr>
          <a:solidFill>
            <a:schemeClr val="accent1"/>
          </a:solidFill>
          <a:ln>
            <a:noFill/>
          </a:ln>
          <a:effectLst/>
        </c:spPr>
      </c:pivotFmt>
      <c:pivotFmt>
        <c:idx val="2816"/>
        <c:spPr>
          <a:solidFill>
            <a:schemeClr val="accent1"/>
          </a:solidFill>
          <a:ln>
            <a:noFill/>
          </a:ln>
          <a:effectLst/>
        </c:spPr>
      </c:pivotFmt>
      <c:pivotFmt>
        <c:idx val="2817"/>
        <c:spPr>
          <a:solidFill>
            <a:schemeClr val="accent1"/>
          </a:solidFill>
          <a:ln>
            <a:noFill/>
          </a:ln>
          <a:effectLst/>
        </c:spPr>
      </c:pivotFmt>
      <c:pivotFmt>
        <c:idx val="2818"/>
        <c:spPr>
          <a:solidFill>
            <a:schemeClr val="accent1"/>
          </a:solidFill>
          <a:ln>
            <a:noFill/>
          </a:ln>
          <a:effectLst/>
        </c:spPr>
      </c:pivotFmt>
      <c:pivotFmt>
        <c:idx val="2819"/>
        <c:spPr>
          <a:solidFill>
            <a:schemeClr val="accent1"/>
          </a:solidFill>
          <a:ln>
            <a:noFill/>
          </a:ln>
          <a:effectLst/>
        </c:spPr>
      </c:pivotFmt>
      <c:pivotFmt>
        <c:idx val="2820"/>
        <c:spPr>
          <a:solidFill>
            <a:schemeClr val="accent1"/>
          </a:solidFill>
          <a:ln>
            <a:noFill/>
          </a:ln>
          <a:effectLst/>
        </c:spPr>
      </c:pivotFmt>
      <c:pivotFmt>
        <c:idx val="2821"/>
        <c:spPr>
          <a:solidFill>
            <a:schemeClr val="accent1"/>
          </a:solidFill>
          <a:ln>
            <a:noFill/>
          </a:ln>
          <a:effectLst/>
        </c:spPr>
      </c:pivotFmt>
      <c:pivotFmt>
        <c:idx val="2822"/>
        <c:spPr>
          <a:solidFill>
            <a:schemeClr val="accent1"/>
          </a:solidFill>
          <a:ln>
            <a:noFill/>
          </a:ln>
          <a:effectLst/>
        </c:spPr>
      </c:pivotFmt>
      <c:pivotFmt>
        <c:idx val="2823"/>
        <c:spPr>
          <a:solidFill>
            <a:schemeClr val="accent1"/>
          </a:solidFill>
          <a:ln>
            <a:noFill/>
          </a:ln>
          <a:effectLst/>
        </c:spPr>
      </c:pivotFmt>
      <c:pivotFmt>
        <c:idx val="2824"/>
        <c:spPr>
          <a:solidFill>
            <a:schemeClr val="accent1"/>
          </a:solidFill>
          <a:ln>
            <a:noFill/>
          </a:ln>
          <a:effectLst/>
        </c:spPr>
      </c:pivotFmt>
      <c:pivotFmt>
        <c:idx val="2825"/>
        <c:spPr>
          <a:solidFill>
            <a:schemeClr val="accent1"/>
          </a:solidFill>
          <a:ln>
            <a:noFill/>
          </a:ln>
          <a:effectLst/>
        </c:spPr>
      </c:pivotFmt>
      <c:pivotFmt>
        <c:idx val="2826"/>
        <c:spPr>
          <a:solidFill>
            <a:schemeClr val="accent1"/>
          </a:solidFill>
          <a:ln>
            <a:noFill/>
          </a:ln>
          <a:effectLst/>
        </c:spPr>
      </c:pivotFmt>
      <c:pivotFmt>
        <c:idx val="2827"/>
        <c:spPr>
          <a:solidFill>
            <a:schemeClr val="accent1"/>
          </a:solidFill>
          <a:ln>
            <a:noFill/>
          </a:ln>
          <a:effectLst/>
        </c:spPr>
      </c:pivotFmt>
      <c:pivotFmt>
        <c:idx val="2828"/>
        <c:spPr>
          <a:solidFill>
            <a:schemeClr val="accent1"/>
          </a:solidFill>
          <a:ln>
            <a:noFill/>
          </a:ln>
          <a:effectLst/>
        </c:spPr>
      </c:pivotFmt>
      <c:pivotFmt>
        <c:idx val="2829"/>
        <c:spPr>
          <a:solidFill>
            <a:schemeClr val="accent1"/>
          </a:solidFill>
          <a:ln>
            <a:noFill/>
          </a:ln>
          <a:effectLst/>
        </c:spPr>
      </c:pivotFmt>
      <c:pivotFmt>
        <c:idx val="2830"/>
        <c:spPr>
          <a:solidFill>
            <a:schemeClr val="accent1"/>
          </a:solidFill>
          <a:ln>
            <a:noFill/>
          </a:ln>
          <a:effectLst/>
        </c:spPr>
      </c:pivotFmt>
      <c:pivotFmt>
        <c:idx val="2831"/>
        <c:spPr>
          <a:solidFill>
            <a:schemeClr val="accent1"/>
          </a:solidFill>
          <a:ln>
            <a:noFill/>
          </a:ln>
          <a:effectLst/>
        </c:spPr>
      </c:pivotFmt>
      <c:pivotFmt>
        <c:idx val="2832"/>
        <c:spPr>
          <a:solidFill>
            <a:schemeClr val="accent1"/>
          </a:solidFill>
          <a:ln>
            <a:noFill/>
          </a:ln>
          <a:effectLst/>
        </c:spPr>
      </c:pivotFmt>
      <c:pivotFmt>
        <c:idx val="2833"/>
        <c:spPr>
          <a:solidFill>
            <a:schemeClr val="accent1"/>
          </a:solidFill>
          <a:ln>
            <a:noFill/>
          </a:ln>
          <a:effectLst/>
        </c:spPr>
      </c:pivotFmt>
      <c:pivotFmt>
        <c:idx val="2834"/>
        <c:spPr>
          <a:solidFill>
            <a:schemeClr val="accent1"/>
          </a:solidFill>
          <a:ln>
            <a:noFill/>
          </a:ln>
          <a:effectLst/>
        </c:spPr>
      </c:pivotFmt>
      <c:pivotFmt>
        <c:idx val="2835"/>
        <c:spPr>
          <a:solidFill>
            <a:schemeClr val="accent1"/>
          </a:solidFill>
          <a:ln>
            <a:noFill/>
          </a:ln>
          <a:effectLst/>
        </c:spPr>
      </c:pivotFmt>
      <c:pivotFmt>
        <c:idx val="2836"/>
        <c:spPr>
          <a:solidFill>
            <a:schemeClr val="accent1"/>
          </a:solidFill>
          <a:ln>
            <a:noFill/>
          </a:ln>
          <a:effectLst/>
        </c:spPr>
      </c:pivotFmt>
      <c:pivotFmt>
        <c:idx val="2837"/>
        <c:spPr>
          <a:solidFill>
            <a:schemeClr val="accent1"/>
          </a:solidFill>
          <a:ln>
            <a:noFill/>
          </a:ln>
          <a:effectLst/>
        </c:spPr>
      </c:pivotFmt>
      <c:pivotFmt>
        <c:idx val="2838"/>
        <c:spPr>
          <a:solidFill>
            <a:schemeClr val="accent1"/>
          </a:solidFill>
          <a:ln>
            <a:noFill/>
          </a:ln>
          <a:effectLst/>
        </c:spPr>
      </c:pivotFmt>
      <c:pivotFmt>
        <c:idx val="2839"/>
        <c:spPr>
          <a:solidFill>
            <a:schemeClr val="accent1"/>
          </a:solidFill>
          <a:ln>
            <a:noFill/>
          </a:ln>
          <a:effectLst/>
        </c:spPr>
      </c:pivotFmt>
      <c:pivotFmt>
        <c:idx val="2840"/>
        <c:spPr>
          <a:solidFill>
            <a:schemeClr val="accent1"/>
          </a:solidFill>
          <a:ln>
            <a:noFill/>
          </a:ln>
          <a:effectLst/>
        </c:spPr>
      </c:pivotFmt>
      <c:pivotFmt>
        <c:idx val="2841"/>
        <c:spPr>
          <a:solidFill>
            <a:schemeClr val="accent1"/>
          </a:solidFill>
          <a:ln>
            <a:noFill/>
          </a:ln>
          <a:effectLst/>
        </c:spPr>
      </c:pivotFmt>
      <c:pivotFmt>
        <c:idx val="2842"/>
        <c:spPr>
          <a:solidFill>
            <a:schemeClr val="accent1"/>
          </a:solidFill>
          <a:ln>
            <a:noFill/>
          </a:ln>
          <a:effectLst/>
        </c:spPr>
      </c:pivotFmt>
      <c:pivotFmt>
        <c:idx val="2843"/>
        <c:spPr>
          <a:solidFill>
            <a:schemeClr val="accent1"/>
          </a:solidFill>
          <a:ln>
            <a:noFill/>
          </a:ln>
          <a:effectLst/>
        </c:spPr>
      </c:pivotFmt>
      <c:pivotFmt>
        <c:idx val="2844"/>
        <c:spPr>
          <a:solidFill>
            <a:schemeClr val="accent1"/>
          </a:solidFill>
          <a:ln>
            <a:noFill/>
          </a:ln>
          <a:effectLst/>
        </c:spPr>
      </c:pivotFmt>
      <c:pivotFmt>
        <c:idx val="2845"/>
        <c:spPr>
          <a:solidFill>
            <a:schemeClr val="accent1"/>
          </a:solidFill>
          <a:ln>
            <a:noFill/>
          </a:ln>
          <a:effectLst/>
        </c:spPr>
      </c:pivotFmt>
      <c:pivotFmt>
        <c:idx val="2846"/>
        <c:spPr>
          <a:solidFill>
            <a:schemeClr val="accent1"/>
          </a:solidFill>
          <a:ln>
            <a:noFill/>
          </a:ln>
          <a:effectLst/>
        </c:spPr>
      </c:pivotFmt>
      <c:pivotFmt>
        <c:idx val="2847"/>
        <c:spPr>
          <a:solidFill>
            <a:schemeClr val="accent1"/>
          </a:solidFill>
          <a:ln>
            <a:noFill/>
          </a:ln>
          <a:effectLst/>
        </c:spPr>
      </c:pivotFmt>
      <c:pivotFmt>
        <c:idx val="2848"/>
        <c:spPr>
          <a:solidFill>
            <a:schemeClr val="accent1"/>
          </a:solidFill>
          <a:ln>
            <a:noFill/>
          </a:ln>
          <a:effectLst/>
        </c:spPr>
      </c:pivotFmt>
      <c:pivotFmt>
        <c:idx val="2849"/>
        <c:spPr>
          <a:solidFill>
            <a:schemeClr val="accent1"/>
          </a:solidFill>
          <a:ln>
            <a:noFill/>
          </a:ln>
          <a:effectLst/>
        </c:spPr>
      </c:pivotFmt>
      <c:pivotFmt>
        <c:idx val="2850"/>
        <c:spPr>
          <a:solidFill>
            <a:schemeClr val="accent1"/>
          </a:solidFill>
          <a:ln>
            <a:noFill/>
          </a:ln>
          <a:effectLst/>
        </c:spPr>
      </c:pivotFmt>
      <c:pivotFmt>
        <c:idx val="2851"/>
        <c:spPr>
          <a:solidFill>
            <a:schemeClr val="accent1"/>
          </a:solidFill>
          <a:ln>
            <a:noFill/>
          </a:ln>
          <a:effectLst/>
        </c:spPr>
      </c:pivotFmt>
      <c:pivotFmt>
        <c:idx val="2852"/>
        <c:spPr>
          <a:solidFill>
            <a:schemeClr val="accent1"/>
          </a:solidFill>
          <a:ln>
            <a:noFill/>
          </a:ln>
          <a:effectLst/>
        </c:spPr>
      </c:pivotFmt>
      <c:pivotFmt>
        <c:idx val="2853"/>
        <c:spPr>
          <a:solidFill>
            <a:schemeClr val="accent1"/>
          </a:solidFill>
          <a:ln>
            <a:noFill/>
          </a:ln>
          <a:effectLst/>
        </c:spPr>
      </c:pivotFmt>
      <c:pivotFmt>
        <c:idx val="2854"/>
        <c:spPr>
          <a:solidFill>
            <a:schemeClr val="accent1"/>
          </a:solidFill>
          <a:ln>
            <a:noFill/>
          </a:ln>
          <a:effectLst/>
        </c:spPr>
      </c:pivotFmt>
      <c:pivotFmt>
        <c:idx val="2855"/>
        <c:spPr>
          <a:solidFill>
            <a:schemeClr val="accent1"/>
          </a:solidFill>
          <a:ln>
            <a:noFill/>
          </a:ln>
          <a:effectLst/>
        </c:spPr>
      </c:pivotFmt>
      <c:pivotFmt>
        <c:idx val="2856"/>
        <c:spPr>
          <a:solidFill>
            <a:schemeClr val="accent1"/>
          </a:solidFill>
          <a:ln>
            <a:noFill/>
          </a:ln>
          <a:effectLst/>
        </c:spPr>
      </c:pivotFmt>
      <c:pivotFmt>
        <c:idx val="2857"/>
        <c:spPr>
          <a:solidFill>
            <a:schemeClr val="accent1"/>
          </a:solidFill>
          <a:ln>
            <a:noFill/>
          </a:ln>
          <a:effectLst/>
        </c:spPr>
      </c:pivotFmt>
      <c:pivotFmt>
        <c:idx val="2858"/>
        <c:spPr>
          <a:solidFill>
            <a:schemeClr val="accent1"/>
          </a:solidFill>
          <a:ln>
            <a:noFill/>
          </a:ln>
          <a:effectLst/>
        </c:spPr>
      </c:pivotFmt>
      <c:pivotFmt>
        <c:idx val="2859"/>
        <c:spPr>
          <a:solidFill>
            <a:schemeClr val="accent1"/>
          </a:solidFill>
          <a:ln>
            <a:noFill/>
          </a:ln>
          <a:effectLst/>
        </c:spPr>
      </c:pivotFmt>
      <c:pivotFmt>
        <c:idx val="2860"/>
        <c:spPr>
          <a:solidFill>
            <a:schemeClr val="accent1"/>
          </a:solidFill>
          <a:ln>
            <a:noFill/>
          </a:ln>
          <a:effectLst/>
        </c:spPr>
      </c:pivotFmt>
      <c:pivotFmt>
        <c:idx val="2861"/>
        <c:spPr>
          <a:solidFill>
            <a:schemeClr val="accent1"/>
          </a:solidFill>
          <a:ln>
            <a:noFill/>
          </a:ln>
          <a:effectLst/>
        </c:spPr>
      </c:pivotFmt>
      <c:pivotFmt>
        <c:idx val="2862"/>
        <c:spPr>
          <a:solidFill>
            <a:schemeClr val="accent1"/>
          </a:solidFill>
          <a:ln>
            <a:noFill/>
          </a:ln>
          <a:effectLst/>
        </c:spPr>
      </c:pivotFmt>
      <c:pivotFmt>
        <c:idx val="2863"/>
        <c:spPr>
          <a:solidFill>
            <a:schemeClr val="accent1"/>
          </a:solidFill>
          <a:ln>
            <a:noFill/>
          </a:ln>
          <a:effectLst/>
        </c:spPr>
      </c:pivotFmt>
      <c:pivotFmt>
        <c:idx val="2864"/>
        <c:spPr>
          <a:solidFill>
            <a:schemeClr val="accent1"/>
          </a:solidFill>
          <a:ln>
            <a:noFill/>
          </a:ln>
          <a:effectLst/>
        </c:spPr>
      </c:pivotFmt>
      <c:pivotFmt>
        <c:idx val="2865"/>
        <c:spPr>
          <a:solidFill>
            <a:schemeClr val="accent1"/>
          </a:solidFill>
          <a:ln>
            <a:noFill/>
          </a:ln>
          <a:effectLst/>
        </c:spPr>
      </c:pivotFmt>
      <c:pivotFmt>
        <c:idx val="2866"/>
        <c:spPr>
          <a:solidFill>
            <a:schemeClr val="accent1"/>
          </a:solidFill>
          <a:ln>
            <a:noFill/>
          </a:ln>
          <a:effectLst/>
        </c:spPr>
      </c:pivotFmt>
      <c:pivotFmt>
        <c:idx val="2867"/>
        <c:spPr>
          <a:solidFill>
            <a:schemeClr val="accent1"/>
          </a:solidFill>
          <a:ln>
            <a:noFill/>
          </a:ln>
          <a:effectLst/>
        </c:spPr>
      </c:pivotFmt>
      <c:pivotFmt>
        <c:idx val="2868"/>
        <c:spPr>
          <a:solidFill>
            <a:schemeClr val="accent1"/>
          </a:solidFill>
          <a:ln>
            <a:noFill/>
          </a:ln>
          <a:effectLst/>
        </c:spPr>
      </c:pivotFmt>
      <c:pivotFmt>
        <c:idx val="2869"/>
        <c:spPr>
          <a:solidFill>
            <a:schemeClr val="accent1"/>
          </a:solidFill>
          <a:ln>
            <a:noFill/>
          </a:ln>
          <a:effectLst/>
        </c:spPr>
      </c:pivotFmt>
      <c:pivotFmt>
        <c:idx val="2870"/>
        <c:spPr>
          <a:solidFill>
            <a:schemeClr val="accent1"/>
          </a:solidFill>
          <a:ln>
            <a:noFill/>
          </a:ln>
          <a:effectLst/>
        </c:spPr>
      </c:pivotFmt>
      <c:pivotFmt>
        <c:idx val="2871"/>
        <c:spPr>
          <a:solidFill>
            <a:schemeClr val="accent1"/>
          </a:solidFill>
          <a:ln>
            <a:noFill/>
          </a:ln>
          <a:effectLst/>
        </c:spPr>
      </c:pivotFmt>
      <c:pivotFmt>
        <c:idx val="2872"/>
        <c:spPr>
          <a:solidFill>
            <a:schemeClr val="accent1"/>
          </a:solidFill>
          <a:ln>
            <a:noFill/>
          </a:ln>
          <a:effectLst/>
        </c:spPr>
      </c:pivotFmt>
      <c:pivotFmt>
        <c:idx val="2873"/>
        <c:spPr>
          <a:solidFill>
            <a:schemeClr val="accent1"/>
          </a:solidFill>
          <a:ln>
            <a:noFill/>
          </a:ln>
          <a:effectLst/>
        </c:spPr>
      </c:pivotFmt>
      <c:pivotFmt>
        <c:idx val="2874"/>
        <c:spPr>
          <a:solidFill>
            <a:schemeClr val="accent1"/>
          </a:solidFill>
          <a:ln>
            <a:noFill/>
          </a:ln>
          <a:effectLst/>
        </c:spPr>
      </c:pivotFmt>
      <c:pivotFmt>
        <c:idx val="2875"/>
        <c:spPr>
          <a:solidFill>
            <a:schemeClr val="accent1"/>
          </a:solidFill>
          <a:ln>
            <a:noFill/>
          </a:ln>
          <a:effectLst/>
        </c:spPr>
      </c:pivotFmt>
      <c:pivotFmt>
        <c:idx val="2876"/>
        <c:spPr>
          <a:solidFill>
            <a:schemeClr val="accent1"/>
          </a:solidFill>
          <a:ln>
            <a:noFill/>
          </a:ln>
          <a:effectLst/>
        </c:spPr>
      </c:pivotFmt>
      <c:pivotFmt>
        <c:idx val="2877"/>
        <c:spPr>
          <a:solidFill>
            <a:schemeClr val="accent1"/>
          </a:solidFill>
          <a:ln>
            <a:noFill/>
          </a:ln>
          <a:effectLst/>
        </c:spPr>
      </c:pivotFmt>
      <c:pivotFmt>
        <c:idx val="2878"/>
        <c:spPr>
          <a:solidFill>
            <a:schemeClr val="accent1"/>
          </a:solidFill>
          <a:ln>
            <a:noFill/>
          </a:ln>
          <a:effectLst/>
        </c:spPr>
      </c:pivotFmt>
      <c:pivotFmt>
        <c:idx val="2879"/>
        <c:spPr>
          <a:solidFill>
            <a:schemeClr val="accent1"/>
          </a:solidFill>
          <a:ln>
            <a:noFill/>
          </a:ln>
          <a:effectLst/>
        </c:spPr>
      </c:pivotFmt>
      <c:pivotFmt>
        <c:idx val="2880"/>
        <c:spPr>
          <a:solidFill>
            <a:schemeClr val="accent1"/>
          </a:solidFill>
          <a:ln>
            <a:noFill/>
          </a:ln>
          <a:effectLst/>
        </c:spPr>
      </c:pivotFmt>
      <c:pivotFmt>
        <c:idx val="2881"/>
        <c:spPr>
          <a:solidFill>
            <a:schemeClr val="accent1"/>
          </a:solidFill>
          <a:ln>
            <a:noFill/>
          </a:ln>
          <a:effectLst/>
        </c:spPr>
      </c:pivotFmt>
      <c:pivotFmt>
        <c:idx val="2882"/>
        <c:spPr>
          <a:solidFill>
            <a:schemeClr val="accent1"/>
          </a:solidFill>
          <a:ln>
            <a:noFill/>
          </a:ln>
          <a:effectLst/>
        </c:spPr>
      </c:pivotFmt>
      <c:pivotFmt>
        <c:idx val="2883"/>
        <c:spPr>
          <a:solidFill>
            <a:schemeClr val="accent1"/>
          </a:solidFill>
          <a:ln>
            <a:noFill/>
          </a:ln>
          <a:effectLst/>
        </c:spPr>
      </c:pivotFmt>
      <c:pivotFmt>
        <c:idx val="2884"/>
        <c:spPr>
          <a:solidFill>
            <a:schemeClr val="accent1"/>
          </a:solidFill>
          <a:ln>
            <a:noFill/>
          </a:ln>
          <a:effectLst/>
        </c:spPr>
      </c:pivotFmt>
      <c:pivotFmt>
        <c:idx val="2885"/>
        <c:spPr>
          <a:solidFill>
            <a:schemeClr val="accent1"/>
          </a:solidFill>
          <a:ln>
            <a:noFill/>
          </a:ln>
          <a:effectLst/>
        </c:spPr>
      </c:pivotFmt>
      <c:pivotFmt>
        <c:idx val="2886"/>
        <c:spPr>
          <a:solidFill>
            <a:schemeClr val="accent1"/>
          </a:solidFill>
          <a:ln>
            <a:noFill/>
          </a:ln>
          <a:effectLst/>
        </c:spPr>
      </c:pivotFmt>
      <c:pivotFmt>
        <c:idx val="2887"/>
        <c:spPr>
          <a:solidFill>
            <a:schemeClr val="accent1"/>
          </a:solidFill>
          <a:ln>
            <a:noFill/>
          </a:ln>
          <a:effectLst/>
        </c:spPr>
      </c:pivotFmt>
      <c:pivotFmt>
        <c:idx val="2888"/>
        <c:spPr>
          <a:solidFill>
            <a:schemeClr val="accent1"/>
          </a:solidFill>
          <a:ln>
            <a:noFill/>
          </a:ln>
          <a:effectLst/>
        </c:spPr>
      </c:pivotFmt>
      <c:pivotFmt>
        <c:idx val="2889"/>
        <c:spPr>
          <a:solidFill>
            <a:schemeClr val="accent1"/>
          </a:solidFill>
          <a:ln>
            <a:noFill/>
          </a:ln>
          <a:effectLst/>
        </c:spPr>
      </c:pivotFmt>
      <c:pivotFmt>
        <c:idx val="2890"/>
        <c:spPr>
          <a:solidFill>
            <a:schemeClr val="accent1"/>
          </a:solidFill>
          <a:ln>
            <a:noFill/>
          </a:ln>
          <a:effectLst/>
        </c:spPr>
      </c:pivotFmt>
      <c:pivotFmt>
        <c:idx val="2891"/>
        <c:spPr>
          <a:solidFill>
            <a:schemeClr val="accent1"/>
          </a:solidFill>
          <a:ln>
            <a:noFill/>
          </a:ln>
          <a:effectLst/>
        </c:spPr>
      </c:pivotFmt>
      <c:pivotFmt>
        <c:idx val="2892"/>
        <c:spPr>
          <a:solidFill>
            <a:schemeClr val="accent1"/>
          </a:solidFill>
          <a:ln>
            <a:noFill/>
          </a:ln>
          <a:effectLst/>
        </c:spPr>
      </c:pivotFmt>
      <c:pivotFmt>
        <c:idx val="2893"/>
        <c:spPr>
          <a:solidFill>
            <a:schemeClr val="accent1"/>
          </a:solidFill>
          <a:ln>
            <a:noFill/>
          </a:ln>
          <a:effectLst/>
        </c:spPr>
      </c:pivotFmt>
      <c:pivotFmt>
        <c:idx val="2894"/>
        <c:spPr>
          <a:solidFill>
            <a:schemeClr val="accent1"/>
          </a:solidFill>
          <a:ln>
            <a:noFill/>
          </a:ln>
          <a:effectLst/>
        </c:spPr>
      </c:pivotFmt>
      <c:pivotFmt>
        <c:idx val="2895"/>
        <c:spPr>
          <a:solidFill>
            <a:schemeClr val="accent1"/>
          </a:solidFill>
          <a:ln>
            <a:noFill/>
          </a:ln>
          <a:effectLst/>
        </c:spPr>
      </c:pivotFmt>
      <c:pivotFmt>
        <c:idx val="2896"/>
        <c:spPr>
          <a:solidFill>
            <a:schemeClr val="accent1"/>
          </a:solidFill>
          <a:ln>
            <a:noFill/>
          </a:ln>
          <a:effectLst/>
        </c:spPr>
      </c:pivotFmt>
      <c:pivotFmt>
        <c:idx val="2897"/>
        <c:spPr>
          <a:solidFill>
            <a:schemeClr val="accent1"/>
          </a:solidFill>
          <a:ln>
            <a:noFill/>
          </a:ln>
          <a:effectLst/>
        </c:spPr>
      </c:pivotFmt>
      <c:pivotFmt>
        <c:idx val="2898"/>
        <c:spPr>
          <a:solidFill>
            <a:schemeClr val="accent1"/>
          </a:solidFill>
          <a:ln>
            <a:noFill/>
          </a:ln>
          <a:effectLst/>
        </c:spPr>
      </c:pivotFmt>
      <c:pivotFmt>
        <c:idx val="2899"/>
        <c:spPr>
          <a:solidFill>
            <a:schemeClr val="accent1"/>
          </a:solidFill>
          <a:ln>
            <a:noFill/>
          </a:ln>
          <a:effectLst/>
        </c:spPr>
      </c:pivotFmt>
      <c:pivotFmt>
        <c:idx val="2900"/>
        <c:spPr>
          <a:solidFill>
            <a:schemeClr val="accent1"/>
          </a:solidFill>
          <a:ln>
            <a:noFill/>
          </a:ln>
          <a:effectLst/>
        </c:spPr>
      </c:pivotFmt>
      <c:pivotFmt>
        <c:idx val="2901"/>
        <c:spPr>
          <a:solidFill>
            <a:schemeClr val="accent1"/>
          </a:solidFill>
          <a:ln>
            <a:noFill/>
          </a:ln>
          <a:effectLst/>
        </c:spPr>
      </c:pivotFmt>
      <c:pivotFmt>
        <c:idx val="2902"/>
        <c:spPr>
          <a:solidFill>
            <a:schemeClr val="accent1"/>
          </a:solidFill>
          <a:ln>
            <a:noFill/>
          </a:ln>
          <a:effectLst/>
        </c:spPr>
      </c:pivotFmt>
      <c:pivotFmt>
        <c:idx val="2903"/>
        <c:spPr>
          <a:solidFill>
            <a:schemeClr val="accent1"/>
          </a:solidFill>
          <a:ln>
            <a:noFill/>
          </a:ln>
          <a:effectLst/>
        </c:spPr>
      </c:pivotFmt>
      <c:pivotFmt>
        <c:idx val="2904"/>
        <c:spPr>
          <a:solidFill>
            <a:schemeClr val="accent1"/>
          </a:solidFill>
          <a:ln>
            <a:noFill/>
          </a:ln>
          <a:effectLst/>
        </c:spPr>
      </c:pivotFmt>
      <c:pivotFmt>
        <c:idx val="2905"/>
        <c:spPr>
          <a:solidFill>
            <a:schemeClr val="accent1"/>
          </a:solidFill>
          <a:ln>
            <a:noFill/>
          </a:ln>
          <a:effectLst/>
        </c:spPr>
      </c:pivotFmt>
      <c:pivotFmt>
        <c:idx val="2906"/>
        <c:spPr>
          <a:solidFill>
            <a:schemeClr val="accent1"/>
          </a:solidFill>
          <a:ln>
            <a:noFill/>
          </a:ln>
          <a:effectLst/>
        </c:spPr>
      </c:pivotFmt>
      <c:pivotFmt>
        <c:idx val="2907"/>
        <c:spPr>
          <a:solidFill>
            <a:schemeClr val="accent1"/>
          </a:solidFill>
          <a:ln>
            <a:noFill/>
          </a:ln>
          <a:effectLst/>
        </c:spPr>
      </c:pivotFmt>
      <c:pivotFmt>
        <c:idx val="2908"/>
        <c:spPr>
          <a:solidFill>
            <a:schemeClr val="accent1"/>
          </a:solidFill>
          <a:ln>
            <a:noFill/>
          </a:ln>
          <a:effectLst/>
        </c:spPr>
      </c:pivotFmt>
      <c:pivotFmt>
        <c:idx val="2909"/>
        <c:spPr>
          <a:solidFill>
            <a:schemeClr val="accent1"/>
          </a:solidFill>
          <a:ln>
            <a:noFill/>
          </a:ln>
          <a:effectLst/>
        </c:spPr>
      </c:pivotFmt>
      <c:pivotFmt>
        <c:idx val="2910"/>
        <c:spPr>
          <a:solidFill>
            <a:schemeClr val="accent1"/>
          </a:solidFill>
          <a:ln>
            <a:noFill/>
          </a:ln>
          <a:effectLst/>
        </c:spPr>
      </c:pivotFmt>
      <c:pivotFmt>
        <c:idx val="2911"/>
        <c:spPr>
          <a:solidFill>
            <a:schemeClr val="accent1"/>
          </a:solidFill>
          <a:ln>
            <a:noFill/>
          </a:ln>
          <a:effectLst/>
        </c:spPr>
      </c:pivotFmt>
      <c:pivotFmt>
        <c:idx val="2912"/>
        <c:spPr>
          <a:solidFill>
            <a:schemeClr val="accent1"/>
          </a:solidFill>
          <a:ln>
            <a:noFill/>
          </a:ln>
          <a:effectLst/>
        </c:spPr>
      </c:pivotFmt>
      <c:pivotFmt>
        <c:idx val="2913"/>
        <c:spPr>
          <a:solidFill>
            <a:schemeClr val="accent1"/>
          </a:solidFill>
          <a:ln>
            <a:noFill/>
          </a:ln>
          <a:effectLst/>
        </c:spPr>
      </c:pivotFmt>
      <c:pivotFmt>
        <c:idx val="2914"/>
        <c:spPr>
          <a:solidFill>
            <a:schemeClr val="accent1"/>
          </a:solidFill>
          <a:ln>
            <a:noFill/>
          </a:ln>
          <a:effectLst/>
        </c:spPr>
      </c:pivotFmt>
      <c:pivotFmt>
        <c:idx val="2915"/>
        <c:spPr>
          <a:solidFill>
            <a:schemeClr val="accent1"/>
          </a:solidFill>
          <a:ln>
            <a:noFill/>
          </a:ln>
          <a:effectLst/>
        </c:spPr>
      </c:pivotFmt>
      <c:pivotFmt>
        <c:idx val="2916"/>
        <c:spPr>
          <a:solidFill>
            <a:schemeClr val="accent1"/>
          </a:solidFill>
          <a:ln>
            <a:noFill/>
          </a:ln>
          <a:effectLst/>
        </c:spPr>
      </c:pivotFmt>
      <c:pivotFmt>
        <c:idx val="2917"/>
        <c:spPr>
          <a:solidFill>
            <a:schemeClr val="accent1"/>
          </a:solidFill>
          <a:ln>
            <a:noFill/>
          </a:ln>
          <a:effectLst/>
        </c:spPr>
      </c:pivotFmt>
      <c:pivotFmt>
        <c:idx val="2918"/>
        <c:spPr>
          <a:solidFill>
            <a:schemeClr val="accent1"/>
          </a:solidFill>
          <a:ln>
            <a:noFill/>
          </a:ln>
          <a:effectLst/>
        </c:spPr>
      </c:pivotFmt>
      <c:pivotFmt>
        <c:idx val="2919"/>
        <c:spPr>
          <a:solidFill>
            <a:schemeClr val="accent1"/>
          </a:solidFill>
          <a:ln>
            <a:noFill/>
          </a:ln>
          <a:effectLst/>
        </c:spPr>
      </c:pivotFmt>
      <c:pivotFmt>
        <c:idx val="2920"/>
        <c:spPr>
          <a:solidFill>
            <a:schemeClr val="accent1"/>
          </a:solidFill>
          <a:ln>
            <a:noFill/>
          </a:ln>
          <a:effectLst/>
        </c:spPr>
      </c:pivotFmt>
      <c:pivotFmt>
        <c:idx val="2921"/>
        <c:spPr>
          <a:solidFill>
            <a:schemeClr val="accent1"/>
          </a:solidFill>
          <a:ln>
            <a:noFill/>
          </a:ln>
          <a:effectLst/>
        </c:spPr>
      </c:pivotFmt>
      <c:pivotFmt>
        <c:idx val="2922"/>
        <c:spPr>
          <a:solidFill>
            <a:schemeClr val="accent1"/>
          </a:solidFill>
          <a:ln>
            <a:noFill/>
          </a:ln>
          <a:effectLst/>
        </c:spPr>
      </c:pivotFmt>
      <c:pivotFmt>
        <c:idx val="2923"/>
        <c:spPr>
          <a:solidFill>
            <a:schemeClr val="accent1"/>
          </a:solidFill>
          <a:ln>
            <a:noFill/>
          </a:ln>
          <a:effectLst/>
        </c:spPr>
      </c:pivotFmt>
      <c:pivotFmt>
        <c:idx val="2924"/>
        <c:spPr>
          <a:solidFill>
            <a:schemeClr val="accent1"/>
          </a:solidFill>
          <a:ln>
            <a:noFill/>
          </a:ln>
          <a:effectLst/>
        </c:spPr>
      </c:pivotFmt>
      <c:pivotFmt>
        <c:idx val="2925"/>
        <c:spPr>
          <a:solidFill>
            <a:schemeClr val="accent1"/>
          </a:solidFill>
          <a:ln>
            <a:noFill/>
          </a:ln>
          <a:effectLst/>
        </c:spPr>
      </c:pivotFmt>
      <c:pivotFmt>
        <c:idx val="2926"/>
        <c:spPr>
          <a:solidFill>
            <a:schemeClr val="accent1"/>
          </a:solidFill>
          <a:ln>
            <a:noFill/>
          </a:ln>
          <a:effectLst/>
        </c:spPr>
      </c:pivotFmt>
      <c:pivotFmt>
        <c:idx val="2927"/>
        <c:spPr>
          <a:solidFill>
            <a:schemeClr val="accent1"/>
          </a:solidFill>
          <a:ln>
            <a:noFill/>
          </a:ln>
          <a:effectLst/>
        </c:spPr>
      </c:pivotFmt>
      <c:pivotFmt>
        <c:idx val="2928"/>
        <c:spPr>
          <a:solidFill>
            <a:schemeClr val="accent1"/>
          </a:solidFill>
          <a:ln>
            <a:noFill/>
          </a:ln>
          <a:effectLst/>
        </c:spPr>
      </c:pivotFmt>
      <c:pivotFmt>
        <c:idx val="2929"/>
        <c:spPr>
          <a:solidFill>
            <a:schemeClr val="accent1"/>
          </a:solidFill>
          <a:ln>
            <a:noFill/>
          </a:ln>
          <a:effectLst/>
        </c:spPr>
      </c:pivotFmt>
      <c:pivotFmt>
        <c:idx val="2930"/>
        <c:spPr>
          <a:solidFill>
            <a:schemeClr val="accent1"/>
          </a:solidFill>
          <a:ln>
            <a:noFill/>
          </a:ln>
          <a:effectLst/>
        </c:spPr>
      </c:pivotFmt>
      <c:pivotFmt>
        <c:idx val="2931"/>
        <c:spPr>
          <a:solidFill>
            <a:schemeClr val="accent1"/>
          </a:solidFill>
          <a:ln>
            <a:noFill/>
          </a:ln>
          <a:effectLst/>
        </c:spPr>
      </c:pivotFmt>
      <c:pivotFmt>
        <c:idx val="2932"/>
        <c:spPr>
          <a:solidFill>
            <a:schemeClr val="accent1"/>
          </a:solidFill>
          <a:ln>
            <a:noFill/>
          </a:ln>
          <a:effectLst/>
        </c:spPr>
      </c:pivotFmt>
      <c:pivotFmt>
        <c:idx val="2933"/>
        <c:spPr>
          <a:solidFill>
            <a:schemeClr val="accent1"/>
          </a:solidFill>
          <a:ln>
            <a:noFill/>
          </a:ln>
          <a:effectLst/>
        </c:spPr>
      </c:pivotFmt>
      <c:pivotFmt>
        <c:idx val="2934"/>
        <c:spPr>
          <a:solidFill>
            <a:schemeClr val="accent1"/>
          </a:solidFill>
          <a:ln>
            <a:noFill/>
          </a:ln>
          <a:effectLst/>
        </c:spPr>
      </c:pivotFmt>
      <c:pivotFmt>
        <c:idx val="2935"/>
        <c:spPr>
          <a:solidFill>
            <a:schemeClr val="accent1"/>
          </a:solidFill>
          <a:ln>
            <a:noFill/>
          </a:ln>
          <a:effectLst/>
        </c:spPr>
      </c:pivotFmt>
      <c:pivotFmt>
        <c:idx val="2936"/>
        <c:spPr>
          <a:solidFill>
            <a:schemeClr val="accent1"/>
          </a:solidFill>
          <a:ln>
            <a:noFill/>
          </a:ln>
          <a:effectLst/>
        </c:spPr>
      </c:pivotFmt>
      <c:pivotFmt>
        <c:idx val="2937"/>
        <c:spPr>
          <a:solidFill>
            <a:schemeClr val="accent1"/>
          </a:solidFill>
          <a:ln>
            <a:noFill/>
          </a:ln>
          <a:effectLst/>
        </c:spPr>
      </c:pivotFmt>
      <c:pivotFmt>
        <c:idx val="2938"/>
        <c:spPr>
          <a:solidFill>
            <a:schemeClr val="accent1"/>
          </a:solidFill>
          <a:ln>
            <a:noFill/>
          </a:ln>
          <a:effectLst/>
        </c:spPr>
      </c:pivotFmt>
      <c:pivotFmt>
        <c:idx val="2939"/>
        <c:spPr>
          <a:solidFill>
            <a:schemeClr val="accent1"/>
          </a:solidFill>
          <a:ln>
            <a:noFill/>
          </a:ln>
          <a:effectLst/>
        </c:spPr>
      </c:pivotFmt>
      <c:pivotFmt>
        <c:idx val="2940"/>
        <c:spPr>
          <a:solidFill>
            <a:schemeClr val="accent1"/>
          </a:solidFill>
          <a:ln>
            <a:noFill/>
          </a:ln>
          <a:effectLst/>
        </c:spPr>
      </c:pivotFmt>
      <c:pivotFmt>
        <c:idx val="2941"/>
        <c:spPr>
          <a:solidFill>
            <a:schemeClr val="accent1"/>
          </a:solidFill>
          <a:ln>
            <a:noFill/>
          </a:ln>
          <a:effectLst/>
        </c:spPr>
      </c:pivotFmt>
      <c:pivotFmt>
        <c:idx val="2942"/>
        <c:spPr>
          <a:solidFill>
            <a:schemeClr val="accent1"/>
          </a:solidFill>
          <a:ln>
            <a:noFill/>
          </a:ln>
          <a:effectLst/>
        </c:spPr>
      </c:pivotFmt>
      <c:pivotFmt>
        <c:idx val="2943"/>
        <c:spPr>
          <a:solidFill>
            <a:schemeClr val="accent1"/>
          </a:solidFill>
          <a:ln>
            <a:noFill/>
          </a:ln>
          <a:effectLst/>
        </c:spPr>
      </c:pivotFmt>
      <c:pivotFmt>
        <c:idx val="2944"/>
        <c:spPr>
          <a:solidFill>
            <a:schemeClr val="accent1"/>
          </a:solidFill>
          <a:ln>
            <a:noFill/>
          </a:ln>
          <a:effectLst/>
        </c:spPr>
      </c:pivotFmt>
      <c:pivotFmt>
        <c:idx val="2945"/>
        <c:spPr>
          <a:solidFill>
            <a:schemeClr val="accent1"/>
          </a:solidFill>
          <a:ln>
            <a:noFill/>
          </a:ln>
          <a:effectLst/>
        </c:spPr>
      </c:pivotFmt>
      <c:pivotFmt>
        <c:idx val="2946"/>
        <c:spPr>
          <a:solidFill>
            <a:schemeClr val="accent1"/>
          </a:solidFill>
          <a:ln>
            <a:noFill/>
          </a:ln>
          <a:effectLst/>
        </c:spPr>
      </c:pivotFmt>
      <c:pivotFmt>
        <c:idx val="2947"/>
        <c:spPr>
          <a:solidFill>
            <a:schemeClr val="accent1"/>
          </a:solidFill>
          <a:ln>
            <a:noFill/>
          </a:ln>
          <a:effectLst/>
        </c:spPr>
      </c:pivotFmt>
      <c:pivotFmt>
        <c:idx val="2948"/>
        <c:spPr>
          <a:solidFill>
            <a:schemeClr val="accent1"/>
          </a:solidFill>
          <a:ln>
            <a:noFill/>
          </a:ln>
          <a:effectLst/>
        </c:spPr>
      </c:pivotFmt>
      <c:pivotFmt>
        <c:idx val="2949"/>
        <c:spPr>
          <a:solidFill>
            <a:schemeClr val="accent1"/>
          </a:solidFill>
          <a:ln>
            <a:noFill/>
          </a:ln>
          <a:effectLst/>
        </c:spPr>
      </c:pivotFmt>
      <c:pivotFmt>
        <c:idx val="2950"/>
        <c:spPr>
          <a:solidFill>
            <a:schemeClr val="accent1"/>
          </a:solidFill>
          <a:ln>
            <a:noFill/>
          </a:ln>
          <a:effectLst/>
        </c:spPr>
      </c:pivotFmt>
      <c:pivotFmt>
        <c:idx val="2951"/>
        <c:spPr>
          <a:solidFill>
            <a:schemeClr val="accent1"/>
          </a:solidFill>
          <a:ln>
            <a:noFill/>
          </a:ln>
          <a:effectLst/>
        </c:spPr>
      </c:pivotFmt>
      <c:pivotFmt>
        <c:idx val="2952"/>
        <c:spPr>
          <a:solidFill>
            <a:schemeClr val="accent1"/>
          </a:solidFill>
          <a:ln>
            <a:noFill/>
          </a:ln>
          <a:effectLst/>
        </c:spPr>
      </c:pivotFmt>
      <c:pivotFmt>
        <c:idx val="2953"/>
        <c:spPr>
          <a:solidFill>
            <a:schemeClr val="accent1"/>
          </a:solidFill>
          <a:ln>
            <a:noFill/>
          </a:ln>
          <a:effectLst/>
        </c:spPr>
      </c:pivotFmt>
      <c:pivotFmt>
        <c:idx val="2954"/>
        <c:spPr>
          <a:solidFill>
            <a:schemeClr val="accent1"/>
          </a:solidFill>
          <a:ln>
            <a:noFill/>
          </a:ln>
          <a:effectLst/>
        </c:spPr>
      </c:pivotFmt>
      <c:pivotFmt>
        <c:idx val="2955"/>
        <c:spPr>
          <a:solidFill>
            <a:schemeClr val="accent1"/>
          </a:solidFill>
          <a:ln>
            <a:noFill/>
          </a:ln>
          <a:effectLst/>
        </c:spPr>
      </c:pivotFmt>
      <c:pivotFmt>
        <c:idx val="2956"/>
        <c:spPr>
          <a:solidFill>
            <a:schemeClr val="accent1"/>
          </a:solidFill>
          <a:ln>
            <a:noFill/>
          </a:ln>
          <a:effectLst/>
        </c:spPr>
      </c:pivotFmt>
      <c:pivotFmt>
        <c:idx val="2957"/>
        <c:spPr>
          <a:solidFill>
            <a:schemeClr val="accent1"/>
          </a:solidFill>
          <a:ln>
            <a:noFill/>
          </a:ln>
          <a:effectLst/>
        </c:spPr>
      </c:pivotFmt>
      <c:pivotFmt>
        <c:idx val="2958"/>
        <c:spPr>
          <a:solidFill>
            <a:schemeClr val="accent1"/>
          </a:solidFill>
          <a:ln>
            <a:noFill/>
          </a:ln>
          <a:effectLst/>
        </c:spPr>
      </c:pivotFmt>
      <c:pivotFmt>
        <c:idx val="2959"/>
        <c:spPr>
          <a:solidFill>
            <a:schemeClr val="accent1"/>
          </a:solidFill>
          <a:ln>
            <a:noFill/>
          </a:ln>
          <a:effectLst/>
        </c:spPr>
      </c:pivotFmt>
      <c:pivotFmt>
        <c:idx val="2960"/>
        <c:spPr>
          <a:solidFill>
            <a:schemeClr val="accent1"/>
          </a:solidFill>
          <a:ln>
            <a:noFill/>
          </a:ln>
          <a:effectLst/>
        </c:spPr>
      </c:pivotFmt>
      <c:pivotFmt>
        <c:idx val="2961"/>
        <c:spPr>
          <a:solidFill>
            <a:schemeClr val="accent1"/>
          </a:solidFill>
          <a:ln>
            <a:noFill/>
          </a:ln>
          <a:effectLst/>
        </c:spPr>
      </c:pivotFmt>
      <c:pivotFmt>
        <c:idx val="2962"/>
        <c:spPr>
          <a:solidFill>
            <a:schemeClr val="accent1"/>
          </a:solidFill>
          <a:ln>
            <a:noFill/>
          </a:ln>
          <a:effectLst/>
        </c:spPr>
      </c:pivotFmt>
      <c:pivotFmt>
        <c:idx val="2963"/>
        <c:spPr>
          <a:solidFill>
            <a:schemeClr val="accent1"/>
          </a:solidFill>
          <a:ln>
            <a:noFill/>
          </a:ln>
          <a:effectLst/>
        </c:spPr>
      </c:pivotFmt>
      <c:pivotFmt>
        <c:idx val="2964"/>
        <c:spPr>
          <a:solidFill>
            <a:schemeClr val="accent1"/>
          </a:solidFill>
          <a:ln>
            <a:noFill/>
          </a:ln>
          <a:effectLst/>
        </c:spPr>
      </c:pivotFmt>
      <c:pivotFmt>
        <c:idx val="2965"/>
        <c:spPr>
          <a:solidFill>
            <a:schemeClr val="accent1"/>
          </a:solidFill>
          <a:ln>
            <a:noFill/>
          </a:ln>
          <a:effectLst/>
        </c:spPr>
      </c:pivotFmt>
      <c:pivotFmt>
        <c:idx val="2966"/>
        <c:spPr>
          <a:solidFill>
            <a:schemeClr val="accent1"/>
          </a:solidFill>
          <a:ln>
            <a:noFill/>
          </a:ln>
          <a:effectLst/>
        </c:spPr>
      </c:pivotFmt>
      <c:pivotFmt>
        <c:idx val="2967"/>
        <c:spPr>
          <a:solidFill>
            <a:schemeClr val="accent1"/>
          </a:solidFill>
          <a:ln>
            <a:noFill/>
          </a:ln>
          <a:effectLst/>
        </c:spPr>
      </c:pivotFmt>
      <c:pivotFmt>
        <c:idx val="2968"/>
        <c:spPr>
          <a:solidFill>
            <a:schemeClr val="accent1"/>
          </a:solidFill>
          <a:ln>
            <a:noFill/>
          </a:ln>
          <a:effectLst/>
        </c:spPr>
      </c:pivotFmt>
      <c:pivotFmt>
        <c:idx val="2969"/>
        <c:spPr>
          <a:solidFill>
            <a:schemeClr val="accent1"/>
          </a:solidFill>
          <a:ln>
            <a:noFill/>
          </a:ln>
          <a:effectLst/>
        </c:spPr>
      </c:pivotFmt>
      <c:pivotFmt>
        <c:idx val="2970"/>
        <c:spPr>
          <a:solidFill>
            <a:schemeClr val="accent1"/>
          </a:solidFill>
          <a:ln>
            <a:noFill/>
          </a:ln>
          <a:effectLst/>
        </c:spPr>
      </c:pivotFmt>
      <c:pivotFmt>
        <c:idx val="2971"/>
        <c:spPr>
          <a:solidFill>
            <a:schemeClr val="accent1"/>
          </a:solidFill>
          <a:ln>
            <a:noFill/>
          </a:ln>
          <a:effectLst/>
        </c:spPr>
      </c:pivotFmt>
      <c:pivotFmt>
        <c:idx val="2972"/>
        <c:spPr>
          <a:solidFill>
            <a:schemeClr val="accent1"/>
          </a:solidFill>
          <a:ln>
            <a:noFill/>
          </a:ln>
          <a:effectLst/>
        </c:spPr>
      </c:pivotFmt>
      <c:pivotFmt>
        <c:idx val="2973"/>
        <c:spPr>
          <a:solidFill>
            <a:schemeClr val="accent1"/>
          </a:solidFill>
          <a:ln>
            <a:noFill/>
          </a:ln>
          <a:effectLst/>
        </c:spPr>
      </c:pivotFmt>
      <c:pivotFmt>
        <c:idx val="2974"/>
        <c:spPr>
          <a:solidFill>
            <a:schemeClr val="accent1"/>
          </a:solidFill>
          <a:ln>
            <a:noFill/>
          </a:ln>
          <a:effectLst/>
        </c:spPr>
      </c:pivotFmt>
      <c:pivotFmt>
        <c:idx val="2975"/>
        <c:spPr>
          <a:solidFill>
            <a:schemeClr val="accent1"/>
          </a:solidFill>
          <a:ln>
            <a:noFill/>
          </a:ln>
          <a:effectLst/>
        </c:spPr>
      </c:pivotFmt>
      <c:pivotFmt>
        <c:idx val="2976"/>
        <c:spPr>
          <a:solidFill>
            <a:schemeClr val="accent1"/>
          </a:solidFill>
          <a:ln>
            <a:noFill/>
          </a:ln>
          <a:effectLst/>
        </c:spPr>
      </c:pivotFmt>
      <c:pivotFmt>
        <c:idx val="2977"/>
        <c:spPr>
          <a:solidFill>
            <a:schemeClr val="accent1"/>
          </a:solidFill>
          <a:ln>
            <a:noFill/>
          </a:ln>
          <a:effectLst/>
        </c:spPr>
      </c:pivotFmt>
      <c:pivotFmt>
        <c:idx val="2978"/>
        <c:spPr>
          <a:solidFill>
            <a:schemeClr val="accent1"/>
          </a:solidFill>
          <a:ln>
            <a:noFill/>
          </a:ln>
          <a:effectLst/>
        </c:spPr>
      </c:pivotFmt>
      <c:pivotFmt>
        <c:idx val="2979"/>
        <c:spPr>
          <a:solidFill>
            <a:schemeClr val="accent1"/>
          </a:solidFill>
          <a:ln>
            <a:noFill/>
          </a:ln>
          <a:effectLst/>
        </c:spPr>
      </c:pivotFmt>
      <c:pivotFmt>
        <c:idx val="2980"/>
        <c:spPr>
          <a:solidFill>
            <a:schemeClr val="accent1"/>
          </a:solidFill>
          <a:ln>
            <a:noFill/>
          </a:ln>
          <a:effectLst/>
        </c:spPr>
      </c:pivotFmt>
      <c:pivotFmt>
        <c:idx val="2981"/>
        <c:spPr>
          <a:solidFill>
            <a:schemeClr val="accent1"/>
          </a:solidFill>
          <a:ln>
            <a:noFill/>
          </a:ln>
          <a:effectLst/>
        </c:spPr>
      </c:pivotFmt>
      <c:pivotFmt>
        <c:idx val="2982"/>
        <c:spPr>
          <a:solidFill>
            <a:schemeClr val="accent1"/>
          </a:solidFill>
          <a:ln>
            <a:noFill/>
          </a:ln>
          <a:effectLst/>
        </c:spPr>
      </c:pivotFmt>
      <c:pivotFmt>
        <c:idx val="2983"/>
        <c:spPr>
          <a:solidFill>
            <a:schemeClr val="accent1"/>
          </a:solidFill>
          <a:ln>
            <a:noFill/>
          </a:ln>
          <a:effectLst/>
        </c:spPr>
      </c:pivotFmt>
      <c:pivotFmt>
        <c:idx val="2984"/>
        <c:spPr>
          <a:solidFill>
            <a:schemeClr val="accent1"/>
          </a:solidFill>
          <a:ln>
            <a:noFill/>
          </a:ln>
          <a:effectLst/>
        </c:spPr>
      </c:pivotFmt>
      <c:pivotFmt>
        <c:idx val="2985"/>
        <c:spPr>
          <a:solidFill>
            <a:schemeClr val="accent1"/>
          </a:solidFill>
          <a:ln>
            <a:noFill/>
          </a:ln>
          <a:effectLst/>
        </c:spPr>
      </c:pivotFmt>
      <c:pivotFmt>
        <c:idx val="2986"/>
        <c:spPr>
          <a:solidFill>
            <a:schemeClr val="accent1"/>
          </a:solidFill>
          <a:ln>
            <a:noFill/>
          </a:ln>
          <a:effectLst/>
        </c:spPr>
      </c:pivotFmt>
      <c:pivotFmt>
        <c:idx val="2987"/>
        <c:spPr>
          <a:solidFill>
            <a:schemeClr val="accent1"/>
          </a:solidFill>
          <a:ln>
            <a:noFill/>
          </a:ln>
          <a:effectLst/>
        </c:spPr>
      </c:pivotFmt>
      <c:pivotFmt>
        <c:idx val="2988"/>
        <c:spPr>
          <a:solidFill>
            <a:schemeClr val="accent1"/>
          </a:solidFill>
          <a:ln>
            <a:noFill/>
          </a:ln>
          <a:effectLst/>
        </c:spPr>
      </c:pivotFmt>
      <c:pivotFmt>
        <c:idx val="2989"/>
        <c:spPr>
          <a:solidFill>
            <a:schemeClr val="accent1"/>
          </a:solidFill>
          <a:ln>
            <a:noFill/>
          </a:ln>
          <a:effectLst/>
        </c:spPr>
      </c:pivotFmt>
      <c:pivotFmt>
        <c:idx val="2990"/>
        <c:spPr>
          <a:solidFill>
            <a:schemeClr val="accent1"/>
          </a:solidFill>
          <a:ln>
            <a:noFill/>
          </a:ln>
          <a:effectLst/>
        </c:spPr>
      </c:pivotFmt>
      <c:pivotFmt>
        <c:idx val="2991"/>
        <c:spPr>
          <a:solidFill>
            <a:schemeClr val="accent1"/>
          </a:solidFill>
          <a:ln>
            <a:noFill/>
          </a:ln>
          <a:effectLst/>
        </c:spPr>
      </c:pivotFmt>
      <c:pivotFmt>
        <c:idx val="2992"/>
        <c:spPr>
          <a:solidFill>
            <a:schemeClr val="accent1"/>
          </a:solidFill>
          <a:ln>
            <a:noFill/>
          </a:ln>
          <a:effectLst/>
        </c:spPr>
      </c:pivotFmt>
      <c:pivotFmt>
        <c:idx val="2993"/>
        <c:spPr>
          <a:solidFill>
            <a:schemeClr val="accent1"/>
          </a:solidFill>
          <a:ln>
            <a:noFill/>
          </a:ln>
          <a:effectLst/>
        </c:spPr>
      </c:pivotFmt>
      <c:pivotFmt>
        <c:idx val="2994"/>
        <c:spPr>
          <a:solidFill>
            <a:schemeClr val="accent1"/>
          </a:solidFill>
          <a:ln>
            <a:noFill/>
          </a:ln>
          <a:effectLst/>
        </c:spPr>
      </c:pivotFmt>
      <c:pivotFmt>
        <c:idx val="2995"/>
        <c:spPr>
          <a:solidFill>
            <a:schemeClr val="accent1"/>
          </a:solidFill>
          <a:ln>
            <a:noFill/>
          </a:ln>
          <a:effectLst/>
        </c:spPr>
      </c:pivotFmt>
      <c:pivotFmt>
        <c:idx val="2996"/>
        <c:spPr>
          <a:solidFill>
            <a:schemeClr val="accent1"/>
          </a:solidFill>
          <a:ln>
            <a:noFill/>
          </a:ln>
          <a:effectLst/>
        </c:spPr>
      </c:pivotFmt>
      <c:pivotFmt>
        <c:idx val="2997"/>
        <c:spPr>
          <a:solidFill>
            <a:schemeClr val="accent1"/>
          </a:solidFill>
          <a:ln>
            <a:noFill/>
          </a:ln>
          <a:effectLst/>
        </c:spPr>
      </c:pivotFmt>
      <c:pivotFmt>
        <c:idx val="2998"/>
        <c:spPr>
          <a:solidFill>
            <a:schemeClr val="accent1"/>
          </a:solidFill>
          <a:ln>
            <a:noFill/>
          </a:ln>
          <a:effectLst/>
        </c:spPr>
      </c:pivotFmt>
      <c:pivotFmt>
        <c:idx val="2999"/>
        <c:spPr>
          <a:solidFill>
            <a:schemeClr val="accent1"/>
          </a:solidFill>
          <a:ln>
            <a:noFill/>
          </a:ln>
          <a:effectLst/>
        </c:spPr>
      </c:pivotFmt>
      <c:pivotFmt>
        <c:idx val="3000"/>
        <c:spPr>
          <a:solidFill>
            <a:schemeClr val="accent1"/>
          </a:solidFill>
          <a:ln>
            <a:noFill/>
          </a:ln>
          <a:effectLst/>
        </c:spPr>
      </c:pivotFmt>
      <c:pivotFmt>
        <c:idx val="3001"/>
        <c:spPr>
          <a:solidFill>
            <a:schemeClr val="accent1"/>
          </a:solidFill>
          <a:ln>
            <a:noFill/>
          </a:ln>
          <a:effectLst/>
        </c:spPr>
      </c:pivotFmt>
      <c:pivotFmt>
        <c:idx val="3002"/>
        <c:spPr>
          <a:solidFill>
            <a:schemeClr val="accent1"/>
          </a:solidFill>
          <a:ln>
            <a:noFill/>
          </a:ln>
          <a:effectLst/>
        </c:spPr>
      </c:pivotFmt>
      <c:pivotFmt>
        <c:idx val="3003"/>
        <c:spPr>
          <a:solidFill>
            <a:schemeClr val="accent1"/>
          </a:solidFill>
          <a:ln>
            <a:noFill/>
          </a:ln>
          <a:effectLst/>
        </c:spPr>
      </c:pivotFmt>
      <c:pivotFmt>
        <c:idx val="3004"/>
        <c:spPr>
          <a:solidFill>
            <a:schemeClr val="accent1"/>
          </a:solidFill>
          <a:ln>
            <a:noFill/>
          </a:ln>
          <a:effectLst/>
        </c:spPr>
      </c:pivotFmt>
      <c:pivotFmt>
        <c:idx val="3005"/>
        <c:spPr>
          <a:solidFill>
            <a:schemeClr val="accent1"/>
          </a:solidFill>
          <a:ln>
            <a:noFill/>
          </a:ln>
          <a:effectLst/>
        </c:spPr>
      </c:pivotFmt>
      <c:pivotFmt>
        <c:idx val="3006"/>
        <c:spPr>
          <a:solidFill>
            <a:schemeClr val="accent1"/>
          </a:solidFill>
          <a:ln>
            <a:noFill/>
          </a:ln>
          <a:effectLst/>
        </c:spPr>
      </c:pivotFmt>
      <c:pivotFmt>
        <c:idx val="3007"/>
        <c:spPr>
          <a:solidFill>
            <a:schemeClr val="accent1"/>
          </a:solidFill>
          <a:ln>
            <a:noFill/>
          </a:ln>
          <a:effectLst/>
        </c:spPr>
      </c:pivotFmt>
      <c:pivotFmt>
        <c:idx val="3008"/>
        <c:spPr>
          <a:solidFill>
            <a:schemeClr val="accent1"/>
          </a:solidFill>
          <a:ln>
            <a:noFill/>
          </a:ln>
          <a:effectLst/>
        </c:spPr>
      </c:pivotFmt>
      <c:pivotFmt>
        <c:idx val="3009"/>
        <c:spPr>
          <a:solidFill>
            <a:schemeClr val="accent1"/>
          </a:solidFill>
          <a:ln>
            <a:noFill/>
          </a:ln>
          <a:effectLst/>
        </c:spPr>
      </c:pivotFmt>
      <c:pivotFmt>
        <c:idx val="3010"/>
        <c:spPr>
          <a:solidFill>
            <a:schemeClr val="accent1"/>
          </a:solidFill>
          <a:ln>
            <a:noFill/>
          </a:ln>
          <a:effectLst/>
        </c:spPr>
      </c:pivotFmt>
      <c:pivotFmt>
        <c:idx val="3011"/>
        <c:spPr>
          <a:solidFill>
            <a:schemeClr val="accent1"/>
          </a:solidFill>
          <a:ln>
            <a:noFill/>
          </a:ln>
          <a:effectLst/>
        </c:spPr>
      </c:pivotFmt>
      <c:pivotFmt>
        <c:idx val="3012"/>
        <c:spPr>
          <a:solidFill>
            <a:schemeClr val="accent1"/>
          </a:solidFill>
          <a:ln>
            <a:noFill/>
          </a:ln>
          <a:effectLst/>
        </c:spPr>
      </c:pivotFmt>
      <c:pivotFmt>
        <c:idx val="3013"/>
        <c:spPr>
          <a:solidFill>
            <a:schemeClr val="accent1"/>
          </a:solidFill>
          <a:ln>
            <a:noFill/>
          </a:ln>
          <a:effectLst/>
        </c:spPr>
      </c:pivotFmt>
      <c:pivotFmt>
        <c:idx val="3014"/>
        <c:spPr>
          <a:solidFill>
            <a:schemeClr val="accent1"/>
          </a:solidFill>
          <a:ln>
            <a:noFill/>
          </a:ln>
          <a:effectLst/>
        </c:spPr>
      </c:pivotFmt>
      <c:pivotFmt>
        <c:idx val="3015"/>
        <c:spPr>
          <a:solidFill>
            <a:schemeClr val="accent1"/>
          </a:solidFill>
          <a:ln>
            <a:noFill/>
          </a:ln>
          <a:effectLst/>
        </c:spPr>
      </c:pivotFmt>
      <c:pivotFmt>
        <c:idx val="3016"/>
        <c:spPr>
          <a:solidFill>
            <a:schemeClr val="accent1"/>
          </a:solidFill>
          <a:ln>
            <a:noFill/>
          </a:ln>
          <a:effectLst/>
        </c:spPr>
      </c:pivotFmt>
      <c:pivotFmt>
        <c:idx val="3017"/>
        <c:spPr>
          <a:solidFill>
            <a:schemeClr val="accent1"/>
          </a:solidFill>
          <a:ln>
            <a:noFill/>
          </a:ln>
          <a:effectLst/>
        </c:spPr>
      </c:pivotFmt>
      <c:pivotFmt>
        <c:idx val="3018"/>
        <c:spPr>
          <a:solidFill>
            <a:schemeClr val="accent1"/>
          </a:solidFill>
          <a:ln>
            <a:noFill/>
          </a:ln>
          <a:effectLst/>
        </c:spPr>
      </c:pivotFmt>
      <c:pivotFmt>
        <c:idx val="3019"/>
        <c:spPr>
          <a:solidFill>
            <a:schemeClr val="accent1"/>
          </a:solidFill>
          <a:ln>
            <a:noFill/>
          </a:ln>
          <a:effectLst/>
        </c:spPr>
      </c:pivotFmt>
      <c:pivotFmt>
        <c:idx val="3020"/>
        <c:spPr>
          <a:solidFill>
            <a:schemeClr val="accent1"/>
          </a:solidFill>
          <a:ln>
            <a:noFill/>
          </a:ln>
          <a:effectLst/>
        </c:spPr>
      </c:pivotFmt>
      <c:pivotFmt>
        <c:idx val="3021"/>
        <c:spPr>
          <a:solidFill>
            <a:schemeClr val="accent1"/>
          </a:solidFill>
          <a:ln>
            <a:noFill/>
          </a:ln>
          <a:effectLst/>
        </c:spPr>
      </c:pivotFmt>
      <c:pivotFmt>
        <c:idx val="3022"/>
        <c:spPr>
          <a:solidFill>
            <a:schemeClr val="accent1"/>
          </a:solidFill>
          <a:ln>
            <a:noFill/>
          </a:ln>
          <a:effectLst/>
        </c:spPr>
      </c:pivotFmt>
      <c:pivotFmt>
        <c:idx val="3023"/>
        <c:spPr>
          <a:solidFill>
            <a:schemeClr val="accent1"/>
          </a:solidFill>
          <a:ln>
            <a:noFill/>
          </a:ln>
          <a:effectLst/>
        </c:spPr>
      </c:pivotFmt>
      <c:pivotFmt>
        <c:idx val="3024"/>
        <c:spPr>
          <a:solidFill>
            <a:schemeClr val="accent1"/>
          </a:solidFill>
          <a:ln>
            <a:noFill/>
          </a:ln>
          <a:effectLst/>
        </c:spPr>
      </c:pivotFmt>
      <c:pivotFmt>
        <c:idx val="3025"/>
        <c:spPr>
          <a:solidFill>
            <a:schemeClr val="accent1"/>
          </a:solidFill>
          <a:ln>
            <a:noFill/>
          </a:ln>
          <a:effectLst/>
        </c:spPr>
      </c:pivotFmt>
      <c:pivotFmt>
        <c:idx val="3026"/>
        <c:spPr>
          <a:solidFill>
            <a:schemeClr val="accent1"/>
          </a:solidFill>
          <a:ln>
            <a:noFill/>
          </a:ln>
          <a:effectLst/>
        </c:spPr>
      </c:pivotFmt>
      <c:pivotFmt>
        <c:idx val="3027"/>
        <c:spPr>
          <a:solidFill>
            <a:schemeClr val="accent1"/>
          </a:solidFill>
          <a:ln>
            <a:noFill/>
          </a:ln>
          <a:effectLst/>
        </c:spPr>
      </c:pivotFmt>
      <c:pivotFmt>
        <c:idx val="3028"/>
        <c:spPr>
          <a:solidFill>
            <a:schemeClr val="accent1"/>
          </a:solidFill>
          <a:ln>
            <a:noFill/>
          </a:ln>
          <a:effectLst/>
        </c:spPr>
      </c:pivotFmt>
      <c:pivotFmt>
        <c:idx val="3029"/>
        <c:spPr>
          <a:solidFill>
            <a:schemeClr val="accent1"/>
          </a:solidFill>
          <a:ln>
            <a:noFill/>
          </a:ln>
          <a:effectLst/>
        </c:spPr>
      </c:pivotFmt>
      <c:pivotFmt>
        <c:idx val="3030"/>
        <c:spPr>
          <a:solidFill>
            <a:schemeClr val="accent1"/>
          </a:solidFill>
          <a:ln>
            <a:noFill/>
          </a:ln>
          <a:effectLst/>
        </c:spPr>
      </c:pivotFmt>
      <c:pivotFmt>
        <c:idx val="3031"/>
        <c:spPr>
          <a:solidFill>
            <a:schemeClr val="accent1"/>
          </a:solidFill>
          <a:ln>
            <a:noFill/>
          </a:ln>
          <a:effectLst/>
        </c:spPr>
      </c:pivotFmt>
      <c:pivotFmt>
        <c:idx val="3032"/>
        <c:spPr>
          <a:solidFill>
            <a:schemeClr val="accent1"/>
          </a:solidFill>
          <a:ln>
            <a:noFill/>
          </a:ln>
          <a:effectLst/>
        </c:spPr>
      </c:pivotFmt>
      <c:pivotFmt>
        <c:idx val="3033"/>
        <c:spPr>
          <a:solidFill>
            <a:schemeClr val="accent1"/>
          </a:solidFill>
          <a:ln>
            <a:noFill/>
          </a:ln>
          <a:effectLst/>
        </c:spPr>
      </c:pivotFmt>
      <c:pivotFmt>
        <c:idx val="3034"/>
        <c:spPr>
          <a:solidFill>
            <a:schemeClr val="accent1"/>
          </a:solidFill>
          <a:ln>
            <a:noFill/>
          </a:ln>
          <a:effectLst/>
        </c:spPr>
      </c:pivotFmt>
      <c:pivotFmt>
        <c:idx val="3035"/>
        <c:spPr>
          <a:solidFill>
            <a:schemeClr val="accent1"/>
          </a:solidFill>
          <a:ln>
            <a:noFill/>
          </a:ln>
          <a:effectLst/>
        </c:spPr>
      </c:pivotFmt>
      <c:pivotFmt>
        <c:idx val="3036"/>
        <c:spPr>
          <a:solidFill>
            <a:schemeClr val="accent1"/>
          </a:solidFill>
          <a:ln>
            <a:noFill/>
          </a:ln>
          <a:effectLst/>
        </c:spPr>
      </c:pivotFmt>
      <c:pivotFmt>
        <c:idx val="3037"/>
        <c:spPr>
          <a:solidFill>
            <a:schemeClr val="accent1"/>
          </a:solidFill>
          <a:ln>
            <a:noFill/>
          </a:ln>
          <a:effectLst/>
        </c:spPr>
      </c:pivotFmt>
      <c:pivotFmt>
        <c:idx val="3038"/>
        <c:spPr>
          <a:solidFill>
            <a:schemeClr val="accent1"/>
          </a:solidFill>
          <a:ln>
            <a:noFill/>
          </a:ln>
          <a:effectLst/>
        </c:spPr>
      </c:pivotFmt>
      <c:pivotFmt>
        <c:idx val="3039"/>
        <c:spPr>
          <a:solidFill>
            <a:schemeClr val="accent1"/>
          </a:solidFill>
          <a:ln>
            <a:noFill/>
          </a:ln>
          <a:effectLst/>
        </c:spPr>
      </c:pivotFmt>
      <c:pivotFmt>
        <c:idx val="3040"/>
        <c:spPr>
          <a:solidFill>
            <a:schemeClr val="accent1"/>
          </a:solidFill>
          <a:ln>
            <a:noFill/>
          </a:ln>
          <a:effectLst/>
        </c:spPr>
      </c:pivotFmt>
      <c:pivotFmt>
        <c:idx val="3041"/>
        <c:spPr>
          <a:solidFill>
            <a:schemeClr val="accent1"/>
          </a:solidFill>
          <a:ln>
            <a:noFill/>
          </a:ln>
          <a:effectLst/>
        </c:spPr>
      </c:pivotFmt>
      <c:pivotFmt>
        <c:idx val="3042"/>
        <c:spPr>
          <a:solidFill>
            <a:schemeClr val="accent1"/>
          </a:solidFill>
          <a:ln>
            <a:noFill/>
          </a:ln>
          <a:effectLst/>
        </c:spPr>
      </c:pivotFmt>
      <c:pivotFmt>
        <c:idx val="3043"/>
        <c:spPr>
          <a:solidFill>
            <a:schemeClr val="accent1"/>
          </a:solidFill>
          <a:ln>
            <a:noFill/>
          </a:ln>
          <a:effectLst/>
        </c:spPr>
      </c:pivotFmt>
      <c:pivotFmt>
        <c:idx val="3044"/>
        <c:spPr>
          <a:solidFill>
            <a:schemeClr val="accent1"/>
          </a:solidFill>
          <a:ln>
            <a:noFill/>
          </a:ln>
          <a:effectLst/>
        </c:spPr>
      </c:pivotFmt>
      <c:pivotFmt>
        <c:idx val="3045"/>
        <c:spPr>
          <a:solidFill>
            <a:schemeClr val="accent1"/>
          </a:solidFill>
          <a:ln>
            <a:noFill/>
          </a:ln>
          <a:effectLst/>
        </c:spPr>
      </c:pivotFmt>
      <c:pivotFmt>
        <c:idx val="3046"/>
        <c:spPr>
          <a:solidFill>
            <a:schemeClr val="accent1"/>
          </a:solidFill>
          <a:ln>
            <a:noFill/>
          </a:ln>
          <a:effectLst/>
        </c:spPr>
      </c:pivotFmt>
      <c:pivotFmt>
        <c:idx val="3047"/>
        <c:spPr>
          <a:solidFill>
            <a:schemeClr val="accent1"/>
          </a:solidFill>
          <a:ln>
            <a:noFill/>
          </a:ln>
          <a:effectLst/>
        </c:spPr>
      </c:pivotFmt>
      <c:pivotFmt>
        <c:idx val="3048"/>
        <c:spPr>
          <a:solidFill>
            <a:schemeClr val="accent1"/>
          </a:solidFill>
          <a:ln>
            <a:noFill/>
          </a:ln>
          <a:effectLst/>
        </c:spPr>
      </c:pivotFmt>
      <c:pivotFmt>
        <c:idx val="3049"/>
        <c:spPr>
          <a:solidFill>
            <a:schemeClr val="accent1"/>
          </a:solidFill>
          <a:ln>
            <a:noFill/>
          </a:ln>
          <a:effectLst/>
        </c:spPr>
      </c:pivotFmt>
      <c:pivotFmt>
        <c:idx val="3050"/>
        <c:spPr>
          <a:solidFill>
            <a:schemeClr val="accent1"/>
          </a:solidFill>
          <a:ln>
            <a:noFill/>
          </a:ln>
          <a:effectLst/>
        </c:spPr>
      </c:pivotFmt>
      <c:pivotFmt>
        <c:idx val="3051"/>
        <c:spPr>
          <a:solidFill>
            <a:schemeClr val="accent1"/>
          </a:solidFill>
          <a:ln>
            <a:noFill/>
          </a:ln>
          <a:effectLst/>
        </c:spPr>
      </c:pivotFmt>
      <c:pivotFmt>
        <c:idx val="3052"/>
        <c:spPr>
          <a:solidFill>
            <a:schemeClr val="accent1"/>
          </a:solidFill>
          <a:ln>
            <a:noFill/>
          </a:ln>
          <a:effectLst/>
        </c:spPr>
      </c:pivotFmt>
      <c:pivotFmt>
        <c:idx val="3053"/>
        <c:spPr>
          <a:solidFill>
            <a:schemeClr val="accent1"/>
          </a:solidFill>
          <a:ln>
            <a:noFill/>
          </a:ln>
          <a:effectLst/>
        </c:spPr>
      </c:pivotFmt>
      <c:pivotFmt>
        <c:idx val="3054"/>
        <c:spPr>
          <a:solidFill>
            <a:schemeClr val="accent1"/>
          </a:solidFill>
          <a:ln>
            <a:noFill/>
          </a:ln>
          <a:effectLst/>
        </c:spPr>
      </c:pivotFmt>
      <c:pivotFmt>
        <c:idx val="3055"/>
        <c:spPr>
          <a:solidFill>
            <a:schemeClr val="accent1"/>
          </a:solidFill>
          <a:ln>
            <a:noFill/>
          </a:ln>
          <a:effectLst/>
        </c:spPr>
      </c:pivotFmt>
      <c:pivotFmt>
        <c:idx val="3056"/>
        <c:spPr>
          <a:solidFill>
            <a:schemeClr val="accent1"/>
          </a:solidFill>
          <a:ln>
            <a:noFill/>
          </a:ln>
          <a:effectLst/>
        </c:spPr>
      </c:pivotFmt>
      <c:pivotFmt>
        <c:idx val="3057"/>
        <c:spPr>
          <a:solidFill>
            <a:schemeClr val="accent1"/>
          </a:solidFill>
          <a:ln>
            <a:noFill/>
          </a:ln>
          <a:effectLst/>
        </c:spPr>
      </c:pivotFmt>
      <c:pivotFmt>
        <c:idx val="3058"/>
        <c:spPr>
          <a:solidFill>
            <a:schemeClr val="accent1"/>
          </a:solidFill>
          <a:ln>
            <a:noFill/>
          </a:ln>
          <a:effectLst/>
        </c:spPr>
      </c:pivotFmt>
      <c:pivotFmt>
        <c:idx val="3059"/>
        <c:spPr>
          <a:solidFill>
            <a:schemeClr val="accent1"/>
          </a:solidFill>
          <a:ln>
            <a:noFill/>
          </a:ln>
          <a:effectLst/>
        </c:spPr>
      </c:pivotFmt>
      <c:pivotFmt>
        <c:idx val="3060"/>
        <c:spPr>
          <a:solidFill>
            <a:schemeClr val="accent1"/>
          </a:solidFill>
          <a:ln>
            <a:noFill/>
          </a:ln>
          <a:effectLst/>
        </c:spPr>
      </c:pivotFmt>
      <c:pivotFmt>
        <c:idx val="3061"/>
        <c:spPr>
          <a:solidFill>
            <a:schemeClr val="accent1"/>
          </a:solidFill>
          <a:ln>
            <a:noFill/>
          </a:ln>
          <a:effectLst/>
        </c:spPr>
      </c:pivotFmt>
      <c:pivotFmt>
        <c:idx val="3062"/>
        <c:spPr>
          <a:solidFill>
            <a:schemeClr val="accent1"/>
          </a:solidFill>
          <a:ln>
            <a:noFill/>
          </a:ln>
          <a:effectLst/>
        </c:spPr>
      </c:pivotFmt>
      <c:pivotFmt>
        <c:idx val="3063"/>
        <c:spPr>
          <a:solidFill>
            <a:schemeClr val="accent1"/>
          </a:solidFill>
          <a:ln>
            <a:noFill/>
          </a:ln>
          <a:effectLst/>
        </c:spPr>
      </c:pivotFmt>
      <c:pivotFmt>
        <c:idx val="3064"/>
        <c:spPr>
          <a:solidFill>
            <a:schemeClr val="accent1"/>
          </a:solidFill>
          <a:ln>
            <a:noFill/>
          </a:ln>
          <a:effectLst/>
        </c:spPr>
      </c:pivotFmt>
      <c:pivotFmt>
        <c:idx val="3065"/>
        <c:spPr>
          <a:solidFill>
            <a:schemeClr val="accent1"/>
          </a:solidFill>
          <a:ln>
            <a:noFill/>
          </a:ln>
          <a:effectLst/>
        </c:spPr>
      </c:pivotFmt>
      <c:pivotFmt>
        <c:idx val="3066"/>
        <c:spPr>
          <a:solidFill>
            <a:schemeClr val="accent1"/>
          </a:solidFill>
          <a:ln>
            <a:noFill/>
          </a:ln>
          <a:effectLst/>
        </c:spPr>
      </c:pivotFmt>
      <c:pivotFmt>
        <c:idx val="3067"/>
        <c:spPr>
          <a:solidFill>
            <a:schemeClr val="accent1"/>
          </a:solidFill>
          <a:ln>
            <a:noFill/>
          </a:ln>
          <a:effectLst/>
        </c:spPr>
      </c:pivotFmt>
      <c:pivotFmt>
        <c:idx val="3068"/>
        <c:spPr>
          <a:solidFill>
            <a:schemeClr val="accent1"/>
          </a:solidFill>
          <a:ln>
            <a:noFill/>
          </a:ln>
          <a:effectLst/>
        </c:spPr>
      </c:pivotFmt>
      <c:pivotFmt>
        <c:idx val="3069"/>
        <c:spPr>
          <a:solidFill>
            <a:schemeClr val="accent1"/>
          </a:solidFill>
          <a:ln>
            <a:noFill/>
          </a:ln>
          <a:effectLst/>
        </c:spPr>
      </c:pivotFmt>
      <c:pivotFmt>
        <c:idx val="3070"/>
        <c:spPr>
          <a:solidFill>
            <a:schemeClr val="accent1"/>
          </a:solidFill>
          <a:ln>
            <a:noFill/>
          </a:ln>
          <a:effectLst/>
        </c:spPr>
      </c:pivotFmt>
      <c:pivotFmt>
        <c:idx val="3071"/>
        <c:spPr>
          <a:solidFill>
            <a:schemeClr val="accent1"/>
          </a:solidFill>
          <a:ln>
            <a:noFill/>
          </a:ln>
          <a:effectLst/>
        </c:spPr>
      </c:pivotFmt>
      <c:pivotFmt>
        <c:idx val="3072"/>
        <c:spPr>
          <a:solidFill>
            <a:schemeClr val="accent1"/>
          </a:solidFill>
          <a:ln>
            <a:noFill/>
          </a:ln>
          <a:effectLst/>
        </c:spPr>
      </c:pivotFmt>
      <c:pivotFmt>
        <c:idx val="3073"/>
        <c:spPr>
          <a:solidFill>
            <a:schemeClr val="accent1"/>
          </a:solidFill>
          <a:ln>
            <a:noFill/>
          </a:ln>
          <a:effectLst/>
        </c:spPr>
      </c:pivotFmt>
      <c:pivotFmt>
        <c:idx val="3074"/>
        <c:spPr>
          <a:solidFill>
            <a:schemeClr val="accent1"/>
          </a:solidFill>
          <a:ln>
            <a:noFill/>
          </a:ln>
          <a:effectLst/>
        </c:spPr>
      </c:pivotFmt>
      <c:pivotFmt>
        <c:idx val="3075"/>
        <c:spPr>
          <a:solidFill>
            <a:schemeClr val="accent1"/>
          </a:solidFill>
          <a:ln>
            <a:noFill/>
          </a:ln>
          <a:effectLst/>
        </c:spPr>
      </c:pivotFmt>
      <c:pivotFmt>
        <c:idx val="3076"/>
        <c:spPr>
          <a:solidFill>
            <a:schemeClr val="accent1"/>
          </a:solidFill>
          <a:ln>
            <a:noFill/>
          </a:ln>
          <a:effectLst/>
        </c:spPr>
      </c:pivotFmt>
      <c:pivotFmt>
        <c:idx val="3077"/>
        <c:spPr>
          <a:solidFill>
            <a:schemeClr val="accent1"/>
          </a:solidFill>
          <a:ln>
            <a:noFill/>
          </a:ln>
          <a:effectLst/>
        </c:spPr>
      </c:pivotFmt>
      <c:pivotFmt>
        <c:idx val="3078"/>
        <c:spPr>
          <a:solidFill>
            <a:schemeClr val="accent1"/>
          </a:solidFill>
          <a:ln>
            <a:noFill/>
          </a:ln>
          <a:effectLst/>
        </c:spPr>
      </c:pivotFmt>
      <c:pivotFmt>
        <c:idx val="3079"/>
        <c:spPr>
          <a:solidFill>
            <a:schemeClr val="accent1"/>
          </a:solidFill>
          <a:ln>
            <a:noFill/>
          </a:ln>
          <a:effectLst/>
        </c:spPr>
      </c:pivotFmt>
      <c:pivotFmt>
        <c:idx val="3080"/>
        <c:spPr>
          <a:solidFill>
            <a:schemeClr val="accent1"/>
          </a:solidFill>
          <a:ln>
            <a:noFill/>
          </a:ln>
          <a:effectLst/>
        </c:spPr>
      </c:pivotFmt>
      <c:pivotFmt>
        <c:idx val="3081"/>
        <c:spPr>
          <a:solidFill>
            <a:schemeClr val="accent1"/>
          </a:solidFill>
          <a:ln>
            <a:noFill/>
          </a:ln>
          <a:effectLst/>
        </c:spPr>
      </c:pivotFmt>
      <c:pivotFmt>
        <c:idx val="3082"/>
        <c:spPr>
          <a:solidFill>
            <a:schemeClr val="accent1"/>
          </a:solidFill>
          <a:ln>
            <a:noFill/>
          </a:ln>
          <a:effectLst/>
        </c:spPr>
      </c:pivotFmt>
      <c:pivotFmt>
        <c:idx val="3083"/>
        <c:spPr>
          <a:solidFill>
            <a:schemeClr val="accent1"/>
          </a:solidFill>
          <a:ln>
            <a:noFill/>
          </a:ln>
          <a:effectLst/>
        </c:spPr>
      </c:pivotFmt>
      <c:pivotFmt>
        <c:idx val="3084"/>
        <c:spPr>
          <a:solidFill>
            <a:schemeClr val="accent1"/>
          </a:solidFill>
          <a:ln>
            <a:noFill/>
          </a:ln>
          <a:effectLst/>
        </c:spPr>
      </c:pivotFmt>
      <c:pivotFmt>
        <c:idx val="3085"/>
        <c:spPr>
          <a:solidFill>
            <a:schemeClr val="accent1"/>
          </a:solidFill>
          <a:ln>
            <a:noFill/>
          </a:ln>
          <a:effectLst/>
        </c:spPr>
      </c:pivotFmt>
      <c:pivotFmt>
        <c:idx val="3086"/>
        <c:spPr>
          <a:solidFill>
            <a:schemeClr val="accent1"/>
          </a:solidFill>
          <a:ln>
            <a:noFill/>
          </a:ln>
          <a:effectLst/>
        </c:spPr>
      </c:pivotFmt>
      <c:pivotFmt>
        <c:idx val="3087"/>
        <c:spPr>
          <a:solidFill>
            <a:schemeClr val="accent1"/>
          </a:solidFill>
          <a:ln>
            <a:noFill/>
          </a:ln>
          <a:effectLst/>
        </c:spPr>
      </c:pivotFmt>
      <c:pivotFmt>
        <c:idx val="3088"/>
        <c:spPr>
          <a:solidFill>
            <a:schemeClr val="accent1"/>
          </a:solidFill>
          <a:ln>
            <a:noFill/>
          </a:ln>
          <a:effectLst/>
        </c:spPr>
      </c:pivotFmt>
      <c:pivotFmt>
        <c:idx val="3089"/>
        <c:spPr>
          <a:solidFill>
            <a:schemeClr val="accent1"/>
          </a:solidFill>
          <a:ln>
            <a:noFill/>
          </a:ln>
          <a:effectLst/>
        </c:spPr>
      </c:pivotFmt>
      <c:pivotFmt>
        <c:idx val="3090"/>
        <c:spPr>
          <a:solidFill>
            <a:schemeClr val="accent1"/>
          </a:solidFill>
          <a:ln>
            <a:noFill/>
          </a:ln>
          <a:effectLst/>
        </c:spPr>
      </c:pivotFmt>
      <c:pivotFmt>
        <c:idx val="3091"/>
        <c:spPr>
          <a:solidFill>
            <a:schemeClr val="accent1"/>
          </a:solidFill>
          <a:ln>
            <a:noFill/>
          </a:ln>
          <a:effectLst/>
        </c:spPr>
      </c:pivotFmt>
      <c:pivotFmt>
        <c:idx val="3092"/>
        <c:spPr>
          <a:solidFill>
            <a:schemeClr val="accent1"/>
          </a:solidFill>
          <a:ln>
            <a:noFill/>
          </a:ln>
          <a:effectLst/>
        </c:spPr>
      </c:pivotFmt>
      <c:pivotFmt>
        <c:idx val="3093"/>
        <c:spPr>
          <a:solidFill>
            <a:schemeClr val="accent1"/>
          </a:solidFill>
          <a:ln>
            <a:noFill/>
          </a:ln>
          <a:effectLst/>
        </c:spPr>
      </c:pivotFmt>
      <c:pivotFmt>
        <c:idx val="3094"/>
        <c:spPr>
          <a:solidFill>
            <a:schemeClr val="accent1"/>
          </a:solidFill>
          <a:ln>
            <a:noFill/>
          </a:ln>
          <a:effectLst/>
        </c:spPr>
      </c:pivotFmt>
      <c:pivotFmt>
        <c:idx val="3095"/>
        <c:spPr>
          <a:solidFill>
            <a:schemeClr val="accent1"/>
          </a:solidFill>
          <a:ln>
            <a:noFill/>
          </a:ln>
          <a:effectLst/>
        </c:spPr>
      </c:pivotFmt>
      <c:pivotFmt>
        <c:idx val="3096"/>
        <c:spPr>
          <a:solidFill>
            <a:schemeClr val="accent1"/>
          </a:solidFill>
          <a:ln>
            <a:noFill/>
          </a:ln>
          <a:effectLst/>
        </c:spPr>
      </c:pivotFmt>
      <c:pivotFmt>
        <c:idx val="3097"/>
        <c:spPr>
          <a:solidFill>
            <a:schemeClr val="accent1"/>
          </a:solidFill>
          <a:ln>
            <a:noFill/>
          </a:ln>
          <a:effectLst/>
        </c:spPr>
      </c:pivotFmt>
      <c:pivotFmt>
        <c:idx val="3098"/>
        <c:spPr>
          <a:solidFill>
            <a:schemeClr val="accent1"/>
          </a:solidFill>
          <a:ln>
            <a:noFill/>
          </a:ln>
          <a:effectLst/>
        </c:spPr>
      </c:pivotFmt>
      <c:pivotFmt>
        <c:idx val="3099"/>
        <c:spPr>
          <a:solidFill>
            <a:schemeClr val="accent1"/>
          </a:solidFill>
          <a:ln>
            <a:noFill/>
          </a:ln>
          <a:effectLst/>
        </c:spPr>
      </c:pivotFmt>
      <c:pivotFmt>
        <c:idx val="3100"/>
        <c:spPr>
          <a:solidFill>
            <a:schemeClr val="accent1"/>
          </a:solidFill>
          <a:ln>
            <a:noFill/>
          </a:ln>
          <a:effectLst/>
        </c:spPr>
      </c:pivotFmt>
      <c:pivotFmt>
        <c:idx val="3101"/>
        <c:spPr>
          <a:solidFill>
            <a:schemeClr val="accent1"/>
          </a:solidFill>
          <a:ln>
            <a:noFill/>
          </a:ln>
          <a:effectLst/>
        </c:spPr>
      </c:pivotFmt>
      <c:pivotFmt>
        <c:idx val="3102"/>
        <c:spPr>
          <a:solidFill>
            <a:schemeClr val="accent1"/>
          </a:solidFill>
          <a:ln>
            <a:noFill/>
          </a:ln>
          <a:effectLst/>
        </c:spPr>
      </c:pivotFmt>
      <c:pivotFmt>
        <c:idx val="3103"/>
        <c:spPr>
          <a:solidFill>
            <a:schemeClr val="accent1"/>
          </a:solidFill>
          <a:ln>
            <a:noFill/>
          </a:ln>
          <a:effectLst/>
        </c:spPr>
      </c:pivotFmt>
      <c:pivotFmt>
        <c:idx val="3104"/>
        <c:spPr>
          <a:solidFill>
            <a:schemeClr val="accent1"/>
          </a:solidFill>
          <a:ln>
            <a:noFill/>
          </a:ln>
          <a:effectLst/>
        </c:spPr>
      </c:pivotFmt>
      <c:pivotFmt>
        <c:idx val="3105"/>
        <c:spPr>
          <a:solidFill>
            <a:schemeClr val="accent1"/>
          </a:solidFill>
          <a:ln>
            <a:noFill/>
          </a:ln>
          <a:effectLst/>
        </c:spPr>
      </c:pivotFmt>
      <c:pivotFmt>
        <c:idx val="3106"/>
        <c:spPr>
          <a:solidFill>
            <a:schemeClr val="accent1"/>
          </a:solidFill>
          <a:ln>
            <a:noFill/>
          </a:ln>
          <a:effectLst/>
        </c:spPr>
      </c:pivotFmt>
      <c:pivotFmt>
        <c:idx val="3107"/>
        <c:spPr>
          <a:solidFill>
            <a:schemeClr val="accent1"/>
          </a:solidFill>
          <a:ln>
            <a:noFill/>
          </a:ln>
          <a:effectLst/>
        </c:spPr>
      </c:pivotFmt>
      <c:pivotFmt>
        <c:idx val="3108"/>
        <c:spPr>
          <a:solidFill>
            <a:schemeClr val="accent1"/>
          </a:solidFill>
          <a:ln>
            <a:noFill/>
          </a:ln>
          <a:effectLst/>
        </c:spPr>
      </c:pivotFmt>
      <c:pivotFmt>
        <c:idx val="3109"/>
        <c:spPr>
          <a:solidFill>
            <a:schemeClr val="accent1"/>
          </a:solidFill>
          <a:ln>
            <a:noFill/>
          </a:ln>
          <a:effectLst/>
        </c:spPr>
      </c:pivotFmt>
      <c:pivotFmt>
        <c:idx val="3110"/>
        <c:spPr>
          <a:solidFill>
            <a:schemeClr val="accent1"/>
          </a:solidFill>
          <a:ln>
            <a:noFill/>
          </a:ln>
          <a:effectLst/>
        </c:spPr>
      </c:pivotFmt>
      <c:pivotFmt>
        <c:idx val="3111"/>
        <c:spPr>
          <a:solidFill>
            <a:schemeClr val="accent1"/>
          </a:solidFill>
          <a:ln>
            <a:noFill/>
          </a:ln>
          <a:effectLst/>
        </c:spPr>
      </c:pivotFmt>
      <c:pivotFmt>
        <c:idx val="3112"/>
        <c:spPr>
          <a:solidFill>
            <a:schemeClr val="accent1"/>
          </a:solidFill>
          <a:ln>
            <a:noFill/>
          </a:ln>
          <a:effectLst/>
        </c:spPr>
      </c:pivotFmt>
      <c:pivotFmt>
        <c:idx val="3113"/>
        <c:spPr>
          <a:solidFill>
            <a:schemeClr val="accent1"/>
          </a:solidFill>
          <a:ln>
            <a:noFill/>
          </a:ln>
          <a:effectLst/>
        </c:spPr>
      </c:pivotFmt>
      <c:pivotFmt>
        <c:idx val="3114"/>
        <c:spPr>
          <a:solidFill>
            <a:schemeClr val="accent1"/>
          </a:solidFill>
          <a:ln>
            <a:noFill/>
          </a:ln>
          <a:effectLst/>
        </c:spPr>
      </c:pivotFmt>
      <c:pivotFmt>
        <c:idx val="3115"/>
        <c:spPr>
          <a:solidFill>
            <a:schemeClr val="accent1"/>
          </a:solidFill>
          <a:ln>
            <a:noFill/>
          </a:ln>
          <a:effectLst/>
        </c:spPr>
      </c:pivotFmt>
      <c:pivotFmt>
        <c:idx val="3116"/>
        <c:spPr>
          <a:solidFill>
            <a:schemeClr val="accent1"/>
          </a:solidFill>
          <a:ln>
            <a:noFill/>
          </a:ln>
          <a:effectLst/>
        </c:spPr>
      </c:pivotFmt>
      <c:pivotFmt>
        <c:idx val="3117"/>
        <c:spPr>
          <a:solidFill>
            <a:schemeClr val="accent1"/>
          </a:solidFill>
          <a:ln>
            <a:noFill/>
          </a:ln>
          <a:effectLst/>
        </c:spPr>
      </c:pivotFmt>
      <c:pivotFmt>
        <c:idx val="3118"/>
        <c:spPr>
          <a:solidFill>
            <a:schemeClr val="accent1"/>
          </a:solidFill>
          <a:ln>
            <a:noFill/>
          </a:ln>
          <a:effectLst/>
        </c:spPr>
      </c:pivotFmt>
      <c:pivotFmt>
        <c:idx val="3119"/>
        <c:spPr>
          <a:solidFill>
            <a:schemeClr val="accent1"/>
          </a:solidFill>
          <a:ln>
            <a:noFill/>
          </a:ln>
          <a:effectLst/>
        </c:spPr>
      </c:pivotFmt>
      <c:pivotFmt>
        <c:idx val="3120"/>
        <c:spPr>
          <a:solidFill>
            <a:schemeClr val="accent1"/>
          </a:solidFill>
          <a:ln>
            <a:noFill/>
          </a:ln>
          <a:effectLst/>
        </c:spPr>
      </c:pivotFmt>
      <c:pivotFmt>
        <c:idx val="3121"/>
        <c:spPr>
          <a:solidFill>
            <a:schemeClr val="accent1"/>
          </a:solidFill>
          <a:ln>
            <a:noFill/>
          </a:ln>
          <a:effectLst/>
        </c:spPr>
      </c:pivotFmt>
      <c:pivotFmt>
        <c:idx val="3122"/>
        <c:spPr>
          <a:solidFill>
            <a:schemeClr val="accent1"/>
          </a:solidFill>
          <a:ln>
            <a:noFill/>
          </a:ln>
          <a:effectLst/>
        </c:spPr>
      </c:pivotFmt>
      <c:pivotFmt>
        <c:idx val="3123"/>
        <c:spPr>
          <a:solidFill>
            <a:schemeClr val="accent1"/>
          </a:solidFill>
          <a:ln>
            <a:noFill/>
          </a:ln>
          <a:effectLst/>
        </c:spPr>
      </c:pivotFmt>
      <c:pivotFmt>
        <c:idx val="3124"/>
        <c:spPr>
          <a:solidFill>
            <a:schemeClr val="accent1"/>
          </a:solidFill>
          <a:ln>
            <a:noFill/>
          </a:ln>
          <a:effectLst/>
        </c:spPr>
      </c:pivotFmt>
      <c:pivotFmt>
        <c:idx val="3125"/>
        <c:spPr>
          <a:solidFill>
            <a:schemeClr val="accent1"/>
          </a:solidFill>
          <a:ln>
            <a:noFill/>
          </a:ln>
          <a:effectLst/>
        </c:spPr>
      </c:pivotFmt>
      <c:pivotFmt>
        <c:idx val="3126"/>
        <c:spPr>
          <a:solidFill>
            <a:schemeClr val="accent1"/>
          </a:solidFill>
          <a:ln>
            <a:noFill/>
          </a:ln>
          <a:effectLst/>
        </c:spPr>
      </c:pivotFmt>
      <c:pivotFmt>
        <c:idx val="3127"/>
        <c:spPr>
          <a:solidFill>
            <a:schemeClr val="accent1"/>
          </a:solidFill>
          <a:ln>
            <a:noFill/>
          </a:ln>
          <a:effectLst/>
        </c:spPr>
      </c:pivotFmt>
      <c:pivotFmt>
        <c:idx val="3128"/>
        <c:spPr>
          <a:solidFill>
            <a:schemeClr val="accent1"/>
          </a:solidFill>
          <a:ln>
            <a:noFill/>
          </a:ln>
          <a:effectLst/>
        </c:spPr>
      </c:pivotFmt>
      <c:pivotFmt>
        <c:idx val="3129"/>
        <c:spPr>
          <a:solidFill>
            <a:schemeClr val="accent1"/>
          </a:solidFill>
          <a:ln>
            <a:noFill/>
          </a:ln>
          <a:effectLst/>
        </c:spPr>
      </c:pivotFmt>
      <c:pivotFmt>
        <c:idx val="3130"/>
        <c:spPr>
          <a:solidFill>
            <a:schemeClr val="accent1"/>
          </a:solidFill>
          <a:ln>
            <a:noFill/>
          </a:ln>
          <a:effectLst/>
        </c:spPr>
      </c:pivotFmt>
      <c:pivotFmt>
        <c:idx val="3131"/>
        <c:spPr>
          <a:solidFill>
            <a:schemeClr val="accent1"/>
          </a:solidFill>
          <a:ln>
            <a:noFill/>
          </a:ln>
          <a:effectLst/>
        </c:spPr>
      </c:pivotFmt>
      <c:pivotFmt>
        <c:idx val="3132"/>
        <c:spPr>
          <a:solidFill>
            <a:schemeClr val="accent1"/>
          </a:solidFill>
          <a:ln>
            <a:noFill/>
          </a:ln>
          <a:effectLst/>
        </c:spPr>
      </c:pivotFmt>
      <c:pivotFmt>
        <c:idx val="3133"/>
        <c:spPr>
          <a:solidFill>
            <a:schemeClr val="accent1"/>
          </a:solidFill>
          <a:ln>
            <a:noFill/>
          </a:ln>
          <a:effectLst/>
        </c:spPr>
      </c:pivotFmt>
      <c:pivotFmt>
        <c:idx val="3134"/>
        <c:spPr>
          <a:solidFill>
            <a:schemeClr val="accent1"/>
          </a:solidFill>
          <a:ln>
            <a:noFill/>
          </a:ln>
          <a:effectLst/>
        </c:spPr>
      </c:pivotFmt>
      <c:pivotFmt>
        <c:idx val="3135"/>
        <c:spPr>
          <a:solidFill>
            <a:schemeClr val="accent1"/>
          </a:solidFill>
          <a:ln>
            <a:noFill/>
          </a:ln>
          <a:effectLst/>
        </c:spPr>
      </c:pivotFmt>
      <c:pivotFmt>
        <c:idx val="3136"/>
        <c:spPr>
          <a:solidFill>
            <a:schemeClr val="accent1"/>
          </a:solidFill>
          <a:ln>
            <a:noFill/>
          </a:ln>
          <a:effectLst/>
        </c:spPr>
      </c:pivotFmt>
      <c:pivotFmt>
        <c:idx val="3137"/>
        <c:spPr>
          <a:solidFill>
            <a:schemeClr val="accent1"/>
          </a:solidFill>
          <a:ln>
            <a:noFill/>
          </a:ln>
          <a:effectLst/>
        </c:spPr>
      </c:pivotFmt>
      <c:pivotFmt>
        <c:idx val="3138"/>
        <c:spPr>
          <a:solidFill>
            <a:schemeClr val="accent1"/>
          </a:solidFill>
          <a:ln>
            <a:noFill/>
          </a:ln>
          <a:effectLst/>
        </c:spPr>
      </c:pivotFmt>
      <c:pivotFmt>
        <c:idx val="3139"/>
        <c:spPr>
          <a:solidFill>
            <a:schemeClr val="accent1"/>
          </a:solidFill>
          <a:ln>
            <a:noFill/>
          </a:ln>
          <a:effectLst/>
        </c:spPr>
      </c:pivotFmt>
      <c:pivotFmt>
        <c:idx val="3140"/>
        <c:spPr>
          <a:solidFill>
            <a:schemeClr val="accent1"/>
          </a:solidFill>
          <a:ln>
            <a:noFill/>
          </a:ln>
          <a:effectLst/>
        </c:spPr>
      </c:pivotFmt>
      <c:pivotFmt>
        <c:idx val="3141"/>
        <c:spPr>
          <a:solidFill>
            <a:schemeClr val="accent1"/>
          </a:solidFill>
          <a:ln>
            <a:noFill/>
          </a:ln>
          <a:effectLst/>
        </c:spPr>
      </c:pivotFmt>
      <c:pivotFmt>
        <c:idx val="3142"/>
        <c:spPr>
          <a:solidFill>
            <a:schemeClr val="accent1"/>
          </a:solidFill>
          <a:ln>
            <a:noFill/>
          </a:ln>
          <a:effectLst/>
        </c:spPr>
      </c:pivotFmt>
      <c:pivotFmt>
        <c:idx val="3143"/>
        <c:spPr>
          <a:solidFill>
            <a:schemeClr val="accent1"/>
          </a:solidFill>
          <a:ln>
            <a:noFill/>
          </a:ln>
          <a:effectLst/>
        </c:spPr>
      </c:pivotFmt>
      <c:pivotFmt>
        <c:idx val="3144"/>
        <c:spPr>
          <a:solidFill>
            <a:schemeClr val="accent1"/>
          </a:solidFill>
          <a:ln>
            <a:noFill/>
          </a:ln>
          <a:effectLst/>
        </c:spPr>
      </c:pivotFmt>
      <c:pivotFmt>
        <c:idx val="3145"/>
        <c:spPr>
          <a:solidFill>
            <a:schemeClr val="accent1"/>
          </a:solidFill>
          <a:ln>
            <a:noFill/>
          </a:ln>
          <a:effectLst/>
        </c:spPr>
      </c:pivotFmt>
      <c:pivotFmt>
        <c:idx val="3146"/>
        <c:spPr>
          <a:solidFill>
            <a:schemeClr val="accent1"/>
          </a:solidFill>
          <a:ln>
            <a:noFill/>
          </a:ln>
          <a:effectLst/>
        </c:spPr>
      </c:pivotFmt>
      <c:pivotFmt>
        <c:idx val="3147"/>
        <c:spPr>
          <a:solidFill>
            <a:schemeClr val="accent1"/>
          </a:solidFill>
          <a:ln>
            <a:noFill/>
          </a:ln>
          <a:effectLst/>
        </c:spPr>
      </c:pivotFmt>
      <c:pivotFmt>
        <c:idx val="3148"/>
        <c:spPr>
          <a:solidFill>
            <a:schemeClr val="accent1"/>
          </a:solidFill>
          <a:ln>
            <a:noFill/>
          </a:ln>
          <a:effectLst/>
        </c:spPr>
      </c:pivotFmt>
      <c:pivotFmt>
        <c:idx val="3149"/>
        <c:spPr>
          <a:solidFill>
            <a:schemeClr val="accent1"/>
          </a:solidFill>
          <a:ln>
            <a:noFill/>
          </a:ln>
          <a:effectLst/>
        </c:spPr>
      </c:pivotFmt>
      <c:pivotFmt>
        <c:idx val="3150"/>
        <c:spPr>
          <a:solidFill>
            <a:schemeClr val="accent1"/>
          </a:solidFill>
          <a:ln>
            <a:noFill/>
          </a:ln>
          <a:effectLst/>
        </c:spPr>
      </c:pivotFmt>
      <c:pivotFmt>
        <c:idx val="3151"/>
        <c:spPr>
          <a:solidFill>
            <a:schemeClr val="accent1"/>
          </a:solidFill>
          <a:ln>
            <a:noFill/>
          </a:ln>
          <a:effectLst/>
        </c:spPr>
      </c:pivotFmt>
      <c:pivotFmt>
        <c:idx val="3152"/>
        <c:spPr>
          <a:solidFill>
            <a:schemeClr val="accent1"/>
          </a:solidFill>
          <a:ln>
            <a:noFill/>
          </a:ln>
          <a:effectLst/>
        </c:spPr>
      </c:pivotFmt>
      <c:pivotFmt>
        <c:idx val="3153"/>
        <c:spPr>
          <a:solidFill>
            <a:schemeClr val="accent1"/>
          </a:solidFill>
          <a:ln>
            <a:noFill/>
          </a:ln>
          <a:effectLst/>
        </c:spPr>
      </c:pivotFmt>
      <c:pivotFmt>
        <c:idx val="3154"/>
        <c:spPr>
          <a:solidFill>
            <a:schemeClr val="accent1"/>
          </a:solidFill>
          <a:ln>
            <a:noFill/>
          </a:ln>
          <a:effectLst/>
        </c:spPr>
      </c:pivotFmt>
      <c:pivotFmt>
        <c:idx val="3155"/>
        <c:spPr>
          <a:solidFill>
            <a:schemeClr val="accent1"/>
          </a:solidFill>
          <a:ln>
            <a:noFill/>
          </a:ln>
          <a:effectLst/>
        </c:spPr>
      </c:pivotFmt>
      <c:pivotFmt>
        <c:idx val="3156"/>
        <c:spPr>
          <a:solidFill>
            <a:schemeClr val="accent1"/>
          </a:solidFill>
          <a:ln>
            <a:noFill/>
          </a:ln>
          <a:effectLst/>
        </c:spPr>
      </c:pivotFmt>
      <c:pivotFmt>
        <c:idx val="3157"/>
        <c:spPr>
          <a:solidFill>
            <a:schemeClr val="accent1"/>
          </a:solidFill>
          <a:ln>
            <a:noFill/>
          </a:ln>
          <a:effectLst/>
        </c:spPr>
      </c:pivotFmt>
      <c:pivotFmt>
        <c:idx val="3158"/>
        <c:spPr>
          <a:solidFill>
            <a:schemeClr val="accent1"/>
          </a:solidFill>
          <a:ln>
            <a:noFill/>
          </a:ln>
          <a:effectLst/>
        </c:spPr>
      </c:pivotFmt>
      <c:pivotFmt>
        <c:idx val="3159"/>
        <c:spPr>
          <a:solidFill>
            <a:schemeClr val="accent1"/>
          </a:solidFill>
          <a:ln>
            <a:noFill/>
          </a:ln>
          <a:effectLst/>
        </c:spPr>
      </c:pivotFmt>
      <c:pivotFmt>
        <c:idx val="3160"/>
        <c:spPr>
          <a:solidFill>
            <a:schemeClr val="accent1"/>
          </a:solidFill>
          <a:ln>
            <a:noFill/>
          </a:ln>
          <a:effectLst/>
        </c:spPr>
      </c:pivotFmt>
      <c:pivotFmt>
        <c:idx val="3161"/>
        <c:spPr>
          <a:solidFill>
            <a:schemeClr val="accent1"/>
          </a:solidFill>
          <a:ln>
            <a:noFill/>
          </a:ln>
          <a:effectLst/>
        </c:spPr>
      </c:pivotFmt>
      <c:pivotFmt>
        <c:idx val="3162"/>
        <c:spPr>
          <a:solidFill>
            <a:schemeClr val="accent1"/>
          </a:solidFill>
          <a:ln>
            <a:noFill/>
          </a:ln>
          <a:effectLst/>
        </c:spPr>
      </c:pivotFmt>
      <c:pivotFmt>
        <c:idx val="3163"/>
        <c:spPr>
          <a:solidFill>
            <a:schemeClr val="accent1"/>
          </a:solidFill>
          <a:ln>
            <a:noFill/>
          </a:ln>
          <a:effectLst/>
        </c:spPr>
      </c:pivotFmt>
      <c:pivotFmt>
        <c:idx val="3164"/>
        <c:spPr>
          <a:solidFill>
            <a:schemeClr val="accent1"/>
          </a:solidFill>
          <a:ln>
            <a:noFill/>
          </a:ln>
          <a:effectLst/>
        </c:spPr>
      </c:pivotFmt>
      <c:pivotFmt>
        <c:idx val="3165"/>
        <c:spPr>
          <a:solidFill>
            <a:schemeClr val="accent1"/>
          </a:solidFill>
          <a:ln>
            <a:noFill/>
          </a:ln>
          <a:effectLst/>
        </c:spPr>
      </c:pivotFmt>
      <c:pivotFmt>
        <c:idx val="3166"/>
        <c:spPr>
          <a:solidFill>
            <a:schemeClr val="accent1"/>
          </a:solidFill>
          <a:ln>
            <a:noFill/>
          </a:ln>
          <a:effectLst/>
        </c:spPr>
      </c:pivotFmt>
      <c:pivotFmt>
        <c:idx val="3167"/>
        <c:spPr>
          <a:solidFill>
            <a:schemeClr val="accent1"/>
          </a:solidFill>
          <a:ln>
            <a:noFill/>
          </a:ln>
          <a:effectLst/>
        </c:spPr>
      </c:pivotFmt>
      <c:pivotFmt>
        <c:idx val="3168"/>
        <c:spPr>
          <a:solidFill>
            <a:schemeClr val="accent1"/>
          </a:solidFill>
          <a:ln>
            <a:noFill/>
          </a:ln>
          <a:effectLst/>
        </c:spPr>
      </c:pivotFmt>
      <c:pivotFmt>
        <c:idx val="3169"/>
        <c:spPr>
          <a:solidFill>
            <a:schemeClr val="accent1"/>
          </a:solidFill>
          <a:ln>
            <a:noFill/>
          </a:ln>
          <a:effectLst/>
        </c:spPr>
      </c:pivotFmt>
      <c:pivotFmt>
        <c:idx val="3170"/>
        <c:spPr>
          <a:solidFill>
            <a:schemeClr val="accent1"/>
          </a:solidFill>
          <a:ln>
            <a:noFill/>
          </a:ln>
          <a:effectLst/>
        </c:spPr>
      </c:pivotFmt>
      <c:pivotFmt>
        <c:idx val="3171"/>
        <c:spPr>
          <a:solidFill>
            <a:schemeClr val="accent1"/>
          </a:solidFill>
          <a:ln>
            <a:noFill/>
          </a:ln>
          <a:effectLst/>
        </c:spPr>
      </c:pivotFmt>
      <c:pivotFmt>
        <c:idx val="3172"/>
        <c:spPr>
          <a:solidFill>
            <a:schemeClr val="accent1"/>
          </a:solidFill>
          <a:ln>
            <a:noFill/>
          </a:ln>
          <a:effectLst/>
        </c:spPr>
      </c:pivotFmt>
      <c:pivotFmt>
        <c:idx val="3173"/>
        <c:spPr>
          <a:solidFill>
            <a:schemeClr val="accent1"/>
          </a:solidFill>
          <a:ln>
            <a:noFill/>
          </a:ln>
          <a:effectLst/>
        </c:spPr>
      </c:pivotFmt>
      <c:pivotFmt>
        <c:idx val="3174"/>
        <c:spPr>
          <a:solidFill>
            <a:schemeClr val="accent1"/>
          </a:solidFill>
          <a:ln>
            <a:noFill/>
          </a:ln>
          <a:effectLst/>
        </c:spPr>
      </c:pivotFmt>
      <c:pivotFmt>
        <c:idx val="3175"/>
        <c:spPr>
          <a:solidFill>
            <a:schemeClr val="accent1"/>
          </a:solidFill>
          <a:ln>
            <a:noFill/>
          </a:ln>
          <a:effectLst/>
        </c:spPr>
      </c:pivotFmt>
      <c:pivotFmt>
        <c:idx val="3176"/>
        <c:spPr>
          <a:solidFill>
            <a:schemeClr val="accent1"/>
          </a:solidFill>
          <a:ln>
            <a:noFill/>
          </a:ln>
          <a:effectLst/>
        </c:spPr>
      </c:pivotFmt>
      <c:pivotFmt>
        <c:idx val="3177"/>
        <c:spPr>
          <a:solidFill>
            <a:schemeClr val="accent1"/>
          </a:solidFill>
          <a:ln>
            <a:noFill/>
          </a:ln>
          <a:effectLst/>
        </c:spPr>
      </c:pivotFmt>
      <c:pivotFmt>
        <c:idx val="3178"/>
        <c:spPr>
          <a:solidFill>
            <a:schemeClr val="accent1"/>
          </a:solidFill>
          <a:ln>
            <a:noFill/>
          </a:ln>
          <a:effectLst/>
        </c:spPr>
      </c:pivotFmt>
      <c:pivotFmt>
        <c:idx val="3179"/>
        <c:spPr>
          <a:solidFill>
            <a:schemeClr val="accent1"/>
          </a:solidFill>
          <a:ln>
            <a:noFill/>
          </a:ln>
          <a:effectLst/>
        </c:spPr>
      </c:pivotFmt>
      <c:pivotFmt>
        <c:idx val="3180"/>
        <c:spPr>
          <a:solidFill>
            <a:schemeClr val="accent1"/>
          </a:solidFill>
          <a:ln>
            <a:noFill/>
          </a:ln>
          <a:effectLst/>
        </c:spPr>
      </c:pivotFmt>
      <c:pivotFmt>
        <c:idx val="3181"/>
        <c:spPr>
          <a:solidFill>
            <a:schemeClr val="accent1"/>
          </a:solidFill>
          <a:ln>
            <a:noFill/>
          </a:ln>
          <a:effectLst/>
        </c:spPr>
      </c:pivotFmt>
      <c:pivotFmt>
        <c:idx val="3182"/>
        <c:spPr>
          <a:solidFill>
            <a:schemeClr val="accent1"/>
          </a:solidFill>
          <a:ln>
            <a:noFill/>
          </a:ln>
          <a:effectLst/>
        </c:spPr>
      </c:pivotFmt>
      <c:pivotFmt>
        <c:idx val="3183"/>
        <c:spPr>
          <a:solidFill>
            <a:schemeClr val="accent1"/>
          </a:solidFill>
          <a:ln>
            <a:noFill/>
          </a:ln>
          <a:effectLst/>
        </c:spPr>
      </c:pivotFmt>
      <c:pivotFmt>
        <c:idx val="3184"/>
        <c:spPr>
          <a:solidFill>
            <a:schemeClr val="accent1"/>
          </a:solidFill>
          <a:ln>
            <a:noFill/>
          </a:ln>
          <a:effectLst/>
        </c:spPr>
      </c:pivotFmt>
      <c:pivotFmt>
        <c:idx val="3185"/>
        <c:spPr>
          <a:solidFill>
            <a:schemeClr val="accent1"/>
          </a:solidFill>
          <a:ln>
            <a:noFill/>
          </a:ln>
          <a:effectLst/>
        </c:spPr>
      </c:pivotFmt>
      <c:pivotFmt>
        <c:idx val="3186"/>
        <c:spPr>
          <a:solidFill>
            <a:schemeClr val="accent1"/>
          </a:solidFill>
          <a:ln>
            <a:noFill/>
          </a:ln>
          <a:effectLst/>
        </c:spPr>
      </c:pivotFmt>
      <c:pivotFmt>
        <c:idx val="3187"/>
        <c:spPr>
          <a:solidFill>
            <a:schemeClr val="accent1"/>
          </a:solidFill>
          <a:ln>
            <a:noFill/>
          </a:ln>
          <a:effectLst/>
        </c:spPr>
      </c:pivotFmt>
      <c:pivotFmt>
        <c:idx val="3188"/>
        <c:spPr>
          <a:solidFill>
            <a:schemeClr val="accent1"/>
          </a:solidFill>
          <a:ln>
            <a:noFill/>
          </a:ln>
          <a:effectLst/>
        </c:spPr>
      </c:pivotFmt>
      <c:pivotFmt>
        <c:idx val="3189"/>
        <c:spPr>
          <a:solidFill>
            <a:schemeClr val="accent1"/>
          </a:solidFill>
          <a:ln>
            <a:noFill/>
          </a:ln>
          <a:effectLst/>
        </c:spPr>
      </c:pivotFmt>
      <c:pivotFmt>
        <c:idx val="3190"/>
        <c:spPr>
          <a:solidFill>
            <a:schemeClr val="accent1"/>
          </a:solidFill>
          <a:ln>
            <a:noFill/>
          </a:ln>
          <a:effectLst/>
        </c:spPr>
      </c:pivotFmt>
      <c:pivotFmt>
        <c:idx val="3191"/>
        <c:spPr>
          <a:solidFill>
            <a:schemeClr val="accent1"/>
          </a:solidFill>
          <a:ln>
            <a:noFill/>
          </a:ln>
          <a:effectLst/>
        </c:spPr>
      </c:pivotFmt>
      <c:pivotFmt>
        <c:idx val="3192"/>
        <c:spPr>
          <a:solidFill>
            <a:schemeClr val="accent1"/>
          </a:solidFill>
          <a:ln>
            <a:noFill/>
          </a:ln>
          <a:effectLst/>
        </c:spPr>
      </c:pivotFmt>
      <c:pivotFmt>
        <c:idx val="3193"/>
        <c:spPr>
          <a:solidFill>
            <a:schemeClr val="accent1"/>
          </a:solidFill>
          <a:ln>
            <a:noFill/>
          </a:ln>
          <a:effectLst/>
        </c:spPr>
      </c:pivotFmt>
      <c:pivotFmt>
        <c:idx val="3194"/>
        <c:spPr>
          <a:solidFill>
            <a:schemeClr val="accent1"/>
          </a:solidFill>
          <a:ln>
            <a:noFill/>
          </a:ln>
          <a:effectLst/>
        </c:spPr>
      </c:pivotFmt>
      <c:pivotFmt>
        <c:idx val="3195"/>
        <c:spPr>
          <a:solidFill>
            <a:schemeClr val="accent1"/>
          </a:solidFill>
          <a:ln>
            <a:noFill/>
          </a:ln>
          <a:effectLst/>
        </c:spPr>
      </c:pivotFmt>
      <c:pivotFmt>
        <c:idx val="3196"/>
        <c:spPr>
          <a:solidFill>
            <a:schemeClr val="accent1"/>
          </a:solidFill>
          <a:ln>
            <a:noFill/>
          </a:ln>
          <a:effectLst/>
        </c:spPr>
      </c:pivotFmt>
      <c:pivotFmt>
        <c:idx val="3197"/>
        <c:spPr>
          <a:solidFill>
            <a:schemeClr val="accent1"/>
          </a:solidFill>
          <a:ln>
            <a:noFill/>
          </a:ln>
          <a:effectLst/>
        </c:spPr>
      </c:pivotFmt>
      <c:pivotFmt>
        <c:idx val="3198"/>
        <c:spPr>
          <a:solidFill>
            <a:schemeClr val="accent1"/>
          </a:solidFill>
          <a:ln>
            <a:noFill/>
          </a:ln>
          <a:effectLst/>
        </c:spPr>
      </c:pivotFmt>
      <c:pivotFmt>
        <c:idx val="3199"/>
        <c:spPr>
          <a:solidFill>
            <a:schemeClr val="accent1"/>
          </a:solidFill>
          <a:ln>
            <a:noFill/>
          </a:ln>
          <a:effectLst/>
        </c:spPr>
      </c:pivotFmt>
      <c:pivotFmt>
        <c:idx val="3200"/>
        <c:spPr>
          <a:solidFill>
            <a:schemeClr val="accent1"/>
          </a:solidFill>
          <a:ln>
            <a:noFill/>
          </a:ln>
          <a:effectLst/>
        </c:spPr>
      </c:pivotFmt>
      <c:pivotFmt>
        <c:idx val="3201"/>
        <c:spPr>
          <a:solidFill>
            <a:schemeClr val="accent1"/>
          </a:solidFill>
          <a:ln>
            <a:noFill/>
          </a:ln>
          <a:effectLst/>
        </c:spPr>
      </c:pivotFmt>
      <c:pivotFmt>
        <c:idx val="3202"/>
        <c:spPr>
          <a:solidFill>
            <a:schemeClr val="accent1"/>
          </a:solidFill>
          <a:ln>
            <a:noFill/>
          </a:ln>
          <a:effectLst/>
        </c:spPr>
      </c:pivotFmt>
      <c:pivotFmt>
        <c:idx val="3203"/>
        <c:spPr>
          <a:solidFill>
            <a:schemeClr val="accent1"/>
          </a:solidFill>
          <a:ln>
            <a:noFill/>
          </a:ln>
          <a:effectLst/>
        </c:spPr>
      </c:pivotFmt>
      <c:pivotFmt>
        <c:idx val="3204"/>
        <c:spPr>
          <a:solidFill>
            <a:schemeClr val="accent1"/>
          </a:solidFill>
          <a:ln>
            <a:noFill/>
          </a:ln>
          <a:effectLst/>
        </c:spPr>
      </c:pivotFmt>
      <c:pivotFmt>
        <c:idx val="3205"/>
        <c:spPr>
          <a:solidFill>
            <a:schemeClr val="accent1"/>
          </a:solidFill>
          <a:ln>
            <a:noFill/>
          </a:ln>
          <a:effectLst/>
        </c:spPr>
      </c:pivotFmt>
      <c:pivotFmt>
        <c:idx val="3206"/>
        <c:spPr>
          <a:solidFill>
            <a:schemeClr val="accent1"/>
          </a:solidFill>
          <a:ln>
            <a:noFill/>
          </a:ln>
          <a:effectLst/>
        </c:spPr>
      </c:pivotFmt>
      <c:pivotFmt>
        <c:idx val="3207"/>
        <c:spPr>
          <a:solidFill>
            <a:schemeClr val="accent1"/>
          </a:solidFill>
          <a:ln>
            <a:noFill/>
          </a:ln>
          <a:effectLst/>
        </c:spPr>
      </c:pivotFmt>
      <c:pivotFmt>
        <c:idx val="3208"/>
        <c:spPr>
          <a:solidFill>
            <a:schemeClr val="accent1"/>
          </a:solidFill>
          <a:ln>
            <a:noFill/>
          </a:ln>
          <a:effectLst/>
        </c:spPr>
      </c:pivotFmt>
      <c:pivotFmt>
        <c:idx val="3209"/>
        <c:spPr>
          <a:solidFill>
            <a:schemeClr val="accent1"/>
          </a:solidFill>
          <a:ln>
            <a:noFill/>
          </a:ln>
          <a:effectLst/>
        </c:spPr>
      </c:pivotFmt>
      <c:pivotFmt>
        <c:idx val="3210"/>
        <c:spPr>
          <a:solidFill>
            <a:schemeClr val="accent1"/>
          </a:solidFill>
          <a:ln>
            <a:noFill/>
          </a:ln>
          <a:effectLst/>
        </c:spPr>
      </c:pivotFmt>
      <c:pivotFmt>
        <c:idx val="3211"/>
        <c:spPr>
          <a:solidFill>
            <a:schemeClr val="accent1"/>
          </a:solidFill>
          <a:ln>
            <a:noFill/>
          </a:ln>
          <a:effectLst/>
        </c:spPr>
      </c:pivotFmt>
      <c:pivotFmt>
        <c:idx val="3212"/>
        <c:spPr>
          <a:solidFill>
            <a:schemeClr val="accent1"/>
          </a:solidFill>
          <a:ln>
            <a:noFill/>
          </a:ln>
          <a:effectLst/>
        </c:spPr>
      </c:pivotFmt>
      <c:pivotFmt>
        <c:idx val="3213"/>
        <c:spPr>
          <a:solidFill>
            <a:schemeClr val="accent1"/>
          </a:solidFill>
          <a:ln>
            <a:noFill/>
          </a:ln>
          <a:effectLst/>
        </c:spPr>
      </c:pivotFmt>
      <c:pivotFmt>
        <c:idx val="3214"/>
        <c:spPr>
          <a:solidFill>
            <a:schemeClr val="accent1"/>
          </a:solidFill>
          <a:ln>
            <a:noFill/>
          </a:ln>
          <a:effectLst/>
        </c:spPr>
      </c:pivotFmt>
      <c:pivotFmt>
        <c:idx val="3215"/>
        <c:spPr>
          <a:solidFill>
            <a:schemeClr val="accent1"/>
          </a:solidFill>
          <a:ln>
            <a:noFill/>
          </a:ln>
          <a:effectLst/>
        </c:spPr>
      </c:pivotFmt>
      <c:pivotFmt>
        <c:idx val="3216"/>
        <c:spPr>
          <a:solidFill>
            <a:schemeClr val="accent1"/>
          </a:solidFill>
          <a:ln>
            <a:noFill/>
          </a:ln>
          <a:effectLst/>
        </c:spPr>
      </c:pivotFmt>
      <c:pivotFmt>
        <c:idx val="3217"/>
        <c:spPr>
          <a:solidFill>
            <a:schemeClr val="accent1"/>
          </a:solidFill>
          <a:ln>
            <a:noFill/>
          </a:ln>
          <a:effectLst/>
        </c:spPr>
      </c:pivotFmt>
      <c:pivotFmt>
        <c:idx val="3218"/>
        <c:spPr>
          <a:solidFill>
            <a:schemeClr val="accent1"/>
          </a:solidFill>
          <a:ln>
            <a:noFill/>
          </a:ln>
          <a:effectLst/>
        </c:spPr>
      </c:pivotFmt>
      <c:pivotFmt>
        <c:idx val="3219"/>
        <c:spPr>
          <a:solidFill>
            <a:schemeClr val="accent1"/>
          </a:solidFill>
          <a:ln>
            <a:noFill/>
          </a:ln>
          <a:effectLst/>
        </c:spPr>
      </c:pivotFmt>
      <c:pivotFmt>
        <c:idx val="3220"/>
        <c:spPr>
          <a:solidFill>
            <a:schemeClr val="accent1"/>
          </a:solidFill>
          <a:ln>
            <a:noFill/>
          </a:ln>
          <a:effectLst/>
        </c:spPr>
      </c:pivotFmt>
      <c:pivotFmt>
        <c:idx val="3221"/>
        <c:spPr>
          <a:solidFill>
            <a:schemeClr val="accent1"/>
          </a:solidFill>
          <a:ln>
            <a:noFill/>
          </a:ln>
          <a:effectLst/>
        </c:spPr>
      </c:pivotFmt>
      <c:pivotFmt>
        <c:idx val="3222"/>
        <c:spPr>
          <a:solidFill>
            <a:schemeClr val="accent1"/>
          </a:solidFill>
          <a:ln>
            <a:noFill/>
          </a:ln>
          <a:effectLst/>
        </c:spPr>
      </c:pivotFmt>
      <c:pivotFmt>
        <c:idx val="3223"/>
        <c:spPr>
          <a:solidFill>
            <a:schemeClr val="accent1"/>
          </a:solidFill>
          <a:ln>
            <a:noFill/>
          </a:ln>
          <a:effectLst/>
        </c:spPr>
      </c:pivotFmt>
      <c:pivotFmt>
        <c:idx val="3224"/>
        <c:spPr>
          <a:solidFill>
            <a:schemeClr val="accent1"/>
          </a:solidFill>
          <a:ln>
            <a:noFill/>
          </a:ln>
          <a:effectLst/>
        </c:spPr>
      </c:pivotFmt>
      <c:pivotFmt>
        <c:idx val="3225"/>
        <c:spPr>
          <a:solidFill>
            <a:schemeClr val="accent1"/>
          </a:solidFill>
          <a:ln>
            <a:noFill/>
          </a:ln>
          <a:effectLst/>
        </c:spPr>
      </c:pivotFmt>
      <c:pivotFmt>
        <c:idx val="3226"/>
        <c:spPr>
          <a:solidFill>
            <a:schemeClr val="accent1"/>
          </a:solidFill>
          <a:ln>
            <a:noFill/>
          </a:ln>
          <a:effectLst/>
        </c:spPr>
      </c:pivotFmt>
      <c:pivotFmt>
        <c:idx val="3227"/>
        <c:spPr>
          <a:solidFill>
            <a:schemeClr val="accent1"/>
          </a:solidFill>
          <a:ln>
            <a:noFill/>
          </a:ln>
          <a:effectLst/>
        </c:spPr>
      </c:pivotFmt>
      <c:pivotFmt>
        <c:idx val="3228"/>
        <c:spPr>
          <a:solidFill>
            <a:schemeClr val="accent1"/>
          </a:solidFill>
          <a:ln>
            <a:noFill/>
          </a:ln>
          <a:effectLst/>
        </c:spPr>
      </c:pivotFmt>
      <c:pivotFmt>
        <c:idx val="3229"/>
        <c:spPr>
          <a:solidFill>
            <a:schemeClr val="accent1"/>
          </a:solidFill>
          <a:ln>
            <a:noFill/>
          </a:ln>
          <a:effectLst/>
        </c:spPr>
      </c:pivotFmt>
      <c:pivotFmt>
        <c:idx val="3230"/>
        <c:spPr>
          <a:solidFill>
            <a:schemeClr val="accent1"/>
          </a:solidFill>
          <a:ln>
            <a:noFill/>
          </a:ln>
          <a:effectLst/>
        </c:spPr>
      </c:pivotFmt>
      <c:pivotFmt>
        <c:idx val="3231"/>
        <c:spPr>
          <a:solidFill>
            <a:schemeClr val="accent1"/>
          </a:solidFill>
          <a:ln>
            <a:noFill/>
          </a:ln>
          <a:effectLst/>
        </c:spPr>
      </c:pivotFmt>
      <c:pivotFmt>
        <c:idx val="3232"/>
        <c:spPr>
          <a:solidFill>
            <a:schemeClr val="accent1"/>
          </a:solidFill>
          <a:ln>
            <a:noFill/>
          </a:ln>
          <a:effectLst/>
        </c:spPr>
      </c:pivotFmt>
      <c:pivotFmt>
        <c:idx val="3233"/>
        <c:spPr>
          <a:solidFill>
            <a:schemeClr val="accent1"/>
          </a:solidFill>
          <a:ln>
            <a:noFill/>
          </a:ln>
          <a:effectLst/>
        </c:spPr>
      </c:pivotFmt>
      <c:pivotFmt>
        <c:idx val="3234"/>
        <c:spPr>
          <a:solidFill>
            <a:schemeClr val="accent1"/>
          </a:solidFill>
          <a:ln>
            <a:noFill/>
          </a:ln>
          <a:effectLst/>
        </c:spPr>
      </c:pivotFmt>
      <c:pivotFmt>
        <c:idx val="3235"/>
        <c:spPr>
          <a:solidFill>
            <a:schemeClr val="accent1"/>
          </a:solidFill>
          <a:ln>
            <a:noFill/>
          </a:ln>
          <a:effectLst/>
        </c:spPr>
      </c:pivotFmt>
      <c:pivotFmt>
        <c:idx val="3236"/>
        <c:spPr>
          <a:solidFill>
            <a:schemeClr val="accent1"/>
          </a:solidFill>
          <a:ln>
            <a:noFill/>
          </a:ln>
          <a:effectLst/>
        </c:spPr>
      </c:pivotFmt>
      <c:pivotFmt>
        <c:idx val="3237"/>
        <c:spPr>
          <a:solidFill>
            <a:schemeClr val="accent1"/>
          </a:solidFill>
          <a:ln>
            <a:noFill/>
          </a:ln>
          <a:effectLst/>
        </c:spPr>
      </c:pivotFmt>
      <c:pivotFmt>
        <c:idx val="3238"/>
        <c:spPr>
          <a:solidFill>
            <a:schemeClr val="accent1"/>
          </a:solidFill>
          <a:ln>
            <a:noFill/>
          </a:ln>
          <a:effectLst/>
        </c:spPr>
      </c:pivotFmt>
      <c:pivotFmt>
        <c:idx val="3239"/>
        <c:spPr>
          <a:solidFill>
            <a:schemeClr val="accent1"/>
          </a:solidFill>
          <a:ln>
            <a:noFill/>
          </a:ln>
          <a:effectLst/>
        </c:spPr>
      </c:pivotFmt>
      <c:pivotFmt>
        <c:idx val="3240"/>
        <c:spPr>
          <a:solidFill>
            <a:schemeClr val="accent1"/>
          </a:solidFill>
          <a:ln>
            <a:noFill/>
          </a:ln>
          <a:effectLst/>
        </c:spPr>
      </c:pivotFmt>
      <c:pivotFmt>
        <c:idx val="3241"/>
        <c:spPr>
          <a:solidFill>
            <a:schemeClr val="accent1"/>
          </a:solidFill>
          <a:ln>
            <a:noFill/>
          </a:ln>
          <a:effectLst/>
        </c:spPr>
      </c:pivotFmt>
      <c:pivotFmt>
        <c:idx val="3242"/>
        <c:spPr>
          <a:solidFill>
            <a:schemeClr val="accent1"/>
          </a:solidFill>
          <a:ln>
            <a:noFill/>
          </a:ln>
          <a:effectLst/>
        </c:spPr>
      </c:pivotFmt>
      <c:pivotFmt>
        <c:idx val="3243"/>
        <c:spPr>
          <a:solidFill>
            <a:schemeClr val="accent1"/>
          </a:solidFill>
          <a:ln>
            <a:noFill/>
          </a:ln>
          <a:effectLst/>
        </c:spPr>
      </c:pivotFmt>
      <c:pivotFmt>
        <c:idx val="3244"/>
        <c:spPr>
          <a:solidFill>
            <a:schemeClr val="accent1"/>
          </a:solidFill>
          <a:ln>
            <a:noFill/>
          </a:ln>
          <a:effectLst/>
        </c:spPr>
      </c:pivotFmt>
      <c:pivotFmt>
        <c:idx val="3245"/>
        <c:spPr>
          <a:solidFill>
            <a:schemeClr val="accent1"/>
          </a:solidFill>
          <a:ln>
            <a:noFill/>
          </a:ln>
          <a:effectLst/>
        </c:spPr>
      </c:pivotFmt>
      <c:pivotFmt>
        <c:idx val="3246"/>
        <c:spPr>
          <a:solidFill>
            <a:schemeClr val="accent1"/>
          </a:solidFill>
          <a:ln>
            <a:noFill/>
          </a:ln>
          <a:effectLst/>
        </c:spPr>
      </c:pivotFmt>
      <c:pivotFmt>
        <c:idx val="3247"/>
        <c:spPr>
          <a:solidFill>
            <a:schemeClr val="accent1"/>
          </a:solidFill>
          <a:ln>
            <a:noFill/>
          </a:ln>
          <a:effectLst/>
        </c:spPr>
      </c:pivotFmt>
      <c:pivotFmt>
        <c:idx val="3248"/>
        <c:spPr>
          <a:solidFill>
            <a:schemeClr val="accent1"/>
          </a:solidFill>
          <a:ln>
            <a:noFill/>
          </a:ln>
          <a:effectLst/>
        </c:spPr>
      </c:pivotFmt>
      <c:pivotFmt>
        <c:idx val="3249"/>
        <c:spPr>
          <a:solidFill>
            <a:schemeClr val="accent1"/>
          </a:solidFill>
          <a:ln>
            <a:noFill/>
          </a:ln>
          <a:effectLst/>
        </c:spPr>
      </c:pivotFmt>
      <c:pivotFmt>
        <c:idx val="3250"/>
        <c:spPr>
          <a:solidFill>
            <a:schemeClr val="accent1"/>
          </a:solidFill>
          <a:ln>
            <a:noFill/>
          </a:ln>
          <a:effectLst/>
        </c:spPr>
      </c:pivotFmt>
      <c:pivotFmt>
        <c:idx val="3251"/>
        <c:spPr>
          <a:solidFill>
            <a:schemeClr val="accent1"/>
          </a:solidFill>
          <a:ln>
            <a:noFill/>
          </a:ln>
          <a:effectLst/>
        </c:spPr>
      </c:pivotFmt>
      <c:pivotFmt>
        <c:idx val="3252"/>
        <c:spPr>
          <a:solidFill>
            <a:schemeClr val="accent1"/>
          </a:solidFill>
          <a:ln>
            <a:noFill/>
          </a:ln>
          <a:effectLst/>
        </c:spPr>
      </c:pivotFmt>
      <c:pivotFmt>
        <c:idx val="3253"/>
        <c:spPr>
          <a:solidFill>
            <a:schemeClr val="accent1"/>
          </a:solidFill>
          <a:ln>
            <a:noFill/>
          </a:ln>
          <a:effectLst/>
        </c:spPr>
      </c:pivotFmt>
      <c:pivotFmt>
        <c:idx val="3254"/>
        <c:spPr>
          <a:solidFill>
            <a:schemeClr val="accent1"/>
          </a:solidFill>
          <a:ln>
            <a:noFill/>
          </a:ln>
          <a:effectLst/>
        </c:spPr>
      </c:pivotFmt>
      <c:pivotFmt>
        <c:idx val="3255"/>
        <c:spPr>
          <a:solidFill>
            <a:schemeClr val="accent1"/>
          </a:solidFill>
          <a:ln>
            <a:noFill/>
          </a:ln>
          <a:effectLst/>
        </c:spPr>
      </c:pivotFmt>
      <c:pivotFmt>
        <c:idx val="3256"/>
        <c:spPr>
          <a:solidFill>
            <a:schemeClr val="accent1"/>
          </a:solidFill>
          <a:ln>
            <a:noFill/>
          </a:ln>
          <a:effectLst/>
        </c:spPr>
      </c:pivotFmt>
      <c:pivotFmt>
        <c:idx val="3257"/>
        <c:spPr>
          <a:solidFill>
            <a:schemeClr val="accent1"/>
          </a:solidFill>
          <a:ln>
            <a:noFill/>
          </a:ln>
          <a:effectLst/>
        </c:spPr>
      </c:pivotFmt>
      <c:pivotFmt>
        <c:idx val="3258"/>
        <c:spPr>
          <a:solidFill>
            <a:schemeClr val="accent1"/>
          </a:solidFill>
          <a:ln>
            <a:noFill/>
          </a:ln>
          <a:effectLst/>
        </c:spPr>
      </c:pivotFmt>
      <c:pivotFmt>
        <c:idx val="3259"/>
        <c:spPr>
          <a:solidFill>
            <a:schemeClr val="accent1"/>
          </a:solidFill>
          <a:ln>
            <a:noFill/>
          </a:ln>
          <a:effectLst/>
        </c:spPr>
      </c:pivotFmt>
      <c:pivotFmt>
        <c:idx val="3260"/>
        <c:spPr>
          <a:solidFill>
            <a:schemeClr val="accent1"/>
          </a:solidFill>
          <a:ln>
            <a:noFill/>
          </a:ln>
          <a:effectLst/>
        </c:spPr>
      </c:pivotFmt>
      <c:pivotFmt>
        <c:idx val="3261"/>
        <c:spPr>
          <a:solidFill>
            <a:schemeClr val="accent1"/>
          </a:solidFill>
          <a:ln>
            <a:noFill/>
          </a:ln>
          <a:effectLst/>
        </c:spPr>
      </c:pivotFmt>
      <c:pivotFmt>
        <c:idx val="3262"/>
        <c:spPr>
          <a:solidFill>
            <a:schemeClr val="accent1"/>
          </a:solidFill>
          <a:ln>
            <a:noFill/>
          </a:ln>
          <a:effectLst/>
        </c:spPr>
      </c:pivotFmt>
      <c:pivotFmt>
        <c:idx val="3263"/>
        <c:spPr>
          <a:solidFill>
            <a:schemeClr val="accent1"/>
          </a:solidFill>
          <a:ln>
            <a:noFill/>
          </a:ln>
          <a:effectLst/>
        </c:spPr>
      </c:pivotFmt>
      <c:pivotFmt>
        <c:idx val="3264"/>
        <c:spPr>
          <a:solidFill>
            <a:schemeClr val="accent1"/>
          </a:solidFill>
          <a:ln>
            <a:noFill/>
          </a:ln>
          <a:effectLst/>
        </c:spPr>
      </c:pivotFmt>
      <c:pivotFmt>
        <c:idx val="3265"/>
        <c:spPr>
          <a:solidFill>
            <a:schemeClr val="accent1"/>
          </a:solidFill>
          <a:ln>
            <a:noFill/>
          </a:ln>
          <a:effectLst/>
        </c:spPr>
      </c:pivotFmt>
      <c:pivotFmt>
        <c:idx val="3266"/>
        <c:spPr>
          <a:solidFill>
            <a:schemeClr val="accent1"/>
          </a:solidFill>
          <a:ln>
            <a:noFill/>
          </a:ln>
          <a:effectLst/>
        </c:spPr>
      </c:pivotFmt>
      <c:pivotFmt>
        <c:idx val="3267"/>
        <c:spPr>
          <a:solidFill>
            <a:schemeClr val="accent1"/>
          </a:solidFill>
          <a:ln>
            <a:noFill/>
          </a:ln>
          <a:effectLst/>
        </c:spPr>
      </c:pivotFmt>
      <c:pivotFmt>
        <c:idx val="3268"/>
        <c:spPr>
          <a:solidFill>
            <a:schemeClr val="accent1"/>
          </a:solidFill>
          <a:ln>
            <a:noFill/>
          </a:ln>
          <a:effectLst/>
        </c:spPr>
      </c:pivotFmt>
      <c:pivotFmt>
        <c:idx val="3269"/>
        <c:spPr>
          <a:solidFill>
            <a:schemeClr val="accent1"/>
          </a:solidFill>
          <a:ln>
            <a:noFill/>
          </a:ln>
          <a:effectLst/>
        </c:spPr>
      </c:pivotFmt>
      <c:pivotFmt>
        <c:idx val="3270"/>
        <c:spPr>
          <a:solidFill>
            <a:schemeClr val="accent1"/>
          </a:solidFill>
          <a:ln>
            <a:noFill/>
          </a:ln>
          <a:effectLst/>
        </c:spPr>
      </c:pivotFmt>
      <c:pivotFmt>
        <c:idx val="3271"/>
        <c:spPr>
          <a:solidFill>
            <a:schemeClr val="accent1"/>
          </a:solidFill>
          <a:ln>
            <a:noFill/>
          </a:ln>
          <a:effectLst/>
        </c:spPr>
      </c:pivotFmt>
      <c:pivotFmt>
        <c:idx val="3272"/>
        <c:spPr>
          <a:solidFill>
            <a:schemeClr val="accent1"/>
          </a:solidFill>
          <a:ln>
            <a:noFill/>
          </a:ln>
          <a:effectLst/>
        </c:spPr>
      </c:pivotFmt>
      <c:pivotFmt>
        <c:idx val="3273"/>
        <c:spPr>
          <a:solidFill>
            <a:schemeClr val="accent1"/>
          </a:solidFill>
          <a:ln>
            <a:noFill/>
          </a:ln>
          <a:effectLst/>
        </c:spPr>
      </c:pivotFmt>
      <c:pivotFmt>
        <c:idx val="3274"/>
        <c:spPr>
          <a:solidFill>
            <a:schemeClr val="accent1"/>
          </a:solidFill>
          <a:ln>
            <a:noFill/>
          </a:ln>
          <a:effectLst/>
        </c:spPr>
      </c:pivotFmt>
      <c:pivotFmt>
        <c:idx val="3275"/>
        <c:spPr>
          <a:solidFill>
            <a:schemeClr val="accent1"/>
          </a:solidFill>
          <a:ln>
            <a:noFill/>
          </a:ln>
          <a:effectLst/>
        </c:spPr>
      </c:pivotFmt>
      <c:pivotFmt>
        <c:idx val="3276"/>
        <c:spPr>
          <a:solidFill>
            <a:schemeClr val="accent1"/>
          </a:solidFill>
          <a:ln>
            <a:noFill/>
          </a:ln>
          <a:effectLst/>
        </c:spPr>
      </c:pivotFmt>
      <c:pivotFmt>
        <c:idx val="3277"/>
        <c:spPr>
          <a:solidFill>
            <a:schemeClr val="accent1"/>
          </a:solidFill>
          <a:ln>
            <a:noFill/>
          </a:ln>
          <a:effectLst/>
        </c:spPr>
      </c:pivotFmt>
      <c:pivotFmt>
        <c:idx val="3278"/>
        <c:spPr>
          <a:solidFill>
            <a:schemeClr val="accent1"/>
          </a:solidFill>
          <a:ln>
            <a:noFill/>
          </a:ln>
          <a:effectLst/>
        </c:spPr>
      </c:pivotFmt>
      <c:pivotFmt>
        <c:idx val="3279"/>
        <c:spPr>
          <a:solidFill>
            <a:schemeClr val="accent1"/>
          </a:solidFill>
          <a:ln>
            <a:noFill/>
          </a:ln>
          <a:effectLst/>
        </c:spPr>
      </c:pivotFmt>
      <c:pivotFmt>
        <c:idx val="3280"/>
        <c:spPr>
          <a:solidFill>
            <a:schemeClr val="accent1"/>
          </a:solidFill>
          <a:ln>
            <a:noFill/>
          </a:ln>
          <a:effectLst/>
        </c:spPr>
      </c:pivotFmt>
      <c:pivotFmt>
        <c:idx val="3281"/>
        <c:spPr>
          <a:solidFill>
            <a:schemeClr val="accent1"/>
          </a:solidFill>
          <a:ln>
            <a:noFill/>
          </a:ln>
          <a:effectLst/>
        </c:spPr>
      </c:pivotFmt>
      <c:pivotFmt>
        <c:idx val="3282"/>
        <c:spPr>
          <a:solidFill>
            <a:schemeClr val="accent1"/>
          </a:solidFill>
          <a:ln>
            <a:noFill/>
          </a:ln>
          <a:effectLst/>
        </c:spPr>
      </c:pivotFmt>
      <c:pivotFmt>
        <c:idx val="3283"/>
        <c:spPr>
          <a:solidFill>
            <a:schemeClr val="accent1"/>
          </a:solidFill>
          <a:ln>
            <a:noFill/>
          </a:ln>
          <a:effectLst/>
        </c:spPr>
      </c:pivotFmt>
      <c:pivotFmt>
        <c:idx val="3284"/>
        <c:spPr>
          <a:solidFill>
            <a:schemeClr val="accent1"/>
          </a:solidFill>
          <a:ln>
            <a:noFill/>
          </a:ln>
          <a:effectLst/>
        </c:spPr>
      </c:pivotFmt>
      <c:pivotFmt>
        <c:idx val="3285"/>
        <c:spPr>
          <a:solidFill>
            <a:schemeClr val="accent1"/>
          </a:solidFill>
          <a:ln>
            <a:noFill/>
          </a:ln>
          <a:effectLst/>
        </c:spPr>
      </c:pivotFmt>
      <c:pivotFmt>
        <c:idx val="3286"/>
        <c:spPr>
          <a:solidFill>
            <a:schemeClr val="accent1"/>
          </a:solidFill>
          <a:ln>
            <a:noFill/>
          </a:ln>
          <a:effectLst/>
        </c:spPr>
      </c:pivotFmt>
      <c:pivotFmt>
        <c:idx val="3287"/>
        <c:spPr>
          <a:solidFill>
            <a:schemeClr val="accent1"/>
          </a:solidFill>
          <a:ln>
            <a:noFill/>
          </a:ln>
          <a:effectLst/>
        </c:spPr>
      </c:pivotFmt>
      <c:pivotFmt>
        <c:idx val="3288"/>
        <c:spPr>
          <a:solidFill>
            <a:schemeClr val="accent1"/>
          </a:solidFill>
          <a:ln>
            <a:noFill/>
          </a:ln>
          <a:effectLst/>
        </c:spPr>
      </c:pivotFmt>
      <c:pivotFmt>
        <c:idx val="3289"/>
        <c:spPr>
          <a:solidFill>
            <a:schemeClr val="accent1"/>
          </a:solidFill>
          <a:ln>
            <a:noFill/>
          </a:ln>
          <a:effectLst/>
        </c:spPr>
      </c:pivotFmt>
      <c:pivotFmt>
        <c:idx val="3290"/>
        <c:spPr>
          <a:solidFill>
            <a:schemeClr val="accent1"/>
          </a:solidFill>
          <a:ln>
            <a:noFill/>
          </a:ln>
          <a:effectLst/>
        </c:spPr>
      </c:pivotFmt>
      <c:pivotFmt>
        <c:idx val="3291"/>
        <c:spPr>
          <a:solidFill>
            <a:schemeClr val="accent1"/>
          </a:solidFill>
          <a:ln>
            <a:noFill/>
          </a:ln>
          <a:effectLst/>
        </c:spPr>
      </c:pivotFmt>
      <c:pivotFmt>
        <c:idx val="3292"/>
        <c:spPr>
          <a:solidFill>
            <a:schemeClr val="accent1"/>
          </a:solidFill>
          <a:ln>
            <a:noFill/>
          </a:ln>
          <a:effectLst/>
        </c:spPr>
      </c:pivotFmt>
      <c:pivotFmt>
        <c:idx val="3293"/>
        <c:spPr>
          <a:solidFill>
            <a:schemeClr val="accent1"/>
          </a:solidFill>
          <a:ln>
            <a:noFill/>
          </a:ln>
          <a:effectLst/>
        </c:spPr>
      </c:pivotFmt>
      <c:pivotFmt>
        <c:idx val="3294"/>
        <c:spPr>
          <a:solidFill>
            <a:schemeClr val="accent1"/>
          </a:solidFill>
          <a:ln>
            <a:noFill/>
          </a:ln>
          <a:effectLst/>
        </c:spPr>
      </c:pivotFmt>
      <c:pivotFmt>
        <c:idx val="3295"/>
        <c:spPr>
          <a:solidFill>
            <a:schemeClr val="accent1"/>
          </a:solidFill>
          <a:ln>
            <a:noFill/>
          </a:ln>
          <a:effectLst/>
        </c:spPr>
      </c:pivotFmt>
      <c:pivotFmt>
        <c:idx val="3296"/>
        <c:spPr>
          <a:solidFill>
            <a:schemeClr val="accent1"/>
          </a:solidFill>
          <a:ln>
            <a:noFill/>
          </a:ln>
          <a:effectLst/>
        </c:spPr>
      </c:pivotFmt>
      <c:pivotFmt>
        <c:idx val="3297"/>
        <c:spPr>
          <a:solidFill>
            <a:schemeClr val="accent1"/>
          </a:solidFill>
          <a:ln>
            <a:noFill/>
          </a:ln>
          <a:effectLst/>
        </c:spPr>
      </c:pivotFmt>
      <c:pivotFmt>
        <c:idx val="3298"/>
        <c:spPr>
          <a:solidFill>
            <a:schemeClr val="accent1"/>
          </a:solidFill>
          <a:ln>
            <a:noFill/>
          </a:ln>
          <a:effectLst/>
        </c:spPr>
      </c:pivotFmt>
      <c:pivotFmt>
        <c:idx val="3299"/>
        <c:spPr>
          <a:solidFill>
            <a:schemeClr val="accent1"/>
          </a:solidFill>
          <a:ln>
            <a:noFill/>
          </a:ln>
          <a:effectLst/>
        </c:spPr>
      </c:pivotFmt>
      <c:pivotFmt>
        <c:idx val="3300"/>
        <c:spPr>
          <a:solidFill>
            <a:schemeClr val="accent1"/>
          </a:solidFill>
          <a:ln>
            <a:noFill/>
          </a:ln>
          <a:effectLst/>
        </c:spPr>
      </c:pivotFmt>
      <c:pivotFmt>
        <c:idx val="3301"/>
        <c:spPr>
          <a:solidFill>
            <a:schemeClr val="accent1"/>
          </a:solidFill>
          <a:ln>
            <a:noFill/>
          </a:ln>
          <a:effectLst/>
        </c:spPr>
      </c:pivotFmt>
      <c:pivotFmt>
        <c:idx val="3302"/>
        <c:spPr>
          <a:solidFill>
            <a:schemeClr val="accent1"/>
          </a:solidFill>
          <a:ln>
            <a:noFill/>
          </a:ln>
          <a:effectLst/>
        </c:spPr>
      </c:pivotFmt>
      <c:pivotFmt>
        <c:idx val="3303"/>
        <c:spPr>
          <a:solidFill>
            <a:schemeClr val="accent1"/>
          </a:solidFill>
          <a:ln>
            <a:noFill/>
          </a:ln>
          <a:effectLst/>
        </c:spPr>
      </c:pivotFmt>
      <c:pivotFmt>
        <c:idx val="3304"/>
        <c:spPr>
          <a:solidFill>
            <a:schemeClr val="accent1"/>
          </a:solidFill>
          <a:ln>
            <a:noFill/>
          </a:ln>
          <a:effectLst/>
        </c:spPr>
      </c:pivotFmt>
      <c:pivotFmt>
        <c:idx val="3305"/>
        <c:spPr>
          <a:solidFill>
            <a:schemeClr val="accent1"/>
          </a:solidFill>
          <a:ln>
            <a:noFill/>
          </a:ln>
          <a:effectLst/>
        </c:spPr>
      </c:pivotFmt>
      <c:pivotFmt>
        <c:idx val="3306"/>
        <c:spPr>
          <a:solidFill>
            <a:schemeClr val="accent1"/>
          </a:solidFill>
          <a:ln>
            <a:noFill/>
          </a:ln>
          <a:effectLst/>
        </c:spPr>
      </c:pivotFmt>
      <c:pivotFmt>
        <c:idx val="3307"/>
        <c:spPr>
          <a:solidFill>
            <a:schemeClr val="accent1"/>
          </a:solidFill>
          <a:ln>
            <a:noFill/>
          </a:ln>
          <a:effectLst/>
        </c:spPr>
      </c:pivotFmt>
      <c:pivotFmt>
        <c:idx val="3308"/>
        <c:spPr>
          <a:solidFill>
            <a:schemeClr val="accent1"/>
          </a:solidFill>
          <a:ln>
            <a:noFill/>
          </a:ln>
          <a:effectLst/>
        </c:spPr>
      </c:pivotFmt>
      <c:pivotFmt>
        <c:idx val="3309"/>
        <c:spPr>
          <a:solidFill>
            <a:schemeClr val="accent1"/>
          </a:solidFill>
          <a:ln>
            <a:noFill/>
          </a:ln>
          <a:effectLst/>
        </c:spPr>
      </c:pivotFmt>
      <c:pivotFmt>
        <c:idx val="3310"/>
        <c:spPr>
          <a:solidFill>
            <a:schemeClr val="accent1"/>
          </a:solidFill>
          <a:ln>
            <a:noFill/>
          </a:ln>
          <a:effectLst/>
        </c:spPr>
      </c:pivotFmt>
      <c:pivotFmt>
        <c:idx val="3311"/>
        <c:spPr>
          <a:solidFill>
            <a:schemeClr val="accent1"/>
          </a:solidFill>
          <a:ln>
            <a:noFill/>
          </a:ln>
          <a:effectLst/>
        </c:spPr>
      </c:pivotFmt>
      <c:pivotFmt>
        <c:idx val="3312"/>
        <c:spPr>
          <a:solidFill>
            <a:schemeClr val="accent1"/>
          </a:solidFill>
          <a:ln>
            <a:noFill/>
          </a:ln>
          <a:effectLst/>
        </c:spPr>
      </c:pivotFmt>
      <c:pivotFmt>
        <c:idx val="3313"/>
        <c:spPr>
          <a:solidFill>
            <a:schemeClr val="accent1"/>
          </a:solidFill>
          <a:ln>
            <a:noFill/>
          </a:ln>
          <a:effectLst/>
        </c:spPr>
      </c:pivotFmt>
      <c:pivotFmt>
        <c:idx val="3314"/>
        <c:spPr>
          <a:solidFill>
            <a:schemeClr val="accent1"/>
          </a:solidFill>
          <a:ln>
            <a:noFill/>
          </a:ln>
          <a:effectLst/>
        </c:spPr>
      </c:pivotFmt>
      <c:pivotFmt>
        <c:idx val="3315"/>
        <c:spPr>
          <a:solidFill>
            <a:schemeClr val="accent1"/>
          </a:solidFill>
          <a:ln>
            <a:noFill/>
          </a:ln>
          <a:effectLst/>
        </c:spPr>
      </c:pivotFmt>
      <c:pivotFmt>
        <c:idx val="3316"/>
        <c:spPr>
          <a:solidFill>
            <a:schemeClr val="accent1"/>
          </a:solidFill>
          <a:ln>
            <a:noFill/>
          </a:ln>
          <a:effectLst/>
        </c:spPr>
      </c:pivotFmt>
      <c:pivotFmt>
        <c:idx val="3317"/>
        <c:spPr>
          <a:solidFill>
            <a:schemeClr val="accent1"/>
          </a:solidFill>
          <a:ln>
            <a:noFill/>
          </a:ln>
          <a:effectLst/>
        </c:spPr>
      </c:pivotFmt>
      <c:pivotFmt>
        <c:idx val="3318"/>
        <c:spPr>
          <a:solidFill>
            <a:schemeClr val="accent1"/>
          </a:solidFill>
          <a:ln>
            <a:noFill/>
          </a:ln>
          <a:effectLst/>
        </c:spPr>
      </c:pivotFmt>
      <c:pivotFmt>
        <c:idx val="3319"/>
        <c:spPr>
          <a:solidFill>
            <a:schemeClr val="accent1"/>
          </a:solidFill>
          <a:ln>
            <a:noFill/>
          </a:ln>
          <a:effectLst/>
        </c:spPr>
      </c:pivotFmt>
      <c:pivotFmt>
        <c:idx val="3320"/>
        <c:spPr>
          <a:solidFill>
            <a:schemeClr val="accent1"/>
          </a:solidFill>
          <a:ln>
            <a:noFill/>
          </a:ln>
          <a:effectLst/>
        </c:spPr>
      </c:pivotFmt>
      <c:pivotFmt>
        <c:idx val="3321"/>
        <c:spPr>
          <a:solidFill>
            <a:schemeClr val="accent1"/>
          </a:solidFill>
          <a:ln>
            <a:noFill/>
          </a:ln>
          <a:effectLst/>
        </c:spPr>
      </c:pivotFmt>
      <c:pivotFmt>
        <c:idx val="3322"/>
        <c:spPr>
          <a:solidFill>
            <a:schemeClr val="accent1"/>
          </a:solidFill>
          <a:ln>
            <a:noFill/>
          </a:ln>
          <a:effectLst/>
        </c:spPr>
      </c:pivotFmt>
      <c:pivotFmt>
        <c:idx val="3323"/>
        <c:spPr>
          <a:solidFill>
            <a:schemeClr val="accent1"/>
          </a:solidFill>
          <a:ln>
            <a:noFill/>
          </a:ln>
          <a:effectLst/>
        </c:spPr>
      </c:pivotFmt>
      <c:pivotFmt>
        <c:idx val="3324"/>
        <c:spPr>
          <a:solidFill>
            <a:schemeClr val="accent1"/>
          </a:solidFill>
          <a:ln>
            <a:noFill/>
          </a:ln>
          <a:effectLst/>
        </c:spPr>
      </c:pivotFmt>
      <c:pivotFmt>
        <c:idx val="3325"/>
        <c:spPr>
          <a:solidFill>
            <a:schemeClr val="accent1"/>
          </a:solidFill>
          <a:ln>
            <a:noFill/>
          </a:ln>
          <a:effectLst/>
        </c:spPr>
      </c:pivotFmt>
      <c:pivotFmt>
        <c:idx val="3326"/>
        <c:spPr>
          <a:solidFill>
            <a:schemeClr val="accent1"/>
          </a:solidFill>
          <a:ln>
            <a:noFill/>
          </a:ln>
          <a:effectLst/>
        </c:spPr>
      </c:pivotFmt>
      <c:pivotFmt>
        <c:idx val="3327"/>
        <c:spPr>
          <a:solidFill>
            <a:schemeClr val="accent1"/>
          </a:solidFill>
          <a:ln>
            <a:noFill/>
          </a:ln>
          <a:effectLst/>
        </c:spPr>
      </c:pivotFmt>
      <c:pivotFmt>
        <c:idx val="3328"/>
        <c:spPr>
          <a:solidFill>
            <a:schemeClr val="accent1"/>
          </a:solidFill>
          <a:ln>
            <a:noFill/>
          </a:ln>
          <a:effectLst/>
        </c:spPr>
      </c:pivotFmt>
      <c:pivotFmt>
        <c:idx val="3329"/>
        <c:spPr>
          <a:solidFill>
            <a:schemeClr val="accent1"/>
          </a:solidFill>
          <a:ln>
            <a:noFill/>
          </a:ln>
          <a:effectLst/>
        </c:spPr>
      </c:pivotFmt>
      <c:pivotFmt>
        <c:idx val="3330"/>
        <c:spPr>
          <a:solidFill>
            <a:schemeClr val="accent1"/>
          </a:solidFill>
          <a:ln>
            <a:noFill/>
          </a:ln>
          <a:effectLst/>
        </c:spPr>
      </c:pivotFmt>
      <c:pivotFmt>
        <c:idx val="3331"/>
        <c:spPr>
          <a:solidFill>
            <a:schemeClr val="accent1"/>
          </a:solidFill>
          <a:ln>
            <a:noFill/>
          </a:ln>
          <a:effectLst/>
        </c:spPr>
      </c:pivotFmt>
      <c:pivotFmt>
        <c:idx val="3332"/>
        <c:spPr>
          <a:solidFill>
            <a:schemeClr val="accent1"/>
          </a:solidFill>
          <a:ln>
            <a:noFill/>
          </a:ln>
          <a:effectLst/>
        </c:spPr>
      </c:pivotFmt>
      <c:pivotFmt>
        <c:idx val="3333"/>
        <c:spPr>
          <a:solidFill>
            <a:schemeClr val="accent1"/>
          </a:solidFill>
          <a:ln>
            <a:noFill/>
          </a:ln>
          <a:effectLst/>
        </c:spPr>
      </c:pivotFmt>
      <c:pivotFmt>
        <c:idx val="3334"/>
        <c:spPr>
          <a:solidFill>
            <a:schemeClr val="accent1"/>
          </a:solidFill>
          <a:ln>
            <a:noFill/>
          </a:ln>
          <a:effectLst/>
        </c:spPr>
      </c:pivotFmt>
      <c:pivotFmt>
        <c:idx val="3335"/>
        <c:spPr>
          <a:solidFill>
            <a:schemeClr val="accent1"/>
          </a:solidFill>
          <a:ln>
            <a:noFill/>
          </a:ln>
          <a:effectLst/>
        </c:spPr>
      </c:pivotFmt>
      <c:pivotFmt>
        <c:idx val="3336"/>
        <c:spPr>
          <a:solidFill>
            <a:schemeClr val="accent1"/>
          </a:solidFill>
          <a:ln>
            <a:noFill/>
          </a:ln>
          <a:effectLst/>
        </c:spPr>
      </c:pivotFmt>
      <c:pivotFmt>
        <c:idx val="3337"/>
        <c:spPr>
          <a:solidFill>
            <a:schemeClr val="accent1"/>
          </a:solidFill>
          <a:ln>
            <a:noFill/>
          </a:ln>
          <a:effectLst/>
        </c:spPr>
      </c:pivotFmt>
      <c:pivotFmt>
        <c:idx val="3338"/>
        <c:spPr>
          <a:solidFill>
            <a:schemeClr val="accent1"/>
          </a:solidFill>
          <a:ln>
            <a:noFill/>
          </a:ln>
          <a:effectLst/>
        </c:spPr>
      </c:pivotFmt>
      <c:pivotFmt>
        <c:idx val="3339"/>
        <c:spPr>
          <a:solidFill>
            <a:schemeClr val="accent1"/>
          </a:solidFill>
          <a:ln>
            <a:noFill/>
          </a:ln>
          <a:effectLst/>
        </c:spPr>
      </c:pivotFmt>
      <c:pivotFmt>
        <c:idx val="3340"/>
        <c:spPr>
          <a:solidFill>
            <a:schemeClr val="accent1"/>
          </a:solidFill>
          <a:ln>
            <a:noFill/>
          </a:ln>
          <a:effectLst/>
        </c:spPr>
      </c:pivotFmt>
      <c:pivotFmt>
        <c:idx val="3341"/>
        <c:spPr>
          <a:solidFill>
            <a:schemeClr val="accent1"/>
          </a:solidFill>
          <a:ln>
            <a:noFill/>
          </a:ln>
          <a:effectLst/>
        </c:spPr>
      </c:pivotFmt>
      <c:pivotFmt>
        <c:idx val="3342"/>
        <c:spPr>
          <a:solidFill>
            <a:schemeClr val="accent1"/>
          </a:solidFill>
          <a:ln>
            <a:noFill/>
          </a:ln>
          <a:effectLst/>
        </c:spPr>
      </c:pivotFmt>
      <c:pivotFmt>
        <c:idx val="3343"/>
        <c:spPr>
          <a:solidFill>
            <a:schemeClr val="accent1"/>
          </a:solidFill>
          <a:ln>
            <a:noFill/>
          </a:ln>
          <a:effectLst/>
        </c:spPr>
      </c:pivotFmt>
      <c:pivotFmt>
        <c:idx val="3344"/>
        <c:spPr>
          <a:solidFill>
            <a:schemeClr val="accent1"/>
          </a:solidFill>
          <a:ln>
            <a:noFill/>
          </a:ln>
          <a:effectLst/>
        </c:spPr>
      </c:pivotFmt>
      <c:pivotFmt>
        <c:idx val="3345"/>
        <c:spPr>
          <a:solidFill>
            <a:schemeClr val="accent1"/>
          </a:solidFill>
          <a:ln>
            <a:noFill/>
          </a:ln>
          <a:effectLst/>
        </c:spPr>
      </c:pivotFmt>
      <c:pivotFmt>
        <c:idx val="3346"/>
        <c:spPr>
          <a:solidFill>
            <a:schemeClr val="accent1"/>
          </a:solidFill>
          <a:ln>
            <a:noFill/>
          </a:ln>
          <a:effectLst/>
        </c:spPr>
      </c:pivotFmt>
      <c:pivotFmt>
        <c:idx val="3347"/>
        <c:spPr>
          <a:solidFill>
            <a:schemeClr val="accent1"/>
          </a:solidFill>
          <a:ln>
            <a:noFill/>
          </a:ln>
          <a:effectLst/>
        </c:spPr>
      </c:pivotFmt>
      <c:pivotFmt>
        <c:idx val="3348"/>
        <c:spPr>
          <a:solidFill>
            <a:schemeClr val="accent1"/>
          </a:solidFill>
          <a:ln>
            <a:noFill/>
          </a:ln>
          <a:effectLst/>
        </c:spPr>
      </c:pivotFmt>
      <c:pivotFmt>
        <c:idx val="3349"/>
        <c:spPr>
          <a:solidFill>
            <a:schemeClr val="accent1"/>
          </a:solidFill>
          <a:ln>
            <a:noFill/>
          </a:ln>
          <a:effectLst/>
        </c:spPr>
      </c:pivotFmt>
      <c:pivotFmt>
        <c:idx val="3350"/>
        <c:spPr>
          <a:solidFill>
            <a:schemeClr val="accent1"/>
          </a:solidFill>
          <a:ln>
            <a:noFill/>
          </a:ln>
          <a:effectLst/>
        </c:spPr>
      </c:pivotFmt>
      <c:pivotFmt>
        <c:idx val="3351"/>
        <c:spPr>
          <a:solidFill>
            <a:schemeClr val="accent1"/>
          </a:solidFill>
          <a:ln>
            <a:noFill/>
          </a:ln>
          <a:effectLst/>
        </c:spPr>
      </c:pivotFmt>
      <c:pivotFmt>
        <c:idx val="3352"/>
        <c:spPr>
          <a:solidFill>
            <a:schemeClr val="accent1"/>
          </a:solidFill>
          <a:ln>
            <a:noFill/>
          </a:ln>
          <a:effectLst/>
        </c:spPr>
      </c:pivotFmt>
      <c:pivotFmt>
        <c:idx val="3353"/>
        <c:spPr>
          <a:solidFill>
            <a:schemeClr val="accent1"/>
          </a:solidFill>
          <a:ln>
            <a:noFill/>
          </a:ln>
          <a:effectLst/>
        </c:spPr>
      </c:pivotFmt>
      <c:pivotFmt>
        <c:idx val="3354"/>
        <c:spPr>
          <a:solidFill>
            <a:schemeClr val="accent1"/>
          </a:solidFill>
          <a:ln>
            <a:noFill/>
          </a:ln>
          <a:effectLst/>
        </c:spPr>
      </c:pivotFmt>
      <c:pivotFmt>
        <c:idx val="3355"/>
        <c:spPr>
          <a:solidFill>
            <a:schemeClr val="accent1"/>
          </a:solidFill>
          <a:ln>
            <a:noFill/>
          </a:ln>
          <a:effectLst/>
        </c:spPr>
      </c:pivotFmt>
      <c:pivotFmt>
        <c:idx val="3356"/>
        <c:spPr>
          <a:solidFill>
            <a:schemeClr val="accent1"/>
          </a:solidFill>
          <a:ln>
            <a:noFill/>
          </a:ln>
          <a:effectLst/>
        </c:spPr>
      </c:pivotFmt>
      <c:pivotFmt>
        <c:idx val="3357"/>
        <c:spPr>
          <a:solidFill>
            <a:schemeClr val="accent1"/>
          </a:solidFill>
          <a:ln>
            <a:noFill/>
          </a:ln>
          <a:effectLst/>
        </c:spPr>
      </c:pivotFmt>
      <c:pivotFmt>
        <c:idx val="3358"/>
        <c:spPr>
          <a:solidFill>
            <a:schemeClr val="accent1"/>
          </a:solidFill>
          <a:ln>
            <a:noFill/>
          </a:ln>
          <a:effectLst/>
        </c:spPr>
      </c:pivotFmt>
      <c:pivotFmt>
        <c:idx val="3359"/>
        <c:spPr>
          <a:solidFill>
            <a:schemeClr val="accent1"/>
          </a:solidFill>
          <a:ln>
            <a:noFill/>
          </a:ln>
          <a:effectLst/>
        </c:spPr>
      </c:pivotFmt>
      <c:pivotFmt>
        <c:idx val="3360"/>
        <c:spPr>
          <a:solidFill>
            <a:schemeClr val="accent1"/>
          </a:solidFill>
          <a:ln>
            <a:noFill/>
          </a:ln>
          <a:effectLst/>
        </c:spPr>
      </c:pivotFmt>
      <c:pivotFmt>
        <c:idx val="3361"/>
        <c:spPr>
          <a:solidFill>
            <a:schemeClr val="accent1"/>
          </a:solidFill>
          <a:ln>
            <a:noFill/>
          </a:ln>
          <a:effectLst/>
        </c:spPr>
      </c:pivotFmt>
      <c:pivotFmt>
        <c:idx val="3362"/>
        <c:spPr>
          <a:solidFill>
            <a:schemeClr val="accent1"/>
          </a:solidFill>
          <a:ln>
            <a:noFill/>
          </a:ln>
          <a:effectLst/>
        </c:spPr>
      </c:pivotFmt>
      <c:pivotFmt>
        <c:idx val="3363"/>
        <c:spPr>
          <a:solidFill>
            <a:schemeClr val="accent1"/>
          </a:solidFill>
          <a:ln>
            <a:noFill/>
          </a:ln>
          <a:effectLst/>
        </c:spPr>
      </c:pivotFmt>
      <c:pivotFmt>
        <c:idx val="3364"/>
        <c:spPr>
          <a:solidFill>
            <a:schemeClr val="accent1"/>
          </a:solidFill>
          <a:ln>
            <a:noFill/>
          </a:ln>
          <a:effectLst/>
        </c:spPr>
      </c:pivotFmt>
      <c:pivotFmt>
        <c:idx val="3365"/>
        <c:spPr>
          <a:solidFill>
            <a:schemeClr val="accent1"/>
          </a:solidFill>
          <a:ln>
            <a:noFill/>
          </a:ln>
          <a:effectLst/>
        </c:spPr>
      </c:pivotFmt>
      <c:pivotFmt>
        <c:idx val="3366"/>
        <c:spPr>
          <a:solidFill>
            <a:schemeClr val="accent1"/>
          </a:solidFill>
          <a:ln>
            <a:noFill/>
          </a:ln>
          <a:effectLst/>
        </c:spPr>
      </c:pivotFmt>
      <c:pivotFmt>
        <c:idx val="3367"/>
        <c:spPr>
          <a:solidFill>
            <a:schemeClr val="accent1"/>
          </a:solidFill>
          <a:ln>
            <a:noFill/>
          </a:ln>
          <a:effectLst/>
        </c:spPr>
      </c:pivotFmt>
      <c:pivotFmt>
        <c:idx val="3368"/>
        <c:spPr>
          <a:solidFill>
            <a:schemeClr val="accent1"/>
          </a:solidFill>
          <a:ln>
            <a:noFill/>
          </a:ln>
          <a:effectLst/>
        </c:spPr>
      </c:pivotFmt>
      <c:pivotFmt>
        <c:idx val="3369"/>
        <c:spPr>
          <a:solidFill>
            <a:schemeClr val="accent1"/>
          </a:solidFill>
          <a:ln>
            <a:noFill/>
          </a:ln>
          <a:effectLst/>
        </c:spPr>
      </c:pivotFmt>
      <c:pivotFmt>
        <c:idx val="3370"/>
        <c:spPr>
          <a:solidFill>
            <a:schemeClr val="accent1"/>
          </a:solidFill>
          <a:ln>
            <a:noFill/>
          </a:ln>
          <a:effectLst/>
        </c:spPr>
      </c:pivotFmt>
      <c:pivotFmt>
        <c:idx val="3371"/>
        <c:spPr>
          <a:solidFill>
            <a:schemeClr val="accent1"/>
          </a:solidFill>
          <a:ln>
            <a:noFill/>
          </a:ln>
          <a:effectLst/>
        </c:spPr>
      </c:pivotFmt>
      <c:pivotFmt>
        <c:idx val="3372"/>
        <c:spPr>
          <a:solidFill>
            <a:schemeClr val="accent1"/>
          </a:solidFill>
          <a:ln>
            <a:noFill/>
          </a:ln>
          <a:effectLst/>
        </c:spPr>
      </c:pivotFmt>
      <c:pivotFmt>
        <c:idx val="3373"/>
        <c:spPr>
          <a:solidFill>
            <a:schemeClr val="accent1"/>
          </a:solidFill>
          <a:ln>
            <a:noFill/>
          </a:ln>
          <a:effectLst/>
        </c:spPr>
      </c:pivotFmt>
      <c:pivotFmt>
        <c:idx val="3374"/>
        <c:spPr>
          <a:solidFill>
            <a:schemeClr val="accent1"/>
          </a:solidFill>
          <a:ln>
            <a:noFill/>
          </a:ln>
          <a:effectLst/>
        </c:spPr>
      </c:pivotFmt>
      <c:pivotFmt>
        <c:idx val="3375"/>
        <c:spPr>
          <a:solidFill>
            <a:schemeClr val="accent1"/>
          </a:solidFill>
          <a:ln>
            <a:noFill/>
          </a:ln>
          <a:effectLst/>
        </c:spPr>
      </c:pivotFmt>
      <c:pivotFmt>
        <c:idx val="3376"/>
        <c:spPr>
          <a:solidFill>
            <a:schemeClr val="accent1"/>
          </a:solidFill>
          <a:ln>
            <a:noFill/>
          </a:ln>
          <a:effectLst/>
        </c:spPr>
      </c:pivotFmt>
      <c:pivotFmt>
        <c:idx val="3377"/>
        <c:spPr>
          <a:solidFill>
            <a:schemeClr val="accent1"/>
          </a:solidFill>
          <a:ln>
            <a:noFill/>
          </a:ln>
          <a:effectLst/>
        </c:spPr>
      </c:pivotFmt>
      <c:pivotFmt>
        <c:idx val="3378"/>
        <c:spPr>
          <a:solidFill>
            <a:schemeClr val="accent1"/>
          </a:solidFill>
          <a:ln>
            <a:noFill/>
          </a:ln>
          <a:effectLst/>
        </c:spPr>
      </c:pivotFmt>
      <c:pivotFmt>
        <c:idx val="3379"/>
        <c:spPr>
          <a:solidFill>
            <a:schemeClr val="accent1"/>
          </a:solidFill>
          <a:ln>
            <a:noFill/>
          </a:ln>
          <a:effectLst/>
        </c:spPr>
      </c:pivotFmt>
      <c:pivotFmt>
        <c:idx val="3380"/>
        <c:spPr>
          <a:solidFill>
            <a:schemeClr val="accent1"/>
          </a:solidFill>
          <a:ln>
            <a:noFill/>
          </a:ln>
          <a:effectLst/>
        </c:spPr>
      </c:pivotFmt>
      <c:pivotFmt>
        <c:idx val="3381"/>
        <c:spPr>
          <a:solidFill>
            <a:schemeClr val="accent1"/>
          </a:solidFill>
          <a:ln>
            <a:noFill/>
          </a:ln>
          <a:effectLst/>
        </c:spPr>
      </c:pivotFmt>
      <c:pivotFmt>
        <c:idx val="3382"/>
        <c:spPr>
          <a:solidFill>
            <a:schemeClr val="accent1"/>
          </a:solidFill>
          <a:ln>
            <a:noFill/>
          </a:ln>
          <a:effectLst/>
        </c:spPr>
      </c:pivotFmt>
      <c:pivotFmt>
        <c:idx val="3383"/>
        <c:spPr>
          <a:solidFill>
            <a:schemeClr val="accent1"/>
          </a:solidFill>
          <a:ln>
            <a:noFill/>
          </a:ln>
          <a:effectLst/>
        </c:spPr>
      </c:pivotFmt>
      <c:pivotFmt>
        <c:idx val="3384"/>
        <c:spPr>
          <a:solidFill>
            <a:schemeClr val="accent1"/>
          </a:solidFill>
          <a:ln>
            <a:noFill/>
          </a:ln>
          <a:effectLst/>
        </c:spPr>
      </c:pivotFmt>
      <c:pivotFmt>
        <c:idx val="3385"/>
        <c:spPr>
          <a:solidFill>
            <a:schemeClr val="accent1"/>
          </a:solidFill>
          <a:ln>
            <a:noFill/>
          </a:ln>
          <a:effectLst/>
        </c:spPr>
      </c:pivotFmt>
      <c:pivotFmt>
        <c:idx val="3386"/>
        <c:spPr>
          <a:solidFill>
            <a:schemeClr val="accent1"/>
          </a:solidFill>
          <a:ln>
            <a:noFill/>
          </a:ln>
          <a:effectLst/>
        </c:spPr>
      </c:pivotFmt>
      <c:pivotFmt>
        <c:idx val="3387"/>
        <c:spPr>
          <a:solidFill>
            <a:schemeClr val="accent1"/>
          </a:solidFill>
          <a:ln>
            <a:noFill/>
          </a:ln>
          <a:effectLst/>
        </c:spPr>
      </c:pivotFmt>
      <c:pivotFmt>
        <c:idx val="3388"/>
        <c:spPr>
          <a:solidFill>
            <a:schemeClr val="accent1"/>
          </a:solidFill>
          <a:ln>
            <a:noFill/>
          </a:ln>
          <a:effectLst/>
        </c:spPr>
      </c:pivotFmt>
      <c:pivotFmt>
        <c:idx val="3389"/>
        <c:spPr>
          <a:solidFill>
            <a:schemeClr val="accent1"/>
          </a:solidFill>
          <a:ln>
            <a:noFill/>
          </a:ln>
          <a:effectLst/>
        </c:spPr>
      </c:pivotFmt>
      <c:pivotFmt>
        <c:idx val="3390"/>
        <c:spPr>
          <a:solidFill>
            <a:schemeClr val="accent1"/>
          </a:solidFill>
          <a:ln>
            <a:noFill/>
          </a:ln>
          <a:effectLst/>
        </c:spPr>
      </c:pivotFmt>
      <c:pivotFmt>
        <c:idx val="3391"/>
        <c:spPr>
          <a:solidFill>
            <a:schemeClr val="accent1"/>
          </a:solidFill>
          <a:ln>
            <a:noFill/>
          </a:ln>
          <a:effectLst/>
        </c:spPr>
      </c:pivotFmt>
      <c:pivotFmt>
        <c:idx val="3392"/>
        <c:spPr>
          <a:solidFill>
            <a:schemeClr val="accent1"/>
          </a:solidFill>
          <a:ln>
            <a:noFill/>
          </a:ln>
          <a:effectLst/>
        </c:spPr>
      </c:pivotFmt>
      <c:pivotFmt>
        <c:idx val="3393"/>
        <c:spPr>
          <a:solidFill>
            <a:schemeClr val="accent1"/>
          </a:solidFill>
          <a:ln>
            <a:noFill/>
          </a:ln>
          <a:effectLst/>
        </c:spPr>
      </c:pivotFmt>
      <c:pivotFmt>
        <c:idx val="3394"/>
        <c:spPr>
          <a:solidFill>
            <a:schemeClr val="accent1"/>
          </a:solidFill>
          <a:ln>
            <a:noFill/>
          </a:ln>
          <a:effectLst/>
        </c:spPr>
      </c:pivotFmt>
      <c:pivotFmt>
        <c:idx val="3395"/>
        <c:spPr>
          <a:solidFill>
            <a:schemeClr val="accent1"/>
          </a:solidFill>
          <a:ln>
            <a:noFill/>
          </a:ln>
          <a:effectLst/>
        </c:spPr>
      </c:pivotFmt>
      <c:pivotFmt>
        <c:idx val="3396"/>
        <c:spPr>
          <a:solidFill>
            <a:schemeClr val="accent1"/>
          </a:solidFill>
          <a:ln>
            <a:noFill/>
          </a:ln>
          <a:effectLst/>
        </c:spPr>
      </c:pivotFmt>
      <c:pivotFmt>
        <c:idx val="3397"/>
        <c:spPr>
          <a:solidFill>
            <a:schemeClr val="accent1"/>
          </a:solidFill>
          <a:ln>
            <a:noFill/>
          </a:ln>
          <a:effectLst/>
        </c:spPr>
      </c:pivotFmt>
      <c:pivotFmt>
        <c:idx val="3398"/>
        <c:spPr>
          <a:solidFill>
            <a:schemeClr val="accent1"/>
          </a:solidFill>
          <a:ln>
            <a:noFill/>
          </a:ln>
          <a:effectLst/>
        </c:spPr>
      </c:pivotFmt>
      <c:pivotFmt>
        <c:idx val="3399"/>
        <c:spPr>
          <a:solidFill>
            <a:schemeClr val="accent1"/>
          </a:solidFill>
          <a:ln>
            <a:noFill/>
          </a:ln>
          <a:effectLst/>
        </c:spPr>
      </c:pivotFmt>
      <c:pivotFmt>
        <c:idx val="3400"/>
        <c:spPr>
          <a:solidFill>
            <a:schemeClr val="accent1"/>
          </a:solidFill>
          <a:ln>
            <a:noFill/>
          </a:ln>
          <a:effectLst/>
        </c:spPr>
      </c:pivotFmt>
      <c:pivotFmt>
        <c:idx val="3401"/>
        <c:spPr>
          <a:solidFill>
            <a:schemeClr val="accent1"/>
          </a:solidFill>
          <a:ln>
            <a:noFill/>
          </a:ln>
          <a:effectLst/>
        </c:spPr>
      </c:pivotFmt>
      <c:pivotFmt>
        <c:idx val="3402"/>
        <c:spPr>
          <a:solidFill>
            <a:schemeClr val="accent1"/>
          </a:solidFill>
          <a:ln>
            <a:noFill/>
          </a:ln>
          <a:effectLst/>
        </c:spPr>
      </c:pivotFmt>
      <c:pivotFmt>
        <c:idx val="3403"/>
        <c:spPr>
          <a:solidFill>
            <a:schemeClr val="accent1"/>
          </a:solidFill>
          <a:ln>
            <a:noFill/>
          </a:ln>
          <a:effectLst/>
        </c:spPr>
      </c:pivotFmt>
      <c:pivotFmt>
        <c:idx val="3404"/>
        <c:spPr>
          <a:solidFill>
            <a:schemeClr val="accent1"/>
          </a:solidFill>
          <a:ln>
            <a:noFill/>
          </a:ln>
          <a:effectLst/>
        </c:spPr>
      </c:pivotFmt>
      <c:pivotFmt>
        <c:idx val="3405"/>
        <c:spPr>
          <a:solidFill>
            <a:schemeClr val="accent1"/>
          </a:solidFill>
          <a:ln>
            <a:noFill/>
          </a:ln>
          <a:effectLst/>
        </c:spPr>
      </c:pivotFmt>
      <c:pivotFmt>
        <c:idx val="3406"/>
        <c:spPr>
          <a:solidFill>
            <a:schemeClr val="accent1"/>
          </a:solidFill>
          <a:ln>
            <a:noFill/>
          </a:ln>
          <a:effectLst/>
        </c:spPr>
      </c:pivotFmt>
      <c:pivotFmt>
        <c:idx val="3407"/>
        <c:spPr>
          <a:solidFill>
            <a:schemeClr val="accent1"/>
          </a:solidFill>
          <a:ln>
            <a:noFill/>
          </a:ln>
          <a:effectLst/>
        </c:spPr>
      </c:pivotFmt>
      <c:pivotFmt>
        <c:idx val="3408"/>
        <c:spPr>
          <a:solidFill>
            <a:schemeClr val="accent1"/>
          </a:solidFill>
          <a:ln>
            <a:noFill/>
          </a:ln>
          <a:effectLst/>
        </c:spPr>
      </c:pivotFmt>
      <c:pivotFmt>
        <c:idx val="3409"/>
        <c:spPr>
          <a:solidFill>
            <a:schemeClr val="accent1"/>
          </a:solidFill>
          <a:ln>
            <a:noFill/>
          </a:ln>
          <a:effectLst/>
        </c:spPr>
      </c:pivotFmt>
      <c:pivotFmt>
        <c:idx val="3410"/>
        <c:spPr>
          <a:solidFill>
            <a:schemeClr val="accent1"/>
          </a:solidFill>
          <a:ln>
            <a:noFill/>
          </a:ln>
          <a:effectLst/>
        </c:spPr>
      </c:pivotFmt>
      <c:pivotFmt>
        <c:idx val="3411"/>
        <c:spPr>
          <a:solidFill>
            <a:schemeClr val="accent1"/>
          </a:solidFill>
          <a:ln>
            <a:noFill/>
          </a:ln>
          <a:effectLst/>
        </c:spPr>
      </c:pivotFmt>
      <c:pivotFmt>
        <c:idx val="3412"/>
        <c:spPr>
          <a:solidFill>
            <a:schemeClr val="accent1"/>
          </a:solidFill>
          <a:ln>
            <a:noFill/>
          </a:ln>
          <a:effectLst/>
        </c:spPr>
      </c:pivotFmt>
      <c:pivotFmt>
        <c:idx val="3413"/>
        <c:spPr>
          <a:solidFill>
            <a:schemeClr val="accent1"/>
          </a:solidFill>
          <a:ln>
            <a:noFill/>
          </a:ln>
          <a:effectLst/>
        </c:spPr>
      </c:pivotFmt>
      <c:pivotFmt>
        <c:idx val="3414"/>
        <c:spPr>
          <a:solidFill>
            <a:schemeClr val="accent1"/>
          </a:solidFill>
          <a:ln>
            <a:noFill/>
          </a:ln>
          <a:effectLst/>
        </c:spPr>
      </c:pivotFmt>
      <c:pivotFmt>
        <c:idx val="3415"/>
        <c:spPr>
          <a:solidFill>
            <a:schemeClr val="accent1"/>
          </a:solidFill>
          <a:ln>
            <a:noFill/>
          </a:ln>
          <a:effectLst/>
        </c:spPr>
      </c:pivotFmt>
      <c:pivotFmt>
        <c:idx val="3416"/>
        <c:spPr>
          <a:solidFill>
            <a:schemeClr val="accent1"/>
          </a:solidFill>
          <a:ln>
            <a:noFill/>
          </a:ln>
          <a:effectLst/>
        </c:spPr>
      </c:pivotFmt>
      <c:pivotFmt>
        <c:idx val="3417"/>
        <c:spPr>
          <a:solidFill>
            <a:schemeClr val="accent1"/>
          </a:solidFill>
          <a:ln>
            <a:noFill/>
          </a:ln>
          <a:effectLst/>
        </c:spPr>
      </c:pivotFmt>
      <c:pivotFmt>
        <c:idx val="3418"/>
        <c:spPr>
          <a:solidFill>
            <a:schemeClr val="accent1"/>
          </a:solidFill>
          <a:ln>
            <a:noFill/>
          </a:ln>
          <a:effectLst/>
        </c:spPr>
      </c:pivotFmt>
      <c:pivotFmt>
        <c:idx val="3419"/>
        <c:spPr>
          <a:solidFill>
            <a:schemeClr val="accent1"/>
          </a:solidFill>
          <a:ln>
            <a:noFill/>
          </a:ln>
          <a:effectLst/>
        </c:spPr>
      </c:pivotFmt>
      <c:pivotFmt>
        <c:idx val="3420"/>
        <c:spPr>
          <a:solidFill>
            <a:schemeClr val="accent1"/>
          </a:solidFill>
          <a:ln>
            <a:noFill/>
          </a:ln>
          <a:effectLst/>
        </c:spPr>
      </c:pivotFmt>
      <c:pivotFmt>
        <c:idx val="3421"/>
        <c:spPr>
          <a:solidFill>
            <a:schemeClr val="accent1"/>
          </a:solidFill>
          <a:ln>
            <a:noFill/>
          </a:ln>
          <a:effectLst/>
        </c:spPr>
      </c:pivotFmt>
      <c:pivotFmt>
        <c:idx val="3422"/>
        <c:spPr>
          <a:solidFill>
            <a:schemeClr val="accent1"/>
          </a:solidFill>
          <a:ln>
            <a:noFill/>
          </a:ln>
          <a:effectLst/>
        </c:spPr>
      </c:pivotFmt>
      <c:pivotFmt>
        <c:idx val="3423"/>
        <c:spPr>
          <a:solidFill>
            <a:schemeClr val="accent1"/>
          </a:solidFill>
          <a:ln>
            <a:noFill/>
          </a:ln>
          <a:effectLst/>
        </c:spPr>
      </c:pivotFmt>
      <c:pivotFmt>
        <c:idx val="3424"/>
        <c:spPr>
          <a:solidFill>
            <a:schemeClr val="accent1"/>
          </a:solidFill>
          <a:ln>
            <a:noFill/>
          </a:ln>
          <a:effectLst/>
        </c:spPr>
      </c:pivotFmt>
      <c:pivotFmt>
        <c:idx val="3425"/>
        <c:spPr>
          <a:solidFill>
            <a:schemeClr val="accent1"/>
          </a:solidFill>
          <a:ln>
            <a:noFill/>
          </a:ln>
          <a:effectLst/>
        </c:spPr>
      </c:pivotFmt>
      <c:pivotFmt>
        <c:idx val="3426"/>
        <c:spPr>
          <a:solidFill>
            <a:schemeClr val="accent1"/>
          </a:solidFill>
          <a:ln>
            <a:noFill/>
          </a:ln>
          <a:effectLst/>
        </c:spPr>
      </c:pivotFmt>
      <c:pivotFmt>
        <c:idx val="3427"/>
        <c:spPr>
          <a:solidFill>
            <a:schemeClr val="accent1"/>
          </a:solidFill>
          <a:ln>
            <a:noFill/>
          </a:ln>
          <a:effectLst/>
        </c:spPr>
      </c:pivotFmt>
      <c:pivotFmt>
        <c:idx val="3428"/>
        <c:spPr>
          <a:solidFill>
            <a:schemeClr val="accent1"/>
          </a:solidFill>
          <a:ln>
            <a:noFill/>
          </a:ln>
          <a:effectLst/>
        </c:spPr>
      </c:pivotFmt>
      <c:pivotFmt>
        <c:idx val="3429"/>
        <c:spPr>
          <a:solidFill>
            <a:schemeClr val="accent1"/>
          </a:solidFill>
          <a:ln>
            <a:noFill/>
          </a:ln>
          <a:effectLst/>
        </c:spPr>
      </c:pivotFmt>
      <c:pivotFmt>
        <c:idx val="3430"/>
        <c:spPr>
          <a:solidFill>
            <a:schemeClr val="accent1"/>
          </a:solidFill>
          <a:ln>
            <a:noFill/>
          </a:ln>
          <a:effectLst/>
        </c:spPr>
      </c:pivotFmt>
      <c:pivotFmt>
        <c:idx val="3431"/>
        <c:spPr>
          <a:solidFill>
            <a:schemeClr val="accent1"/>
          </a:solidFill>
          <a:ln>
            <a:noFill/>
          </a:ln>
          <a:effectLst/>
        </c:spPr>
      </c:pivotFmt>
      <c:pivotFmt>
        <c:idx val="3432"/>
        <c:spPr>
          <a:solidFill>
            <a:schemeClr val="accent1"/>
          </a:solidFill>
          <a:ln>
            <a:noFill/>
          </a:ln>
          <a:effectLst/>
        </c:spPr>
      </c:pivotFmt>
      <c:pivotFmt>
        <c:idx val="3433"/>
        <c:spPr>
          <a:solidFill>
            <a:schemeClr val="accent1"/>
          </a:solidFill>
          <a:ln>
            <a:noFill/>
          </a:ln>
          <a:effectLst/>
        </c:spPr>
      </c:pivotFmt>
      <c:pivotFmt>
        <c:idx val="3434"/>
        <c:spPr>
          <a:solidFill>
            <a:schemeClr val="accent1"/>
          </a:solidFill>
          <a:ln>
            <a:noFill/>
          </a:ln>
          <a:effectLst/>
        </c:spPr>
      </c:pivotFmt>
      <c:pivotFmt>
        <c:idx val="3435"/>
        <c:spPr>
          <a:solidFill>
            <a:schemeClr val="accent1"/>
          </a:solidFill>
          <a:ln>
            <a:noFill/>
          </a:ln>
          <a:effectLst/>
        </c:spPr>
      </c:pivotFmt>
      <c:pivotFmt>
        <c:idx val="3436"/>
        <c:spPr>
          <a:solidFill>
            <a:schemeClr val="accent1"/>
          </a:solidFill>
          <a:ln>
            <a:noFill/>
          </a:ln>
          <a:effectLst/>
        </c:spPr>
      </c:pivotFmt>
      <c:pivotFmt>
        <c:idx val="3437"/>
        <c:spPr>
          <a:solidFill>
            <a:schemeClr val="accent1"/>
          </a:solidFill>
          <a:ln>
            <a:noFill/>
          </a:ln>
          <a:effectLst/>
        </c:spPr>
      </c:pivotFmt>
      <c:pivotFmt>
        <c:idx val="3438"/>
        <c:spPr>
          <a:solidFill>
            <a:schemeClr val="accent1"/>
          </a:solidFill>
          <a:ln>
            <a:noFill/>
          </a:ln>
          <a:effectLst/>
        </c:spPr>
      </c:pivotFmt>
      <c:pivotFmt>
        <c:idx val="3439"/>
        <c:spPr>
          <a:solidFill>
            <a:schemeClr val="accent1"/>
          </a:solidFill>
          <a:ln>
            <a:noFill/>
          </a:ln>
          <a:effectLst/>
        </c:spPr>
      </c:pivotFmt>
      <c:pivotFmt>
        <c:idx val="3440"/>
        <c:spPr>
          <a:solidFill>
            <a:schemeClr val="accent1"/>
          </a:solidFill>
          <a:ln>
            <a:noFill/>
          </a:ln>
          <a:effectLst/>
        </c:spPr>
      </c:pivotFmt>
      <c:pivotFmt>
        <c:idx val="3441"/>
        <c:spPr>
          <a:solidFill>
            <a:schemeClr val="accent1"/>
          </a:solidFill>
          <a:ln>
            <a:noFill/>
          </a:ln>
          <a:effectLst/>
        </c:spPr>
      </c:pivotFmt>
      <c:pivotFmt>
        <c:idx val="3442"/>
        <c:spPr>
          <a:solidFill>
            <a:schemeClr val="accent1"/>
          </a:solidFill>
          <a:ln>
            <a:noFill/>
          </a:ln>
          <a:effectLst/>
        </c:spPr>
      </c:pivotFmt>
      <c:pivotFmt>
        <c:idx val="3443"/>
        <c:spPr>
          <a:solidFill>
            <a:schemeClr val="accent1"/>
          </a:solidFill>
          <a:ln>
            <a:noFill/>
          </a:ln>
          <a:effectLst/>
        </c:spPr>
      </c:pivotFmt>
      <c:pivotFmt>
        <c:idx val="3444"/>
        <c:spPr>
          <a:solidFill>
            <a:schemeClr val="accent1"/>
          </a:solidFill>
          <a:ln>
            <a:noFill/>
          </a:ln>
          <a:effectLst/>
        </c:spPr>
      </c:pivotFmt>
      <c:pivotFmt>
        <c:idx val="3445"/>
        <c:spPr>
          <a:solidFill>
            <a:schemeClr val="accent1"/>
          </a:solidFill>
          <a:ln>
            <a:noFill/>
          </a:ln>
          <a:effectLst/>
        </c:spPr>
      </c:pivotFmt>
      <c:pivotFmt>
        <c:idx val="3446"/>
        <c:spPr>
          <a:solidFill>
            <a:schemeClr val="accent1"/>
          </a:solidFill>
          <a:ln>
            <a:noFill/>
          </a:ln>
          <a:effectLst/>
        </c:spPr>
      </c:pivotFmt>
      <c:pivotFmt>
        <c:idx val="3447"/>
        <c:spPr>
          <a:solidFill>
            <a:schemeClr val="accent1"/>
          </a:solidFill>
          <a:ln>
            <a:noFill/>
          </a:ln>
          <a:effectLst/>
        </c:spPr>
      </c:pivotFmt>
      <c:pivotFmt>
        <c:idx val="3448"/>
        <c:spPr>
          <a:solidFill>
            <a:schemeClr val="accent1"/>
          </a:solidFill>
          <a:ln>
            <a:noFill/>
          </a:ln>
          <a:effectLst/>
        </c:spPr>
      </c:pivotFmt>
      <c:pivotFmt>
        <c:idx val="3449"/>
        <c:spPr>
          <a:solidFill>
            <a:schemeClr val="accent1"/>
          </a:solidFill>
          <a:ln>
            <a:noFill/>
          </a:ln>
          <a:effectLst/>
        </c:spPr>
      </c:pivotFmt>
      <c:pivotFmt>
        <c:idx val="3450"/>
        <c:spPr>
          <a:solidFill>
            <a:schemeClr val="accent1"/>
          </a:solidFill>
          <a:ln>
            <a:noFill/>
          </a:ln>
          <a:effectLst/>
        </c:spPr>
      </c:pivotFmt>
      <c:pivotFmt>
        <c:idx val="3451"/>
        <c:spPr>
          <a:solidFill>
            <a:schemeClr val="accent1"/>
          </a:solidFill>
          <a:ln>
            <a:noFill/>
          </a:ln>
          <a:effectLst/>
        </c:spPr>
      </c:pivotFmt>
      <c:pivotFmt>
        <c:idx val="3452"/>
        <c:spPr>
          <a:solidFill>
            <a:schemeClr val="accent1"/>
          </a:solidFill>
          <a:ln>
            <a:noFill/>
          </a:ln>
          <a:effectLst/>
        </c:spPr>
      </c:pivotFmt>
      <c:pivotFmt>
        <c:idx val="3453"/>
        <c:spPr>
          <a:solidFill>
            <a:schemeClr val="accent1"/>
          </a:solidFill>
          <a:ln>
            <a:noFill/>
          </a:ln>
          <a:effectLst/>
        </c:spPr>
      </c:pivotFmt>
      <c:pivotFmt>
        <c:idx val="3454"/>
        <c:spPr>
          <a:solidFill>
            <a:schemeClr val="accent1"/>
          </a:solidFill>
          <a:ln>
            <a:noFill/>
          </a:ln>
          <a:effectLst/>
        </c:spPr>
      </c:pivotFmt>
      <c:pivotFmt>
        <c:idx val="3455"/>
        <c:spPr>
          <a:solidFill>
            <a:schemeClr val="accent1"/>
          </a:solidFill>
          <a:ln>
            <a:noFill/>
          </a:ln>
          <a:effectLst/>
        </c:spPr>
      </c:pivotFmt>
      <c:pivotFmt>
        <c:idx val="3456"/>
        <c:spPr>
          <a:solidFill>
            <a:schemeClr val="accent1"/>
          </a:solidFill>
          <a:ln>
            <a:noFill/>
          </a:ln>
          <a:effectLst/>
        </c:spPr>
      </c:pivotFmt>
      <c:pivotFmt>
        <c:idx val="3457"/>
        <c:spPr>
          <a:solidFill>
            <a:schemeClr val="accent1"/>
          </a:solidFill>
          <a:ln>
            <a:noFill/>
          </a:ln>
          <a:effectLst/>
        </c:spPr>
      </c:pivotFmt>
      <c:pivotFmt>
        <c:idx val="3458"/>
        <c:spPr>
          <a:solidFill>
            <a:schemeClr val="accent1"/>
          </a:solidFill>
          <a:ln>
            <a:noFill/>
          </a:ln>
          <a:effectLst/>
        </c:spPr>
      </c:pivotFmt>
      <c:pivotFmt>
        <c:idx val="3459"/>
        <c:spPr>
          <a:solidFill>
            <a:schemeClr val="accent1"/>
          </a:solidFill>
          <a:ln>
            <a:noFill/>
          </a:ln>
          <a:effectLst/>
        </c:spPr>
      </c:pivotFmt>
      <c:pivotFmt>
        <c:idx val="3460"/>
        <c:spPr>
          <a:solidFill>
            <a:schemeClr val="accent1"/>
          </a:solidFill>
          <a:ln>
            <a:noFill/>
          </a:ln>
          <a:effectLst/>
        </c:spPr>
      </c:pivotFmt>
      <c:pivotFmt>
        <c:idx val="3461"/>
        <c:spPr>
          <a:solidFill>
            <a:schemeClr val="accent1"/>
          </a:solidFill>
          <a:ln>
            <a:noFill/>
          </a:ln>
          <a:effectLst/>
        </c:spPr>
      </c:pivotFmt>
      <c:pivotFmt>
        <c:idx val="3462"/>
        <c:spPr>
          <a:solidFill>
            <a:schemeClr val="accent1"/>
          </a:solidFill>
          <a:ln>
            <a:noFill/>
          </a:ln>
          <a:effectLst/>
        </c:spPr>
      </c:pivotFmt>
      <c:pivotFmt>
        <c:idx val="3463"/>
        <c:spPr>
          <a:solidFill>
            <a:schemeClr val="accent1"/>
          </a:solidFill>
          <a:ln>
            <a:noFill/>
          </a:ln>
          <a:effectLst/>
        </c:spPr>
      </c:pivotFmt>
      <c:pivotFmt>
        <c:idx val="3464"/>
        <c:spPr>
          <a:solidFill>
            <a:schemeClr val="accent1"/>
          </a:solidFill>
          <a:ln>
            <a:noFill/>
          </a:ln>
          <a:effectLst/>
        </c:spPr>
      </c:pivotFmt>
      <c:pivotFmt>
        <c:idx val="3465"/>
        <c:spPr>
          <a:solidFill>
            <a:schemeClr val="accent1"/>
          </a:solidFill>
          <a:ln>
            <a:noFill/>
          </a:ln>
          <a:effectLst/>
        </c:spPr>
      </c:pivotFmt>
      <c:pivotFmt>
        <c:idx val="3466"/>
        <c:spPr>
          <a:solidFill>
            <a:schemeClr val="accent1"/>
          </a:solidFill>
          <a:ln>
            <a:noFill/>
          </a:ln>
          <a:effectLst/>
        </c:spPr>
      </c:pivotFmt>
      <c:pivotFmt>
        <c:idx val="3467"/>
        <c:spPr>
          <a:solidFill>
            <a:schemeClr val="accent1"/>
          </a:solidFill>
          <a:ln>
            <a:noFill/>
          </a:ln>
          <a:effectLst/>
        </c:spPr>
      </c:pivotFmt>
      <c:pivotFmt>
        <c:idx val="3468"/>
        <c:spPr>
          <a:solidFill>
            <a:schemeClr val="accent1"/>
          </a:solidFill>
          <a:ln>
            <a:noFill/>
          </a:ln>
          <a:effectLst/>
        </c:spPr>
      </c:pivotFmt>
      <c:pivotFmt>
        <c:idx val="3469"/>
        <c:spPr>
          <a:solidFill>
            <a:schemeClr val="accent1"/>
          </a:solidFill>
          <a:ln>
            <a:noFill/>
          </a:ln>
          <a:effectLst/>
        </c:spPr>
      </c:pivotFmt>
      <c:pivotFmt>
        <c:idx val="3470"/>
        <c:spPr>
          <a:solidFill>
            <a:schemeClr val="accent1"/>
          </a:solidFill>
          <a:ln>
            <a:noFill/>
          </a:ln>
          <a:effectLst/>
        </c:spPr>
      </c:pivotFmt>
      <c:pivotFmt>
        <c:idx val="3471"/>
        <c:spPr>
          <a:solidFill>
            <a:schemeClr val="accent1"/>
          </a:solidFill>
          <a:ln>
            <a:noFill/>
          </a:ln>
          <a:effectLst/>
        </c:spPr>
      </c:pivotFmt>
      <c:pivotFmt>
        <c:idx val="3472"/>
        <c:spPr>
          <a:solidFill>
            <a:schemeClr val="accent1"/>
          </a:solidFill>
          <a:ln>
            <a:noFill/>
          </a:ln>
          <a:effectLst/>
        </c:spPr>
      </c:pivotFmt>
      <c:pivotFmt>
        <c:idx val="3473"/>
        <c:spPr>
          <a:solidFill>
            <a:schemeClr val="accent1"/>
          </a:solidFill>
          <a:ln>
            <a:noFill/>
          </a:ln>
          <a:effectLst/>
        </c:spPr>
      </c:pivotFmt>
      <c:pivotFmt>
        <c:idx val="3474"/>
        <c:spPr>
          <a:solidFill>
            <a:schemeClr val="accent1"/>
          </a:solidFill>
          <a:ln>
            <a:noFill/>
          </a:ln>
          <a:effectLst/>
        </c:spPr>
      </c:pivotFmt>
      <c:pivotFmt>
        <c:idx val="3475"/>
        <c:spPr>
          <a:solidFill>
            <a:schemeClr val="accent1"/>
          </a:solidFill>
          <a:ln>
            <a:noFill/>
          </a:ln>
          <a:effectLst/>
        </c:spPr>
      </c:pivotFmt>
      <c:pivotFmt>
        <c:idx val="3476"/>
        <c:spPr>
          <a:solidFill>
            <a:schemeClr val="accent1"/>
          </a:solidFill>
          <a:ln>
            <a:noFill/>
          </a:ln>
          <a:effectLst/>
        </c:spPr>
      </c:pivotFmt>
      <c:pivotFmt>
        <c:idx val="3477"/>
        <c:spPr>
          <a:solidFill>
            <a:schemeClr val="accent1"/>
          </a:solidFill>
          <a:ln>
            <a:noFill/>
          </a:ln>
          <a:effectLst/>
        </c:spPr>
      </c:pivotFmt>
      <c:pivotFmt>
        <c:idx val="3478"/>
        <c:spPr>
          <a:solidFill>
            <a:schemeClr val="accent1"/>
          </a:solidFill>
          <a:ln>
            <a:noFill/>
          </a:ln>
          <a:effectLst/>
        </c:spPr>
      </c:pivotFmt>
      <c:pivotFmt>
        <c:idx val="3479"/>
        <c:spPr>
          <a:solidFill>
            <a:schemeClr val="accent1"/>
          </a:solidFill>
          <a:ln>
            <a:noFill/>
          </a:ln>
          <a:effectLst/>
        </c:spPr>
      </c:pivotFmt>
      <c:pivotFmt>
        <c:idx val="3480"/>
        <c:spPr>
          <a:solidFill>
            <a:schemeClr val="accent1"/>
          </a:solidFill>
          <a:ln>
            <a:noFill/>
          </a:ln>
          <a:effectLst/>
        </c:spPr>
      </c:pivotFmt>
      <c:pivotFmt>
        <c:idx val="3481"/>
        <c:spPr>
          <a:solidFill>
            <a:schemeClr val="accent1"/>
          </a:solidFill>
          <a:ln>
            <a:noFill/>
          </a:ln>
          <a:effectLst/>
        </c:spPr>
      </c:pivotFmt>
      <c:pivotFmt>
        <c:idx val="3482"/>
        <c:spPr>
          <a:solidFill>
            <a:schemeClr val="accent1"/>
          </a:solidFill>
          <a:ln>
            <a:noFill/>
          </a:ln>
          <a:effectLst/>
        </c:spPr>
      </c:pivotFmt>
      <c:pivotFmt>
        <c:idx val="3483"/>
        <c:spPr>
          <a:solidFill>
            <a:schemeClr val="accent1"/>
          </a:solidFill>
          <a:ln>
            <a:noFill/>
          </a:ln>
          <a:effectLst/>
        </c:spPr>
      </c:pivotFmt>
      <c:pivotFmt>
        <c:idx val="3484"/>
        <c:spPr>
          <a:solidFill>
            <a:schemeClr val="accent1"/>
          </a:solidFill>
          <a:ln>
            <a:noFill/>
          </a:ln>
          <a:effectLst/>
        </c:spPr>
      </c:pivotFmt>
      <c:pivotFmt>
        <c:idx val="3485"/>
        <c:spPr>
          <a:solidFill>
            <a:schemeClr val="accent1"/>
          </a:solidFill>
          <a:ln>
            <a:noFill/>
          </a:ln>
          <a:effectLst/>
        </c:spPr>
      </c:pivotFmt>
      <c:pivotFmt>
        <c:idx val="3486"/>
        <c:spPr>
          <a:solidFill>
            <a:schemeClr val="accent1"/>
          </a:solidFill>
          <a:ln>
            <a:noFill/>
          </a:ln>
          <a:effectLst/>
        </c:spPr>
      </c:pivotFmt>
      <c:pivotFmt>
        <c:idx val="3487"/>
        <c:spPr>
          <a:solidFill>
            <a:schemeClr val="accent1"/>
          </a:solidFill>
          <a:ln>
            <a:noFill/>
          </a:ln>
          <a:effectLst/>
        </c:spPr>
      </c:pivotFmt>
      <c:pivotFmt>
        <c:idx val="3488"/>
        <c:spPr>
          <a:solidFill>
            <a:schemeClr val="accent1"/>
          </a:solidFill>
          <a:ln>
            <a:noFill/>
          </a:ln>
          <a:effectLst/>
        </c:spPr>
      </c:pivotFmt>
      <c:pivotFmt>
        <c:idx val="3489"/>
        <c:spPr>
          <a:solidFill>
            <a:schemeClr val="accent1"/>
          </a:solidFill>
          <a:ln>
            <a:noFill/>
          </a:ln>
          <a:effectLst/>
        </c:spPr>
      </c:pivotFmt>
      <c:pivotFmt>
        <c:idx val="3490"/>
        <c:spPr>
          <a:solidFill>
            <a:schemeClr val="accent1"/>
          </a:solidFill>
          <a:ln>
            <a:noFill/>
          </a:ln>
          <a:effectLst/>
        </c:spPr>
      </c:pivotFmt>
      <c:pivotFmt>
        <c:idx val="3491"/>
        <c:spPr>
          <a:solidFill>
            <a:schemeClr val="accent1"/>
          </a:solidFill>
          <a:ln>
            <a:noFill/>
          </a:ln>
          <a:effectLst/>
        </c:spPr>
      </c:pivotFmt>
      <c:pivotFmt>
        <c:idx val="3492"/>
        <c:spPr>
          <a:solidFill>
            <a:schemeClr val="accent1"/>
          </a:solidFill>
          <a:ln>
            <a:noFill/>
          </a:ln>
          <a:effectLst/>
        </c:spPr>
      </c:pivotFmt>
      <c:pivotFmt>
        <c:idx val="3493"/>
        <c:spPr>
          <a:solidFill>
            <a:schemeClr val="accent1"/>
          </a:solidFill>
          <a:ln>
            <a:noFill/>
          </a:ln>
          <a:effectLst/>
        </c:spPr>
      </c:pivotFmt>
      <c:pivotFmt>
        <c:idx val="3494"/>
        <c:spPr>
          <a:solidFill>
            <a:schemeClr val="accent1"/>
          </a:solidFill>
          <a:ln>
            <a:noFill/>
          </a:ln>
          <a:effectLst/>
        </c:spPr>
      </c:pivotFmt>
      <c:pivotFmt>
        <c:idx val="3495"/>
        <c:spPr>
          <a:solidFill>
            <a:schemeClr val="accent1"/>
          </a:solidFill>
          <a:ln>
            <a:noFill/>
          </a:ln>
          <a:effectLst/>
        </c:spPr>
      </c:pivotFmt>
      <c:pivotFmt>
        <c:idx val="3496"/>
        <c:spPr>
          <a:solidFill>
            <a:schemeClr val="accent1"/>
          </a:solidFill>
          <a:ln>
            <a:noFill/>
          </a:ln>
          <a:effectLst/>
        </c:spPr>
      </c:pivotFmt>
      <c:pivotFmt>
        <c:idx val="3497"/>
        <c:spPr>
          <a:solidFill>
            <a:schemeClr val="accent1"/>
          </a:solidFill>
          <a:ln>
            <a:noFill/>
          </a:ln>
          <a:effectLst/>
        </c:spPr>
      </c:pivotFmt>
      <c:pivotFmt>
        <c:idx val="3498"/>
        <c:spPr>
          <a:solidFill>
            <a:schemeClr val="accent1"/>
          </a:solidFill>
          <a:ln>
            <a:noFill/>
          </a:ln>
          <a:effectLst/>
        </c:spPr>
      </c:pivotFmt>
      <c:pivotFmt>
        <c:idx val="3499"/>
        <c:spPr>
          <a:solidFill>
            <a:schemeClr val="accent1"/>
          </a:solidFill>
          <a:ln>
            <a:noFill/>
          </a:ln>
          <a:effectLst/>
        </c:spPr>
      </c:pivotFmt>
      <c:pivotFmt>
        <c:idx val="3500"/>
        <c:spPr>
          <a:solidFill>
            <a:schemeClr val="accent1"/>
          </a:solidFill>
          <a:ln>
            <a:noFill/>
          </a:ln>
          <a:effectLst/>
        </c:spPr>
      </c:pivotFmt>
      <c:pivotFmt>
        <c:idx val="3501"/>
        <c:spPr>
          <a:solidFill>
            <a:schemeClr val="accent1"/>
          </a:solidFill>
          <a:ln>
            <a:noFill/>
          </a:ln>
          <a:effectLst/>
        </c:spPr>
      </c:pivotFmt>
      <c:pivotFmt>
        <c:idx val="350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75-47C9-A6F5-67CB4F9B832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75-47C9-A6F5-67CB4F9B832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A64-4A1A-B129-A37E083D5AC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A64-4A1A-B129-A37E083D5AC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A64-4A1A-B129-A37E083D5AC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A64-4A1A-B129-A37E083D5AC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A64-4A1A-B129-A37E083D5AC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A64-4A1A-B129-A37E083D5AC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A64-4A1A-B129-A37E083D5AC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A64-4A1A-B129-A37E083D5AC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A64-4A1A-B129-A37E083D5AC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A64-4A1A-B129-A37E083D5ACF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A64-4A1A-B129-A37E083D5AC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A64-4A1A-B129-A37E083D5ACF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BA64-4A1A-B129-A37E083D5ACF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BA64-4A1A-B129-A37E083D5ACF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BA64-4A1A-B129-A37E083D5ACF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BA64-4A1A-B129-A37E083D5ACF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BA64-4A1A-B129-A37E083D5ACF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BA64-4A1A-B129-A37E083D5ACF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BA64-4A1A-B129-A37E083D5ACF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BA64-4A1A-B129-A37E083D5ACF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BA64-4A1A-B129-A37E083D5ACF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BA64-4A1A-B129-A37E083D5ACF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BA64-4A1A-B129-A37E083D5ACF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BA64-4A1A-B129-A37E083D5ACF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BA64-4A1A-B129-A37E083D5ACF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BA64-4A1A-B129-A37E083D5ACF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BA64-4A1A-B129-A37E083D5ACF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BA64-4A1A-B129-A37E083D5ACF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BA64-4A1A-B129-A37E083D5ACF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BA64-4A1A-B129-A37E083D5ACF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BA64-4A1A-B129-A37E083D5ACF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BA64-4A1A-B129-A37E083D5ACF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BA64-4A1A-B129-A37E083D5ACF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BA64-4A1A-B129-A37E083D5ACF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BA64-4A1A-B129-A37E083D5ACF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BA64-4A1A-B129-A37E083D5ACF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BA64-4A1A-B129-A37E083D5ACF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BA64-4A1A-B129-A37E083D5ACF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BA64-4A1A-B129-A37E083D5ACF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BA64-4A1A-B129-A37E083D5ACF}"/>
              </c:ext>
            </c:extLst>
          </c:dPt>
          <c:dPt>
            <c:idx val="42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BA64-4A1A-B129-A37E083D5ACF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BA64-4A1A-B129-A37E083D5ACF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BA64-4A1A-B129-A37E083D5ACF}"/>
              </c:ext>
            </c:extLst>
          </c:dPt>
          <c:dPt>
            <c:idx val="45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BA64-4A1A-B129-A37E083D5ACF}"/>
              </c:ext>
            </c:extLst>
          </c:dPt>
          <c:dPt>
            <c:idx val="46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BA64-4A1A-B129-A37E083D5ACF}"/>
              </c:ext>
            </c:extLst>
          </c:dPt>
          <c:dPt>
            <c:idx val="47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BA64-4A1A-B129-A37E083D5ACF}"/>
              </c:ext>
            </c:extLst>
          </c:dPt>
          <c:dPt>
            <c:idx val="48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BA64-4A1A-B129-A37E083D5ACF}"/>
              </c:ext>
            </c:extLst>
          </c:dPt>
          <c:dPt>
            <c:idx val="49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BA64-4A1A-B129-A37E083D5ACF}"/>
              </c:ext>
            </c:extLst>
          </c:dPt>
          <c:dPt>
            <c:idx val="50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BA64-4A1A-B129-A37E083D5ACF}"/>
              </c:ext>
            </c:extLst>
          </c:dPt>
          <c:dPt>
            <c:idx val="51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BA64-4A1A-B129-A37E083D5ACF}"/>
              </c:ext>
            </c:extLst>
          </c:dPt>
          <c:dPt>
            <c:idx val="52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BA64-4A1A-B129-A37E083D5ACF}"/>
              </c:ext>
            </c:extLst>
          </c:dPt>
          <c:dPt>
            <c:idx val="53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BA64-4A1A-B129-A37E083D5ACF}"/>
              </c:ext>
            </c:extLst>
          </c:dPt>
          <c:dPt>
            <c:idx val="5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BA64-4A1A-B129-A37E083D5ACF}"/>
              </c:ext>
            </c:extLst>
          </c:dPt>
          <c:dPt>
            <c:idx val="5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BA64-4A1A-B129-A37E083D5ACF}"/>
              </c:ext>
            </c:extLst>
          </c:dPt>
          <c:dPt>
            <c:idx val="56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BA64-4A1A-B129-A37E083D5ACF}"/>
              </c:ext>
            </c:extLst>
          </c:dPt>
          <c:dPt>
            <c:idx val="57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BA64-4A1A-B129-A37E083D5ACF}"/>
              </c:ext>
            </c:extLst>
          </c:dPt>
          <c:dPt>
            <c:idx val="5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BA64-4A1A-B129-A37E083D5ACF}"/>
              </c:ext>
            </c:extLst>
          </c:dPt>
          <c:dPt>
            <c:idx val="59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BA64-4A1A-B129-A37E083D5ACF}"/>
              </c:ext>
            </c:extLst>
          </c:dPt>
          <c:dPt>
            <c:idx val="60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BA64-4A1A-B129-A37E083D5ACF}"/>
              </c:ext>
            </c:extLst>
          </c:dPt>
          <c:dPt>
            <c:idx val="61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BA64-4A1A-B129-A37E083D5ACF}"/>
              </c:ext>
            </c:extLst>
          </c:dPt>
          <c:dPt>
            <c:idx val="62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BA64-4A1A-B129-A37E083D5ACF}"/>
              </c:ext>
            </c:extLst>
          </c:dPt>
          <c:dPt>
            <c:idx val="63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BA64-4A1A-B129-A37E083D5ACF}"/>
              </c:ext>
            </c:extLst>
          </c:dPt>
          <c:dPt>
            <c:idx val="64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BA64-4A1A-B129-A37E083D5ACF}"/>
              </c:ext>
            </c:extLst>
          </c:dPt>
          <c:dPt>
            <c:idx val="65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BA64-4A1A-B129-A37E083D5ACF}"/>
              </c:ext>
            </c:extLst>
          </c:dPt>
          <c:dPt>
            <c:idx val="66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BA64-4A1A-B129-A37E083D5ACF}"/>
              </c:ext>
            </c:extLst>
          </c:dPt>
          <c:dPt>
            <c:idx val="67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BA64-4A1A-B129-A37E083D5ACF}"/>
              </c:ext>
            </c:extLst>
          </c:dPt>
          <c:dPt>
            <c:idx val="6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BA64-4A1A-B129-A37E083D5ACF}"/>
              </c:ext>
            </c:extLst>
          </c:dPt>
          <c:dPt>
            <c:idx val="6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BA64-4A1A-B129-A37E083D5ACF}"/>
              </c:ext>
            </c:extLst>
          </c:dPt>
          <c:dPt>
            <c:idx val="70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BA64-4A1A-B129-A37E083D5ACF}"/>
              </c:ext>
            </c:extLst>
          </c:dPt>
          <c:dPt>
            <c:idx val="7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BA64-4A1A-B129-A37E083D5ACF}"/>
              </c:ext>
            </c:extLst>
          </c:dPt>
          <c:dPt>
            <c:idx val="72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BA64-4A1A-B129-A37E083D5ACF}"/>
              </c:ext>
            </c:extLst>
          </c:dPt>
          <c:dPt>
            <c:idx val="73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BA64-4A1A-B129-A37E083D5ACF}"/>
              </c:ext>
            </c:extLst>
          </c:dPt>
          <c:dPt>
            <c:idx val="74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BA64-4A1A-B129-A37E083D5ACF}"/>
              </c:ext>
            </c:extLst>
          </c:dPt>
          <c:dPt>
            <c:idx val="75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BA64-4A1A-B129-A37E083D5ACF}"/>
              </c:ext>
            </c:extLst>
          </c:dPt>
          <c:dPt>
            <c:idx val="76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BA64-4A1A-B129-A37E083D5ACF}"/>
              </c:ext>
            </c:extLst>
          </c:dPt>
          <c:dPt>
            <c:idx val="77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BA64-4A1A-B129-A37E083D5ACF}"/>
              </c:ext>
            </c:extLst>
          </c:dPt>
          <c:dPt>
            <c:idx val="78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BA64-4A1A-B129-A37E083D5ACF}"/>
              </c:ext>
            </c:extLst>
          </c:dPt>
          <c:dPt>
            <c:idx val="79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BA64-4A1A-B129-A37E083D5ACF}"/>
              </c:ext>
            </c:extLst>
          </c:dPt>
          <c:dPt>
            <c:idx val="80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BA64-4A1A-B129-A37E083D5ACF}"/>
              </c:ext>
            </c:extLst>
          </c:dPt>
          <c:dPt>
            <c:idx val="8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BA64-4A1A-B129-A37E083D5ACF}"/>
              </c:ext>
            </c:extLst>
          </c:dPt>
          <c:dPt>
            <c:idx val="8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BA64-4A1A-B129-A37E083D5ACF}"/>
              </c:ext>
            </c:extLst>
          </c:dPt>
          <c:dPt>
            <c:idx val="83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BA64-4A1A-B129-A37E083D5ACF}"/>
              </c:ext>
            </c:extLst>
          </c:dPt>
          <c:dPt>
            <c:idx val="8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BA64-4A1A-B129-A37E083D5ACF}"/>
              </c:ext>
            </c:extLst>
          </c:dPt>
          <c:dPt>
            <c:idx val="8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BA64-4A1A-B129-A37E083D5ACF}"/>
              </c:ext>
            </c:extLst>
          </c:dPt>
          <c:dPt>
            <c:idx val="86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BA64-4A1A-B129-A37E083D5ACF}"/>
              </c:ext>
            </c:extLst>
          </c:dPt>
          <c:dPt>
            <c:idx val="87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BA64-4A1A-B129-A37E083D5ACF}"/>
              </c:ext>
            </c:extLst>
          </c:dPt>
          <c:dPt>
            <c:idx val="88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BA64-4A1A-B129-A37E083D5ACF}"/>
              </c:ext>
            </c:extLst>
          </c:dPt>
          <c:dPt>
            <c:idx val="89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BA64-4A1A-B129-A37E083D5ACF}"/>
              </c:ext>
            </c:extLst>
          </c:dPt>
          <c:dPt>
            <c:idx val="90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BA64-4A1A-B129-A37E083D5ACF}"/>
              </c:ext>
            </c:extLst>
          </c:dPt>
          <c:dPt>
            <c:idx val="91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BA64-4A1A-B129-A37E083D5ACF}"/>
              </c:ext>
            </c:extLst>
          </c:dPt>
          <c:dPt>
            <c:idx val="9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BA64-4A1A-B129-A37E083D5ACF}"/>
              </c:ext>
            </c:extLst>
          </c:dPt>
          <c:dPt>
            <c:idx val="9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BA64-4A1A-B129-A37E083D5ACF}"/>
              </c:ext>
            </c:extLst>
          </c:dPt>
          <c:dPt>
            <c:idx val="94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BA64-4A1A-B129-A37E083D5ACF}"/>
              </c:ext>
            </c:extLst>
          </c:dPt>
          <c:dPt>
            <c:idx val="95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BA64-4A1A-B129-A37E083D5ACF}"/>
              </c:ext>
            </c:extLst>
          </c:dPt>
          <c:dPt>
            <c:idx val="9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BA64-4A1A-B129-A37E083D5ACF}"/>
              </c:ext>
            </c:extLst>
          </c:dPt>
          <c:dPt>
            <c:idx val="97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BA64-4A1A-B129-A37E083D5ACF}"/>
              </c:ext>
            </c:extLst>
          </c:dPt>
          <c:dPt>
            <c:idx val="98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BA64-4A1A-B129-A37E083D5ACF}"/>
              </c:ext>
            </c:extLst>
          </c:dPt>
          <c:dPt>
            <c:idx val="99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BA64-4A1A-B129-A37E083D5ACF}"/>
              </c:ext>
            </c:extLst>
          </c:dPt>
          <c:dPt>
            <c:idx val="100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BA64-4A1A-B129-A37E083D5ACF}"/>
              </c:ext>
            </c:extLst>
          </c:dPt>
          <c:dPt>
            <c:idx val="101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BA64-4A1A-B129-A37E083D5ACF}"/>
              </c:ext>
            </c:extLst>
          </c:dPt>
          <c:dPt>
            <c:idx val="102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BA64-4A1A-B129-A37E083D5ACF}"/>
              </c:ext>
            </c:extLst>
          </c:dPt>
          <c:dPt>
            <c:idx val="103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F-BA64-4A1A-B129-A37E083D5ACF}"/>
              </c:ext>
            </c:extLst>
          </c:dPt>
          <c:dPt>
            <c:idx val="104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1-BA64-4A1A-B129-A37E083D5ACF}"/>
              </c:ext>
            </c:extLst>
          </c:dPt>
          <c:dPt>
            <c:idx val="105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3-BA64-4A1A-B129-A37E083D5ACF}"/>
              </c:ext>
            </c:extLst>
          </c:dPt>
          <c:dPt>
            <c:idx val="106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5-BA64-4A1A-B129-A37E083D5ACF}"/>
              </c:ext>
            </c:extLst>
          </c:dPt>
          <c:dPt>
            <c:idx val="107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7-BA64-4A1A-B129-A37E083D5ACF}"/>
              </c:ext>
            </c:extLst>
          </c:dPt>
          <c:dPt>
            <c:idx val="10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9-BA64-4A1A-B129-A37E083D5ACF}"/>
              </c:ext>
            </c:extLst>
          </c:dPt>
          <c:dPt>
            <c:idx val="109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B-BA64-4A1A-B129-A37E083D5ACF}"/>
              </c:ext>
            </c:extLst>
          </c:dPt>
          <c:dPt>
            <c:idx val="1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D-BA64-4A1A-B129-A37E083D5ACF}"/>
              </c:ext>
            </c:extLst>
          </c:dPt>
          <c:dPt>
            <c:idx val="11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F-BA64-4A1A-B129-A37E083D5ACF}"/>
              </c:ext>
            </c:extLst>
          </c:dPt>
          <c:dPt>
            <c:idx val="11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1-BA64-4A1A-B129-A37E083D5ACF}"/>
              </c:ext>
            </c:extLst>
          </c:dPt>
          <c:dPt>
            <c:idx val="113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3-BA64-4A1A-B129-A37E083D5ACF}"/>
              </c:ext>
            </c:extLst>
          </c:dPt>
          <c:dPt>
            <c:idx val="114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5-BA64-4A1A-B129-A37E083D5ACF}"/>
              </c:ext>
            </c:extLst>
          </c:dPt>
          <c:dPt>
            <c:idx val="115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7-BA64-4A1A-B129-A37E083D5ACF}"/>
              </c:ext>
            </c:extLst>
          </c:dPt>
          <c:dPt>
            <c:idx val="1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9-BA64-4A1A-B129-A37E083D5ACF}"/>
              </c:ext>
            </c:extLst>
          </c:dPt>
          <c:dPt>
            <c:idx val="117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B-BA64-4A1A-B129-A37E083D5ACF}"/>
              </c:ext>
            </c:extLst>
          </c:dPt>
          <c:dPt>
            <c:idx val="118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D-BA64-4A1A-B129-A37E083D5ACF}"/>
              </c:ext>
            </c:extLst>
          </c:dPt>
          <c:dPt>
            <c:idx val="119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F-BA64-4A1A-B129-A37E083D5ACF}"/>
              </c:ext>
            </c:extLst>
          </c:dPt>
          <c:dPt>
            <c:idx val="12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1-BA64-4A1A-B129-A37E083D5ACF}"/>
              </c:ext>
            </c:extLst>
          </c:dPt>
          <c:dPt>
            <c:idx val="121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3-BA64-4A1A-B129-A37E083D5ACF}"/>
              </c:ext>
            </c:extLst>
          </c:dPt>
          <c:dPt>
            <c:idx val="12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5-BA64-4A1A-B129-A37E083D5ACF}"/>
              </c:ext>
            </c:extLst>
          </c:dPt>
          <c:dPt>
            <c:idx val="123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7-BA64-4A1A-B129-A37E083D5ACF}"/>
              </c:ext>
            </c:extLst>
          </c:dPt>
          <c:dPt>
            <c:idx val="124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9-BA64-4A1A-B129-A37E083D5ACF}"/>
              </c:ext>
            </c:extLst>
          </c:dPt>
          <c:dPt>
            <c:idx val="125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B-BA64-4A1A-B129-A37E083D5ACF}"/>
              </c:ext>
            </c:extLst>
          </c:dPt>
          <c:dPt>
            <c:idx val="126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D-BA64-4A1A-B129-A37E083D5ACF}"/>
              </c:ext>
            </c:extLst>
          </c:dPt>
          <c:dPt>
            <c:idx val="127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F-BA64-4A1A-B129-A37E083D5ACF}"/>
              </c:ext>
            </c:extLst>
          </c:dPt>
          <c:dPt>
            <c:idx val="128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1-BA64-4A1A-B129-A37E083D5ACF}"/>
              </c:ext>
            </c:extLst>
          </c:dPt>
          <c:dPt>
            <c:idx val="129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3-BA64-4A1A-B129-A37E083D5ACF}"/>
              </c:ext>
            </c:extLst>
          </c:dPt>
          <c:dPt>
            <c:idx val="130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5-BA64-4A1A-B129-A37E083D5ACF}"/>
              </c:ext>
            </c:extLst>
          </c:dPt>
          <c:dPt>
            <c:idx val="131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7-BA64-4A1A-B129-A37E083D5ACF}"/>
              </c:ext>
            </c:extLst>
          </c:dPt>
          <c:dPt>
            <c:idx val="132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9-BA64-4A1A-B129-A37E083D5ACF}"/>
              </c:ext>
            </c:extLst>
          </c:dPt>
          <c:dPt>
            <c:idx val="133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B-BA64-4A1A-B129-A37E083D5ACF}"/>
              </c:ext>
            </c:extLst>
          </c:dPt>
          <c:dPt>
            <c:idx val="134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D-BA64-4A1A-B129-A37E083D5ACF}"/>
              </c:ext>
            </c:extLst>
          </c:dPt>
          <c:dPt>
            <c:idx val="13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F-BA64-4A1A-B129-A37E083D5ACF}"/>
              </c:ext>
            </c:extLst>
          </c:dPt>
          <c:dPt>
            <c:idx val="13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1-BA64-4A1A-B129-A37E083D5ACF}"/>
              </c:ext>
            </c:extLst>
          </c:dPt>
          <c:dPt>
            <c:idx val="13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3-BA64-4A1A-B129-A37E083D5ACF}"/>
              </c:ext>
            </c:extLst>
          </c:dPt>
          <c:dPt>
            <c:idx val="138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5-BA64-4A1A-B129-A37E083D5ACF}"/>
              </c:ext>
            </c:extLst>
          </c:dPt>
          <c:dPt>
            <c:idx val="139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7-BA64-4A1A-B129-A37E083D5ACF}"/>
              </c:ext>
            </c:extLst>
          </c:dPt>
          <c:dPt>
            <c:idx val="14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9-BA64-4A1A-B129-A37E083D5ACF}"/>
              </c:ext>
            </c:extLst>
          </c:dPt>
          <c:dPt>
            <c:idx val="141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B-BA64-4A1A-B129-A37E083D5ACF}"/>
              </c:ext>
            </c:extLst>
          </c:dPt>
          <c:dPt>
            <c:idx val="142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D-BA64-4A1A-B129-A37E083D5ACF}"/>
              </c:ext>
            </c:extLst>
          </c:dPt>
          <c:dPt>
            <c:idx val="143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F-BA64-4A1A-B129-A37E083D5ACF}"/>
              </c:ext>
            </c:extLst>
          </c:dPt>
          <c:dPt>
            <c:idx val="144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1-BA64-4A1A-B129-A37E083D5ACF}"/>
              </c:ext>
            </c:extLst>
          </c:dPt>
          <c:dPt>
            <c:idx val="145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3-BA64-4A1A-B129-A37E083D5ACF}"/>
              </c:ext>
            </c:extLst>
          </c:dPt>
          <c:dPt>
            <c:idx val="146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5-BA64-4A1A-B129-A37E083D5ACF}"/>
              </c:ext>
            </c:extLst>
          </c:dPt>
          <c:dPt>
            <c:idx val="147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7-BA64-4A1A-B129-A37E083D5ACF}"/>
              </c:ext>
            </c:extLst>
          </c:dPt>
          <c:dPt>
            <c:idx val="148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9-BA64-4A1A-B129-A37E083D5ACF}"/>
              </c:ext>
            </c:extLst>
          </c:dPt>
          <c:dPt>
            <c:idx val="149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B-BA64-4A1A-B129-A37E083D5ACF}"/>
              </c:ext>
            </c:extLst>
          </c:dPt>
          <c:dPt>
            <c:idx val="15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D-BA64-4A1A-B129-A37E083D5ACF}"/>
              </c:ext>
            </c:extLst>
          </c:dPt>
          <c:dPt>
            <c:idx val="151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F-BA64-4A1A-B129-A37E083D5ACF}"/>
              </c:ext>
            </c:extLst>
          </c:dPt>
          <c:dPt>
            <c:idx val="15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1-BA64-4A1A-B129-A37E083D5ACF}"/>
              </c:ext>
            </c:extLst>
          </c:dPt>
          <c:dPt>
            <c:idx val="153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3-BA64-4A1A-B129-A37E083D5ACF}"/>
              </c:ext>
            </c:extLst>
          </c:dPt>
          <c:dPt>
            <c:idx val="154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5-BA64-4A1A-B129-A37E083D5ACF}"/>
              </c:ext>
            </c:extLst>
          </c:dPt>
          <c:dPt>
            <c:idx val="155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7-BA64-4A1A-B129-A37E083D5ACF}"/>
              </c:ext>
            </c:extLst>
          </c:dPt>
          <c:dPt>
            <c:idx val="156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9-BA64-4A1A-B129-A37E083D5ACF}"/>
              </c:ext>
            </c:extLst>
          </c:dPt>
          <c:dPt>
            <c:idx val="157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B-BA64-4A1A-B129-A37E083D5ACF}"/>
              </c:ext>
            </c:extLst>
          </c:dPt>
          <c:dPt>
            <c:idx val="158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D-BA64-4A1A-B129-A37E083D5ACF}"/>
              </c:ext>
            </c:extLst>
          </c:dPt>
          <c:dPt>
            <c:idx val="159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F-BA64-4A1A-B129-A37E083D5ACF}"/>
              </c:ext>
            </c:extLst>
          </c:dPt>
          <c:dPt>
            <c:idx val="160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1-BA64-4A1A-B129-A37E083D5ACF}"/>
              </c:ext>
            </c:extLst>
          </c:dPt>
          <c:dPt>
            <c:idx val="161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3-BA64-4A1A-B129-A37E083D5ACF}"/>
              </c:ext>
            </c:extLst>
          </c:dPt>
          <c:dPt>
            <c:idx val="16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5-BA64-4A1A-B129-A37E083D5ACF}"/>
              </c:ext>
            </c:extLst>
          </c:dPt>
          <c:dPt>
            <c:idx val="16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7-BA64-4A1A-B129-A37E083D5ACF}"/>
              </c:ext>
            </c:extLst>
          </c:dPt>
          <c:dPt>
            <c:idx val="16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9-BA64-4A1A-B129-A37E083D5ACF}"/>
              </c:ext>
            </c:extLst>
          </c:dPt>
          <c:dPt>
            <c:idx val="165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B-BA64-4A1A-B129-A37E083D5ACF}"/>
              </c:ext>
            </c:extLst>
          </c:dPt>
          <c:dPt>
            <c:idx val="166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D-BA64-4A1A-B129-A37E083D5ACF}"/>
              </c:ext>
            </c:extLst>
          </c:dPt>
          <c:dPt>
            <c:idx val="167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F-BA64-4A1A-B129-A37E083D5ACF}"/>
              </c:ext>
            </c:extLst>
          </c:dPt>
          <c:dPt>
            <c:idx val="168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1-BA64-4A1A-B129-A37E083D5ACF}"/>
              </c:ext>
            </c:extLst>
          </c:dPt>
          <c:dPt>
            <c:idx val="169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3-BA64-4A1A-B129-A37E083D5ACF}"/>
              </c:ext>
            </c:extLst>
          </c:dPt>
          <c:dPt>
            <c:idx val="170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5-BA64-4A1A-B129-A37E083D5ACF}"/>
              </c:ext>
            </c:extLst>
          </c:dPt>
          <c:dPt>
            <c:idx val="171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7-BA64-4A1A-B129-A37E083D5ACF}"/>
              </c:ext>
            </c:extLst>
          </c:dPt>
          <c:dPt>
            <c:idx val="172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9-BA64-4A1A-B129-A37E083D5ACF}"/>
              </c:ext>
            </c:extLst>
          </c:dPt>
          <c:dPt>
            <c:idx val="173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B-BA64-4A1A-B129-A37E083D5ACF}"/>
              </c:ext>
            </c:extLst>
          </c:dPt>
          <c:dPt>
            <c:idx val="17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D-BA64-4A1A-B129-A37E083D5ACF}"/>
              </c:ext>
            </c:extLst>
          </c:dPt>
          <c:dPt>
            <c:idx val="17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F-BA64-4A1A-B129-A37E083D5ACF}"/>
              </c:ext>
            </c:extLst>
          </c:dPt>
          <c:dPt>
            <c:idx val="176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1-BA64-4A1A-B129-A37E083D5ACF}"/>
              </c:ext>
            </c:extLst>
          </c:dPt>
          <c:dPt>
            <c:idx val="17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3-BA64-4A1A-B129-A37E083D5ACF}"/>
              </c:ext>
            </c:extLst>
          </c:dPt>
          <c:dPt>
            <c:idx val="178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5-BA64-4A1A-B129-A37E083D5ACF}"/>
              </c:ext>
            </c:extLst>
          </c:dPt>
          <c:dPt>
            <c:idx val="179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7-BA64-4A1A-B129-A37E083D5ACF}"/>
              </c:ext>
            </c:extLst>
          </c:dPt>
          <c:dPt>
            <c:idx val="180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9-BA64-4A1A-B129-A37E083D5ACF}"/>
              </c:ext>
            </c:extLst>
          </c:dPt>
          <c:dPt>
            <c:idx val="181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B-BA64-4A1A-B129-A37E083D5ACF}"/>
              </c:ext>
            </c:extLst>
          </c:dPt>
          <c:dPt>
            <c:idx val="182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D-BA64-4A1A-B129-A37E083D5ACF}"/>
              </c:ext>
            </c:extLst>
          </c:dPt>
          <c:dPt>
            <c:idx val="183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F-BA64-4A1A-B129-A37E083D5ACF}"/>
              </c:ext>
            </c:extLst>
          </c:dPt>
          <c:dPt>
            <c:idx val="184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1-BA64-4A1A-B129-A37E083D5ACF}"/>
              </c:ext>
            </c:extLst>
          </c:dPt>
          <c:dPt>
            <c:idx val="185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3-BA64-4A1A-B129-A37E083D5ACF}"/>
              </c:ext>
            </c:extLst>
          </c:dPt>
          <c:dPt>
            <c:idx val="186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5-BA64-4A1A-B129-A37E083D5ACF}"/>
              </c:ext>
            </c:extLst>
          </c:dPt>
          <c:dPt>
            <c:idx val="187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7-BA64-4A1A-B129-A37E083D5ACF}"/>
              </c:ext>
            </c:extLst>
          </c:dPt>
          <c:dPt>
            <c:idx val="188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9-BA64-4A1A-B129-A37E083D5ACF}"/>
              </c:ext>
            </c:extLst>
          </c:dPt>
          <c:dPt>
            <c:idx val="18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B-BA64-4A1A-B129-A37E083D5ACF}"/>
              </c:ext>
            </c:extLst>
          </c:dPt>
          <c:dPt>
            <c:idx val="19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D-BA64-4A1A-B129-A37E083D5ACF}"/>
              </c:ext>
            </c:extLst>
          </c:dPt>
          <c:dPt>
            <c:idx val="19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F-BA64-4A1A-B129-A37E083D5ACF}"/>
              </c:ext>
            </c:extLst>
          </c:dPt>
          <c:dPt>
            <c:idx val="192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1-BA64-4A1A-B129-A37E083D5ACF}"/>
              </c:ext>
            </c:extLst>
          </c:dPt>
          <c:dPt>
            <c:idx val="193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3-BA64-4A1A-B129-A37E083D5ACF}"/>
              </c:ext>
            </c:extLst>
          </c:dPt>
          <c:dPt>
            <c:idx val="194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5-BA64-4A1A-B129-A37E083D5ACF}"/>
              </c:ext>
            </c:extLst>
          </c:dPt>
          <c:dPt>
            <c:idx val="195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7-BA64-4A1A-B129-A37E083D5ACF}"/>
              </c:ext>
            </c:extLst>
          </c:dPt>
          <c:dPt>
            <c:idx val="196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9-BA64-4A1A-B129-A37E083D5ACF}"/>
              </c:ext>
            </c:extLst>
          </c:dPt>
          <c:dPt>
            <c:idx val="197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B-BA64-4A1A-B129-A37E083D5ACF}"/>
              </c:ext>
            </c:extLst>
          </c:dPt>
          <c:dPt>
            <c:idx val="19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D-BA64-4A1A-B129-A37E083D5ACF}"/>
              </c:ext>
            </c:extLst>
          </c:dPt>
          <c:dPt>
            <c:idx val="199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F-BA64-4A1A-B129-A37E083D5ACF}"/>
              </c:ext>
            </c:extLst>
          </c:dPt>
          <c:dPt>
            <c:idx val="200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1-BA64-4A1A-B129-A37E083D5ACF}"/>
              </c:ext>
            </c:extLst>
          </c:dPt>
          <c:dPt>
            <c:idx val="20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3-BA64-4A1A-B129-A37E083D5ACF}"/>
              </c:ext>
            </c:extLst>
          </c:dPt>
          <c:dPt>
            <c:idx val="20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5-BA64-4A1A-B129-A37E083D5ACF}"/>
              </c:ext>
            </c:extLst>
          </c:dPt>
          <c:dPt>
            <c:idx val="20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7-BA64-4A1A-B129-A37E083D5ACF}"/>
              </c:ext>
            </c:extLst>
          </c:dPt>
          <c:dPt>
            <c:idx val="204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9-BA64-4A1A-B129-A37E083D5ACF}"/>
              </c:ext>
            </c:extLst>
          </c:dPt>
          <c:dPt>
            <c:idx val="205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B-BA64-4A1A-B129-A37E083D5ACF}"/>
              </c:ext>
            </c:extLst>
          </c:dPt>
          <c:dPt>
            <c:idx val="206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D-BA64-4A1A-B129-A37E083D5ACF}"/>
              </c:ext>
            </c:extLst>
          </c:dPt>
          <c:dPt>
            <c:idx val="207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F-BA64-4A1A-B129-A37E083D5ACF}"/>
              </c:ext>
            </c:extLst>
          </c:dPt>
          <c:dPt>
            <c:idx val="208"/>
            <c:invertIfNegative val="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1-BA64-4A1A-B129-A37E083D5ACF}"/>
              </c:ext>
            </c:extLst>
          </c:dPt>
          <c:dPt>
            <c:idx val="209"/>
            <c:invertIfNegative val="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3-BA64-4A1A-B129-A37E083D5ACF}"/>
              </c:ext>
            </c:extLst>
          </c:dPt>
          <c:dPt>
            <c:idx val="210"/>
            <c:invertIfNegative val="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5-BA64-4A1A-B129-A37E083D5ACF}"/>
              </c:ext>
            </c:extLst>
          </c:dPt>
          <c:dPt>
            <c:idx val="211"/>
            <c:invertIfNegative val="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7-C1D3-4C9C-B0DC-1A8438B29C7E}"/>
              </c:ext>
            </c:extLst>
          </c:dPt>
          <c:dPt>
            <c:idx val="212"/>
            <c:invertIfNegative val="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9-C1D3-4C9C-B0DC-1A8438B29C7E}"/>
              </c:ext>
            </c:extLst>
          </c:dPt>
          <c:dPt>
            <c:idx val="213"/>
            <c:invertIfNegative val="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B-C1D3-4C9C-B0DC-1A8438B29C7E}"/>
              </c:ext>
            </c:extLst>
          </c:dPt>
          <c:dPt>
            <c:idx val="214"/>
            <c:invertIfNegative val="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D-0E93-4E6E-A473-6DF5DEB0D211}"/>
              </c:ext>
            </c:extLst>
          </c:dPt>
          <c:dPt>
            <c:idx val="215"/>
            <c:invertIfNegative val="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F-0E93-4E6E-A473-6DF5DEB0D211}"/>
              </c:ext>
            </c:extLst>
          </c:dPt>
          <c:dPt>
            <c:idx val="2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1-0E93-4E6E-A473-6DF5DEB0D211}"/>
              </c:ext>
            </c:extLst>
          </c:dPt>
          <c:dPt>
            <c:idx val="21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3-0E93-4E6E-A473-6DF5DEB0D211}"/>
              </c:ext>
            </c:extLst>
          </c:dPt>
          <c:dPt>
            <c:idx val="21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5-5493-4714-9A91-5AC15E5560B6}"/>
              </c:ext>
            </c:extLst>
          </c:dPt>
          <c:dPt>
            <c:idx val="219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7-3DCF-469A-83BD-36AB385767F6}"/>
              </c:ext>
            </c:extLst>
          </c:dPt>
          <c:dPt>
            <c:idx val="22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9-3DCF-469A-83BD-36AB385767F6}"/>
              </c:ext>
            </c:extLst>
          </c:dPt>
          <c:dPt>
            <c:idx val="221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B-93BB-42D6-A1DC-0644E6416426}"/>
              </c:ext>
            </c:extLst>
          </c:dPt>
          <c:dPt>
            <c:idx val="22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D-E693-4221-B0F0-550BCFBA54D3}"/>
              </c:ext>
            </c:extLst>
          </c:dPt>
          <c:dPt>
            <c:idx val="223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F-E693-4221-B0F0-550BCFBA54D3}"/>
              </c:ext>
            </c:extLst>
          </c:dPt>
          <c:dPt>
            <c:idx val="224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1-167E-4B86-A7A6-ED4043D1BE0F}"/>
              </c:ext>
            </c:extLst>
          </c:dPt>
          <c:dPt>
            <c:idx val="225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3-B95E-4027-B726-AB84D0771C8A}"/>
              </c:ext>
            </c:extLst>
          </c:dPt>
          <c:dPt>
            <c:idx val="226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5-DE9D-4F49-9E0F-AD48889DD2B6}"/>
              </c:ext>
            </c:extLst>
          </c:dPt>
          <c:dPt>
            <c:idx val="227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7-DE9D-4F49-9E0F-AD48889DD2B6}"/>
              </c:ext>
            </c:extLst>
          </c:dPt>
          <c:dPt>
            <c:idx val="228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9-FB0B-40A2-A7E9-F6E448692C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G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PIVOT!$B$3:$B$232</c:f>
              <c:strCache>
                <c:ptCount val="229"/>
                <c:pt idx="0">
                  <c:v>30/07/2024</c:v>
                </c:pt>
                <c:pt idx="1">
                  <c:v>01/08/2024</c:v>
                </c:pt>
                <c:pt idx="2">
                  <c:v>04/08/2024</c:v>
                </c:pt>
                <c:pt idx="3">
                  <c:v>09/08/2024</c:v>
                </c:pt>
                <c:pt idx="4">
                  <c:v>15/08/2024</c:v>
                </c:pt>
                <c:pt idx="5">
                  <c:v>16/08/2024</c:v>
                </c:pt>
                <c:pt idx="6">
                  <c:v>18/08/2024</c:v>
                </c:pt>
                <c:pt idx="7">
                  <c:v>20/08/2024</c:v>
                </c:pt>
                <c:pt idx="8">
                  <c:v>25/08/2024</c:v>
                </c:pt>
                <c:pt idx="9">
                  <c:v>28/08/2024</c:v>
                </c:pt>
                <c:pt idx="10">
                  <c:v>30/08/2024</c:v>
                </c:pt>
                <c:pt idx="11">
                  <c:v>01/09/2024</c:v>
                </c:pt>
                <c:pt idx="12">
                  <c:v>02/09/2024</c:v>
                </c:pt>
                <c:pt idx="13">
                  <c:v>03/09/2024</c:v>
                </c:pt>
                <c:pt idx="14">
                  <c:v>04/09/2024</c:v>
                </c:pt>
                <c:pt idx="15">
                  <c:v>08/09/2024</c:v>
                </c:pt>
                <c:pt idx="16">
                  <c:v>09/09/2024</c:v>
                </c:pt>
                <c:pt idx="17">
                  <c:v>10/09/2024</c:v>
                </c:pt>
                <c:pt idx="18">
                  <c:v>11/09/2024</c:v>
                </c:pt>
                <c:pt idx="19">
                  <c:v>17/09/2024</c:v>
                </c:pt>
                <c:pt idx="20">
                  <c:v>25/09/2024</c:v>
                </c:pt>
                <c:pt idx="21">
                  <c:v>30/09/2024</c:v>
                </c:pt>
                <c:pt idx="22">
                  <c:v>01/10/2024</c:v>
                </c:pt>
                <c:pt idx="23">
                  <c:v>02/10/2024</c:v>
                </c:pt>
                <c:pt idx="24">
                  <c:v>06/10/2024</c:v>
                </c:pt>
                <c:pt idx="25">
                  <c:v>07/10/2024</c:v>
                </c:pt>
                <c:pt idx="26">
                  <c:v>10/10/2024</c:v>
                </c:pt>
                <c:pt idx="27">
                  <c:v>11/10/2024</c:v>
                </c:pt>
                <c:pt idx="28">
                  <c:v>12/10/2024</c:v>
                </c:pt>
                <c:pt idx="29">
                  <c:v>13/10/2024</c:v>
                </c:pt>
                <c:pt idx="30">
                  <c:v>18/10/2024</c:v>
                </c:pt>
                <c:pt idx="31">
                  <c:v>21/10/2024</c:v>
                </c:pt>
                <c:pt idx="32">
                  <c:v>22/10/2024</c:v>
                </c:pt>
                <c:pt idx="33">
                  <c:v>23/10/2024</c:v>
                </c:pt>
                <c:pt idx="34">
                  <c:v>29/10/2024</c:v>
                </c:pt>
                <c:pt idx="35">
                  <c:v>01/11/2024</c:v>
                </c:pt>
                <c:pt idx="36">
                  <c:v>06/11/2024</c:v>
                </c:pt>
                <c:pt idx="37">
                  <c:v>08/11/2024</c:v>
                </c:pt>
                <c:pt idx="38">
                  <c:v>16/11/2024</c:v>
                </c:pt>
                <c:pt idx="39">
                  <c:v>18/11/2024</c:v>
                </c:pt>
                <c:pt idx="40">
                  <c:v>22/11/2024</c:v>
                </c:pt>
                <c:pt idx="41">
                  <c:v>23/11/2024</c:v>
                </c:pt>
                <c:pt idx="42">
                  <c:v>25/11/2024</c:v>
                </c:pt>
                <c:pt idx="43">
                  <c:v>28/11/2024</c:v>
                </c:pt>
                <c:pt idx="44">
                  <c:v>29/11/2024</c:v>
                </c:pt>
                <c:pt idx="45">
                  <c:v>30/11/2024</c:v>
                </c:pt>
                <c:pt idx="46">
                  <c:v>01/12/2024</c:v>
                </c:pt>
                <c:pt idx="47">
                  <c:v>02/12/2024</c:v>
                </c:pt>
                <c:pt idx="48">
                  <c:v>13/12/2024</c:v>
                </c:pt>
                <c:pt idx="49">
                  <c:v>15/12/2024</c:v>
                </c:pt>
                <c:pt idx="50">
                  <c:v>17/12/2024</c:v>
                </c:pt>
                <c:pt idx="51">
                  <c:v>18/12/2024</c:v>
                </c:pt>
                <c:pt idx="52">
                  <c:v>23/12/2024</c:v>
                </c:pt>
                <c:pt idx="53">
                  <c:v>25/12/2024</c:v>
                </c:pt>
                <c:pt idx="54">
                  <c:v>27/12/2024</c:v>
                </c:pt>
                <c:pt idx="55">
                  <c:v>30/12/2024</c:v>
                </c:pt>
                <c:pt idx="56">
                  <c:v>31/12/2024</c:v>
                </c:pt>
                <c:pt idx="57">
                  <c:v>01/01/2025</c:v>
                </c:pt>
                <c:pt idx="58">
                  <c:v>07/01/2025</c:v>
                </c:pt>
                <c:pt idx="59">
                  <c:v>09/01/2025</c:v>
                </c:pt>
                <c:pt idx="60">
                  <c:v>15/01/2025</c:v>
                </c:pt>
                <c:pt idx="61">
                  <c:v>16/01/2025</c:v>
                </c:pt>
                <c:pt idx="62">
                  <c:v>18/01/2025</c:v>
                </c:pt>
                <c:pt idx="63">
                  <c:v>19/01/2025</c:v>
                </c:pt>
                <c:pt idx="64">
                  <c:v>22/01/2025</c:v>
                </c:pt>
                <c:pt idx="65">
                  <c:v>26/01/2025</c:v>
                </c:pt>
                <c:pt idx="66">
                  <c:v>27/01/2025</c:v>
                </c:pt>
                <c:pt idx="67">
                  <c:v>30/01/2025</c:v>
                </c:pt>
                <c:pt idx="68">
                  <c:v>31/01/2025</c:v>
                </c:pt>
                <c:pt idx="69">
                  <c:v>02/02/2025</c:v>
                </c:pt>
                <c:pt idx="70">
                  <c:v>04/02/2025</c:v>
                </c:pt>
                <c:pt idx="71">
                  <c:v>06/02/2025</c:v>
                </c:pt>
                <c:pt idx="72">
                  <c:v>07/02/2025</c:v>
                </c:pt>
                <c:pt idx="73">
                  <c:v>09/02/2025</c:v>
                </c:pt>
                <c:pt idx="74">
                  <c:v>11/02/2025</c:v>
                </c:pt>
                <c:pt idx="75">
                  <c:v>15/02/2025</c:v>
                </c:pt>
                <c:pt idx="76">
                  <c:v>17/02/2025</c:v>
                </c:pt>
                <c:pt idx="77">
                  <c:v>18/02/2025</c:v>
                </c:pt>
                <c:pt idx="78">
                  <c:v>20/02/2025</c:v>
                </c:pt>
                <c:pt idx="79">
                  <c:v>21/02/2025</c:v>
                </c:pt>
                <c:pt idx="80">
                  <c:v>22/02/2025</c:v>
                </c:pt>
                <c:pt idx="81">
                  <c:v>24/02/2025</c:v>
                </c:pt>
                <c:pt idx="82">
                  <c:v>25/02/2025</c:v>
                </c:pt>
                <c:pt idx="83">
                  <c:v>27/02/2025</c:v>
                </c:pt>
                <c:pt idx="84">
                  <c:v>28/02/2025</c:v>
                </c:pt>
                <c:pt idx="85">
                  <c:v>01/03/2025</c:v>
                </c:pt>
                <c:pt idx="86">
                  <c:v>05/03/2025</c:v>
                </c:pt>
                <c:pt idx="87">
                  <c:v>07/03/2025</c:v>
                </c:pt>
                <c:pt idx="88">
                  <c:v>08/03/2025</c:v>
                </c:pt>
                <c:pt idx="89">
                  <c:v>10/03/2025</c:v>
                </c:pt>
                <c:pt idx="90">
                  <c:v>11/03/2025</c:v>
                </c:pt>
                <c:pt idx="91">
                  <c:v>13/03/2025</c:v>
                </c:pt>
                <c:pt idx="92">
                  <c:v>17/03/2025</c:v>
                </c:pt>
                <c:pt idx="93">
                  <c:v>27/03/2025</c:v>
                </c:pt>
                <c:pt idx="94">
                  <c:v>29/03/2025</c:v>
                </c:pt>
                <c:pt idx="95">
                  <c:v>30/03/2025</c:v>
                </c:pt>
                <c:pt idx="96">
                  <c:v>31/03/2025</c:v>
                </c:pt>
                <c:pt idx="97">
                  <c:v>06/04/2025</c:v>
                </c:pt>
                <c:pt idx="98">
                  <c:v>08/04/2025</c:v>
                </c:pt>
                <c:pt idx="99">
                  <c:v>10/04/2025</c:v>
                </c:pt>
                <c:pt idx="100">
                  <c:v>11/04/2025</c:v>
                </c:pt>
                <c:pt idx="101">
                  <c:v>13/04/2025</c:v>
                </c:pt>
                <c:pt idx="102">
                  <c:v>14/04/2025</c:v>
                </c:pt>
                <c:pt idx="103">
                  <c:v>15/04/2025</c:v>
                </c:pt>
                <c:pt idx="104">
                  <c:v>16/04/2025</c:v>
                </c:pt>
                <c:pt idx="105">
                  <c:v>18/04/2025</c:v>
                </c:pt>
                <c:pt idx="106">
                  <c:v>19/04/2025</c:v>
                </c:pt>
                <c:pt idx="107">
                  <c:v>30/04/2025</c:v>
                </c:pt>
                <c:pt idx="108">
                  <c:v>01/05/2025</c:v>
                </c:pt>
                <c:pt idx="109">
                  <c:v>02/05/2025</c:v>
                </c:pt>
                <c:pt idx="110">
                  <c:v>04/05/2025</c:v>
                </c:pt>
                <c:pt idx="111">
                  <c:v>09/05/2025</c:v>
                </c:pt>
                <c:pt idx="112">
                  <c:v>11/05/2025</c:v>
                </c:pt>
                <c:pt idx="113">
                  <c:v>15/05/2025</c:v>
                </c:pt>
                <c:pt idx="114">
                  <c:v>20/05/2025</c:v>
                </c:pt>
                <c:pt idx="115">
                  <c:v>21/05/2025</c:v>
                </c:pt>
                <c:pt idx="116">
                  <c:v>22/05/2025</c:v>
                </c:pt>
                <c:pt idx="117">
                  <c:v>23/05/2025</c:v>
                </c:pt>
                <c:pt idx="118">
                  <c:v>25/05/2025</c:v>
                </c:pt>
                <c:pt idx="119">
                  <c:v>28/05/2025</c:v>
                </c:pt>
                <c:pt idx="120">
                  <c:v>29/05/2025</c:v>
                </c:pt>
                <c:pt idx="121">
                  <c:v>31/05/2025</c:v>
                </c:pt>
                <c:pt idx="122">
                  <c:v>01/06/2025</c:v>
                </c:pt>
                <c:pt idx="123">
                  <c:v>03/06/2025</c:v>
                </c:pt>
                <c:pt idx="124">
                  <c:v>04/06/2025</c:v>
                </c:pt>
                <c:pt idx="125">
                  <c:v>05/06/2025</c:v>
                </c:pt>
                <c:pt idx="126">
                  <c:v>06/06/2025</c:v>
                </c:pt>
                <c:pt idx="127">
                  <c:v>07/06/2025</c:v>
                </c:pt>
                <c:pt idx="128">
                  <c:v>09/06/2025</c:v>
                </c:pt>
                <c:pt idx="129">
                  <c:v>10/06/2025</c:v>
                </c:pt>
                <c:pt idx="130">
                  <c:v>12/06/2025</c:v>
                </c:pt>
                <c:pt idx="131">
                  <c:v>14/06/2025</c:v>
                </c:pt>
                <c:pt idx="132">
                  <c:v>16/06/2025</c:v>
                </c:pt>
                <c:pt idx="133">
                  <c:v>19/06/2025</c:v>
                </c:pt>
                <c:pt idx="134">
                  <c:v>22/06/2025</c:v>
                </c:pt>
                <c:pt idx="135">
                  <c:v>24/06/2025</c:v>
                </c:pt>
                <c:pt idx="136">
                  <c:v>25/06/2025</c:v>
                </c:pt>
                <c:pt idx="137">
                  <c:v>28/06/2025</c:v>
                </c:pt>
                <c:pt idx="138">
                  <c:v>29/06/2025</c:v>
                </c:pt>
                <c:pt idx="139">
                  <c:v>30/06/2025</c:v>
                </c:pt>
                <c:pt idx="140">
                  <c:v>01/07/2025</c:v>
                </c:pt>
                <c:pt idx="141">
                  <c:v>09/07/2025</c:v>
                </c:pt>
                <c:pt idx="142">
                  <c:v>11/07/2025</c:v>
                </c:pt>
                <c:pt idx="143">
                  <c:v>13/07/2025</c:v>
                </c:pt>
                <c:pt idx="144">
                  <c:v>17/07/2025</c:v>
                </c:pt>
                <c:pt idx="145">
                  <c:v>18/07/2025</c:v>
                </c:pt>
                <c:pt idx="146">
                  <c:v>19/07/2025</c:v>
                </c:pt>
                <c:pt idx="147">
                  <c:v>20/07/2025</c:v>
                </c:pt>
                <c:pt idx="148">
                  <c:v>22/07/2025</c:v>
                </c:pt>
                <c:pt idx="149">
                  <c:v>23/07/2025</c:v>
                </c:pt>
                <c:pt idx="150">
                  <c:v>29/07/2025</c:v>
                </c:pt>
                <c:pt idx="151">
                  <c:v>30/07/2025</c:v>
                </c:pt>
                <c:pt idx="152">
                  <c:v>04/08/2025</c:v>
                </c:pt>
                <c:pt idx="153">
                  <c:v>05/08/2025</c:v>
                </c:pt>
                <c:pt idx="154">
                  <c:v>06/08/2025</c:v>
                </c:pt>
                <c:pt idx="155">
                  <c:v>08/08/2025</c:v>
                </c:pt>
                <c:pt idx="156">
                  <c:v>09/08/2025</c:v>
                </c:pt>
                <c:pt idx="157">
                  <c:v>13/08/2025</c:v>
                </c:pt>
                <c:pt idx="158">
                  <c:v>14/08/2025</c:v>
                </c:pt>
                <c:pt idx="159">
                  <c:v>15/08/2025</c:v>
                </c:pt>
                <c:pt idx="160">
                  <c:v>18/08/2025</c:v>
                </c:pt>
                <c:pt idx="161">
                  <c:v>23/08/2025</c:v>
                </c:pt>
                <c:pt idx="162">
                  <c:v>24/08/2025</c:v>
                </c:pt>
                <c:pt idx="163">
                  <c:v>26/08/2025</c:v>
                </c:pt>
                <c:pt idx="164">
                  <c:v>28/08/2025</c:v>
                </c:pt>
                <c:pt idx="165">
                  <c:v>30/08/2025</c:v>
                </c:pt>
                <c:pt idx="166">
                  <c:v>01/09/2025</c:v>
                </c:pt>
                <c:pt idx="167">
                  <c:v>02/09/2025</c:v>
                </c:pt>
                <c:pt idx="168">
                  <c:v>03/09/2025</c:v>
                </c:pt>
                <c:pt idx="169">
                  <c:v>05/09/2025</c:v>
                </c:pt>
                <c:pt idx="170">
                  <c:v>08/09/2025</c:v>
                </c:pt>
                <c:pt idx="171">
                  <c:v>10/09/2025</c:v>
                </c:pt>
                <c:pt idx="172">
                  <c:v>11/09/2025</c:v>
                </c:pt>
                <c:pt idx="173">
                  <c:v>12/09/2025</c:v>
                </c:pt>
                <c:pt idx="174">
                  <c:v>14/09/2025</c:v>
                </c:pt>
                <c:pt idx="175">
                  <c:v>15/09/2025</c:v>
                </c:pt>
                <c:pt idx="176">
                  <c:v>23/09/2025</c:v>
                </c:pt>
                <c:pt idx="177">
                  <c:v>25/09/2025</c:v>
                </c:pt>
                <c:pt idx="178">
                  <c:v>27/09/2025</c:v>
                </c:pt>
                <c:pt idx="179">
                  <c:v>02/10/2025</c:v>
                </c:pt>
                <c:pt idx="180">
                  <c:v>03/10/2025</c:v>
                </c:pt>
                <c:pt idx="181">
                  <c:v>05/10/2025</c:v>
                </c:pt>
                <c:pt idx="182">
                  <c:v>07/10/2025</c:v>
                </c:pt>
                <c:pt idx="183">
                  <c:v>10/10/2025</c:v>
                </c:pt>
                <c:pt idx="184">
                  <c:v>12/10/2025</c:v>
                </c:pt>
                <c:pt idx="185">
                  <c:v>14/10/2025</c:v>
                </c:pt>
                <c:pt idx="186">
                  <c:v>15/10/2025</c:v>
                </c:pt>
                <c:pt idx="187">
                  <c:v>17/10/2025</c:v>
                </c:pt>
                <c:pt idx="188">
                  <c:v>18/10/2025</c:v>
                </c:pt>
                <c:pt idx="189">
                  <c:v>20/10/2025</c:v>
                </c:pt>
                <c:pt idx="190">
                  <c:v>21/10/2025</c:v>
                </c:pt>
                <c:pt idx="191">
                  <c:v>22/10/2025</c:v>
                </c:pt>
                <c:pt idx="192">
                  <c:v>23/10/2025</c:v>
                </c:pt>
                <c:pt idx="193">
                  <c:v>27/10/2025</c:v>
                </c:pt>
                <c:pt idx="194">
                  <c:v>29/10/2025</c:v>
                </c:pt>
                <c:pt idx="195">
                  <c:v>30/10/2025</c:v>
                </c:pt>
                <c:pt idx="196">
                  <c:v>01/11/2025</c:v>
                </c:pt>
                <c:pt idx="197">
                  <c:v>02/11/2025</c:v>
                </c:pt>
                <c:pt idx="198">
                  <c:v>03/11/2025</c:v>
                </c:pt>
                <c:pt idx="199">
                  <c:v>07/11/2025</c:v>
                </c:pt>
                <c:pt idx="200">
                  <c:v>10/11/2025</c:v>
                </c:pt>
                <c:pt idx="201">
                  <c:v>11/11/2025</c:v>
                </c:pt>
                <c:pt idx="202">
                  <c:v>12/11/2025</c:v>
                </c:pt>
                <c:pt idx="203">
                  <c:v>13/11/2025</c:v>
                </c:pt>
                <c:pt idx="204">
                  <c:v>15/11/2025</c:v>
                </c:pt>
                <c:pt idx="205">
                  <c:v>17/11/2025</c:v>
                </c:pt>
                <c:pt idx="206">
                  <c:v>20/11/2025</c:v>
                </c:pt>
                <c:pt idx="207">
                  <c:v>25/11/2025</c:v>
                </c:pt>
                <c:pt idx="208">
                  <c:v>26/11/2025</c:v>
                </c:pt>
                <c:pt idx="209">
                  <c:v>27/11/2025</c:v>
                </c:pt>
                <c:pt idx="210">
                  <c:v>02/12/2025</c:v>
                </c:pt>
                <c:pt idx="211">
                  <c:v>03/12/2025</c:v>
                </c:pt>
                <c:pt idx="212">
                  <c:v>05/12/2025</c:v>
                </c:pt>
                <c:pt idx="213">
                  <c:v>06/12/2025</c:v>
                </c:pt>
                <c:pt idx="214">
                  <c:v>08/12/2025</c:v>
                </c:pt>
                <c:pt idx="215">
                  <c:v>11/12/2025</c:v>
                </c:pt>
                <c:pt idx="216">
                  <c:v>13/12/2025</c:v>
                </c:pt>
                <c:pt idx="217">
                  <c:v>15/12/2025</c:v>
                </c:pt>
                <c:pt idx="218">
                  <c:v>19/12/2025</c:v>
                </c:pt>
                <c:pt idx="219">
                  <c:v>24/12/2025</c:v>
                </c:pt>
                <c:pt idx="220">
                  <c:v>28/12/2025</c:v>
                </c:pt>
                <c:pt idx="221">
                  <c:v>02/01/2026</c:v>
                </c:pt>
                <c:pt idx="222">
                  <c:v>03/01/2026</c:v>
                </c:pt>
                <c:pt idx="223">
                  <c:v>05/01/2026</c:v>
                </c:pt>
                <c:pt idx="224">
                  <c:v>08/01/2026</c:v>
                </c:pt>
                <c:pt idx="225">
                  <c:v>09/01/2026</c:v>
                </c:pt>
                <c:pt idx="226">
                  <c:v>10/01/2026</c:v>
                </c:pt>
                <c:pt idx="227">
                  <c:v>13/01/2026</c:v>
                </c:pt>
                <c:pt idx="228">
                  <c:v>14/01/2026</c:v>
                </c:pt>
              </c:strCache>
            </c:strRef>
          </c:cat>
          <c:val>
            <c:numRef>
              <c:f>PIVOT!$C$3:$C$232</c:f>
              <c:numCache>
                <c:formatCode>"GH₵"#,##0</c:formatCode>
                <c:ptCount val="229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700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700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700</c:v>
                </c:pt>
                <c:pt idx="16">
                  <c:v>350</c:v>
                </c:pt>
                <c:pt idx="17">
                  <c:v>350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700</c:v>
                </c:pt>
                <c:pt idx="28">
                  <c:v>350</c:v>
                </c:pt>
                <c:pt idx="29">
                  <c:v>350</c:v>
                </c:pt>
                <c:pt idx="30">
                  <c:v>700</c:v>
                </c:pt>
                <c:pt idx="31">
                  <c:v>350</c:v>
                </c:pt>
                <c:pt idx="32">
                  <c:v>700</c:v>
                </c:pt>
                <c:pt idx="33">
                  <c:v>350</c:v>
                </c:pt>
                <c:pt idx="34">
                  <c:v>350</c:v>
                </c:pt>
                <c:pt idx="35">
                  <c:v>350</c:v>
                </c:pt>
                <c:pt idx="36">
                  <c:v>350</c:v>
                </c:pt>
                <c:pt idx="37">
                  <c:v>700</c:v>
                </c:pt>
                <c:pt idx="38">
                  <c:v>700</c:v>
                </c:pt>
                <c:pt idx="39">
                  <c:v>350</c:v>
                </c:pt>
                <c:pt idx="40">
                  <c:v>350</c:v>
                </c:pt>
                <c:pt idx="41">
                  <c:v>350</c:v>
                </c:pt>
                <c:pt idx="42">
                  <c:v>350</c:v>
                </c:pt>
                <c:pt idx="43">
                  <c:v>350</c:v>
                </c:pt>
                <c:pt idx="44">
                  <c:v>350</c:v>
                </c:pt>
                <c:pt idx="45">
                  <c:v>350</c:v>
                </c:pt>
                <c:pt idx="46">
                  <c:v>350</c:v>
                </c:pt>
                <c:pt idx="47">
                  <c:v>350</c:v>
                </c:pt>
                <c:pt idx="48">
                  <c:v>350</c:v>
                </c:pt>
                <c:pt idx="49">
                  <c:v>350</c:v>
                </c:pt>
                <c:pt idx="50">
                  <c:v>350</c:v>
                </c:pt>
                <c:pt idx="51">
                  <c:v>350</c:v>
                </c:pt>
                <c:pt idx="52">
                  <c:v>700</c:v>
                </c:pt>
                <c:pt idx="53">
                  <c:v>350</c:v>
                </c:pt>
                <c:pt idx="54">
                  <c:v>700</c:v>
                </c:pt>
                <c:pt idx="55">
                  <c:v>350</c:v>
                </c:pt>
                <c:pt idx="56">
                  <c:v>350</c:v>
                </c:pt>
                <c:pt idx="57">
                  <c:v>350</c:v>
                </c:pt>
                <c:pt idx="58">
                  <c:v>350</c:v>
                </c:pt>
                <c:pt idx="59">
                  <c:v>350</c:v>
                </c:pt>
                <c:pt idx="60">
                  <c:v>350</c:v>
                </c:pt>
                <c:pt idx="61">
                  <c:v>350</c:v>
                </c:pt>
                <c:pt idx="62">
                  <c:v>350</c:v>
                </c:pt>
                <c:pt idx="63">
                  <c:v>350</c:v>
                </c:pt>
                <c:pt idx="64">
                  <c:v>350</c:v>
                </c:pt>
                <c:pt idx="65">
                  <c:v>350</c:v>
                </c:pt>
                <c:pt idx="66">
                  <c:v>700</c:v>
                </c:pt>
                <c:pt idx="67">
                  <c:v>350</c:v>
                </c:pt>
                <c:pt idx="68">
                  <c:v>350</c:v>
                </c:pt>
                <c:pt idx="69">
                  <c:v>350</c:v>
                </c:pt>
                <c:pt idx="70">
                  <c:v>1400</c:v>
                </c:pt>
                <c:pt idx="71">
                  <c:v>350</c:v>
                </c:pt>
                <c:pt idx="72">
                  <c:v>350</c:v>
                </c:pt>
                <c:pt idx="73">
                  <c:v>350</c:v>
                </c:pt>
                <c:pt idx="74">
                  <c:v>350</c:v>
                </c:pt>
                <c:pt idx="75">
                  <c:v>350</c:v>
                </c:pt>
                <c:pt idx="76">
                  <c:v>350</c:v>
                </c:pt>
                <c:pt idx="77">
                  <c:v>350</c:v>
                </c:pt>
                <c:pt idx="78">
                  <c:v>350</c:v>
                </c:pt>
                <c:pt idx="79">
                  <c:v>350</c:v>
                </c:pt>
                <c:pt idx="80">
                  <c:v>350</c:v>
                </c:pt>
                <c:pt idx="81">
                  <c:v>700</c:v>
                </c:pt>
                <c:pt idx="82">
                  <c:v>350</c:v>
                </c:pt>
                <c:pt idx="83">
                  <c:v>350</c:v>
                </c:pt>
                <c:pt idx="84">
                  <c:v>350</c:v>
                </c:pt>
                <c:pt idx="85">
                  <c:v>350</c:v>
                </c:pt>
                <c:pt idx="86">
                  <c:v>350</c:v>
                </c:pt>
                <c:pt idx="87">
                  <c:v>350</c:v>
                </c:pt>
                <c:pt idx="88">
                  <c:v>350</c:v>
                </c:pt>
                <c:pt idx="89">
                  <c:v>350</c:v>
                </c:pt>
                <c:pt idx="90">
                  <c:v>350</c:v>
                </c:pt>
                <c:pt idx="91">
                  <c:v>350</c:v>
                </c:pt>
                <c:pt idx="92">
                  <c:v>350</c:v>
                </c:pt>
                <c:pt idx="93">
                  <c:v>350</c:v>
                </c:pt>
                <c:pt idx="94">
                  <c:v>350</c:v>
                </c:pt>
                <c:pt idx="95">
                  <c:v>350</c:v>
                </c:pt>
                <c:pt idx="96">
                  <c:v>350</c:v>
                </c:pt>
                <c:pt idx="97">
                  <c:v>350</c:v>
                </c:pt>
                <c:pt idx="98">
                  <c:v>350</c:v>
                </c:pt>
                <c:pt idx="99">
                  <c:v>700</c:v>
                </c:pt>
                <c:pt idx="100">
                  <c:v>700</c:v>
                </c:pt>
                <c:pt idx="101">
                  <c:v>350</c:v>
                </c:pt>
                <c:pt idx="102">
                  <c:v>1050</c:v>
                </c:pt>
                <c:pt idx="103">
                  <c:v>350</c:v>
                </c:pt>
                <c:pt idx="104">
                  <c:v>1050</c:v>
                </c:pt>
                <c:pt idx="105">
                  <c:v>350</c:v>
                </c:pt>
                <c:pt idx="106">
                  <c:v>350</c:v>
                </c:pt>
                <c:pt idx="107">
                  <c:v>350</c:v>
                </c:pt>
                <c:pt idx="108">
                  <c:v>350</c:v>
                </c:pt>
                <c:pt idx="109">
                  <c:v>350</c:v>
                </c:pt>
                <c:pt idx="110">
                  <c:v>350</c:v>
                </c:pt>
                <c:pt idx="111">
                  <c:v>350</c:v>
                </c:pt>
                <c:pt idx="112">
                  <c:v>350</c:v>
                </c:pt>
                <c:pt idx="113">
                  <c:v>350</c:v>
                </c:pt>
                <c:pt idx="114">
                  <c:v>350</c:v>
                </c:pt>
                <c:pt idx="115">
                  <c:v>350</c:v>
                </c:pt>
                <c:pt idx="116">
                  <c:v>350</c:v>
                </c:pt>
                <c:pt idx="117">
                  <c:v>350</c:v>
                </c:pt>
                <c:pt idx="118">
                  <c:v>350</c:v>
                </c:pt>
                <c:pt idx="119">
                  <c:v>350</c:v>
                </c:pt>
                <c:pt idx="120">
                  <c:v>350</c:v>
                </c:pt>
                <c:pt idx="121">
                  <c:v>350</c:v>
                </c:pt>
                <c:pt idx="122">
                  <c:v>350</c:v>
                </c:pt>
                <c:pt idx="123">
                  <c:v>1050</c:v>
                </c:pt>
                <c:pt idx="124">
                  <c:v>350</c:v>
                </c:pt>
                <c:pt idx="125">
                  <c:v>350</c:v>
                </c:pt>
                <c:pt idx="126">
                  <c:v>350</c:v>
                </c:pt>
                <c:pt idx="127">
                  <c:v>350</c:v>
                </c:pt>
                <c:pt idx="128">
                  <c:v>350</c:v>
                </c:pt>
                <c:pt idx="129">
                  <c:v>700</c:v>
                </c:pt>
                <c:pt idx="130">
                  <c:v>350</c:v>
                </c:pt>
                <c:pt idx="131">
                  <c:v>350</c:v>
                </c:pt>
                <c:pt idx="132">
                  <c:v>350</c:v>
                </c:pt>
                <c:pt idx="133">
                  <c:v>1400</c:v>
                </c:pt>
                <c:pt idx="134">
                  <c:v>350</c:v>
                </c:pt>
                <c:pt idx="135">
                  <c:v>350</c:v>
                </c:pt>
                <c:pt idx="136">
                  <c:v>700</c:v>
                </c:pt>
                <c:pt idx="137">
                  <c:v>350</c:v>
                </c:pt>
                <c:pt idx="138">
                  <c:v>350</c:v>
                </c:pt>
                <c:pt idx="139">
                  <c:v>350</c:v>
                </c:pt>
                <c:pt idx="140">
                  <c:v>350</c:v>
                </c:pt>
                <c:pt idx="141">
                  <c:v>350</c:v>
                </c:pt>
                <c:pt idx="142">
                  <c:v>350</c:v>
                </c:pt>
                <c:pt idx="143">
                  <c:v>350</c:v>
                </c:pt>
                <c:pt idx="144">
                  <c:v>350</c:v>
                </c:pt>
                <c:pt idx="145">
                  <c:v>350</c:v>
                </c:pt>
                <c:pt idx="146">
                  <c:v>700</c:v>
                </c:pt>
                <c:pt idx="147">
                  <c:v>350</c:v>
                </c:pt>
                <c:pt idx="148">
                  <c:v>350</c:v>
                </c:pt>
                <c:pt idx="149">
                  <c:v>350</c:v>
                </c:pt>
                <c:pt idx="150">
                  <c:v>350</c:v>
                </c:pt>
                <c:pt idx="151">
                  <c:v>350</c:v>
                </c:pt>
                <c:pt idx="152">
                  <c:v>350</c:v>
                </c:pt>
                <c:pt idx="153">
                  <c:v>350</c:v>
                </c:pt>
                <c:pt idx="154">
                  <c:v>350</c:v>
                </c:pt>
                <c:pt idx="155">
                  <c:v>350</c:v>
                </c:pt>
                <c:pt idx="156">
                  <c:v>350</c:v>
                </c:pt>
                <c:pt idx="157">
                  <c:v>700</c:v>
                </c:pt>
                <c:pt idx="158">
                  <c:v>350</c:v>
                </c:pt>
                <c:pt idx="159">
                  <c:v>350</c:v>
                </c:pt>
                <c:pt idx="160">
                  <c:v>350</c:v>
                </c:pt>
                <c:pt idx="161">
                  <c:v>350</c:v>
                </c:pt>
                <c:pt idx="162">
                  <c:v>350</c:v>
                </c:pt>
                <c:pt idx="163">
                  <c:v>700</c:v>
                </c:pt>
                <c:pt idx="164">
                  <c:v>350</c:v>
                </c:pt>
                <c:pt idx="165">
                  <c:v>350</c:v>
                </c:pt>
                <c:pt idx="166">
                  <c:v>350</c:v>
                </c:pt>
                <c:pt idx="167">
                  <c:v>350</c:v>
                </c:pt>
                <c:pt idx="168">
                  <c:v>350</c:v>
                </c:pt>
                <c:pt idx="169">
                  <c:v>700</c:v>
                </c:pt>
                <c:pt idx="170">
                  <c:v>350</c:v>
                </c:pt>
                <c:pt idx="171">
                  <c:v>350</c:v>
                </c:pt>
                <c:pt idx="172">
                  <c:v>350</c:v>
                </c:pt>
                <c:pt idx="173">
                  <c:v>350</c:v>
                </c:pt>
                <c:pt idx="174">
                  <c:v>350</c:v>
                </c:pt>
                <c:pt idx="175">
                  <c:v>350</c:v>
                </c:pt>
                <c:pt idx="176">
                  <c:v>350</c:v>
                </c:pt>
                <c:pt idx="177">
                  <c:v>700</c:v>
                </c:pt>
                <c:pt idx="178">
                  <c:v>350</c:v>
                </c:pt>
                <c:pt idx="179">
                  <c:v>350</c:v>
                </c:pt>
                <c:pt idx="180">
                  <c:v>350</c:v>
                </c:pt>
                <c:pt idx="181">
                  <c:v>350</c:v>
                </c:pt>
                <c:pt idx="182">
                  <c:v>350</c:v>
                </c:pt>
                <c:pt idx="183">
                  <c:v>350</c:v>
                </c:pt>
                <c:pt idx="184">
                  <c:v>350</c:v>
                </c:pt>
                <c:pt idx="185">
                  <c:v>350</c:v>
                </c:pt>
                <c:pt idx="186">
                  <c:v>700</c:v>
                </c:pt>
                <c:pt idx="187">
                  <c:v>700</c:v>
                </c:pt>
                <c:pt idx="188">
                  <c:v>700</c:v>
                </c:pt>
                <c:pt idx="189">
                  <c:v>700</c:v>
                </c:pt>
                <c:pt idx="190">
                  <c:v>350</c:v>
                </c:pt>
                <c:pt idx="191">
                  <c:v>350</c:v>
                </c:pt>
                <c:pt idx="192">
                  <c:v>350</c:v>
                </c:pt>
                <c:pt idx="193">
                  <c:v>350</c:v>
                </c:pt>
                <c:pt idx="194">
                  <c:v>350</c:v>
                </c:pt>
                <c:pt idx="195">
                  <c:v>700</c:v>
                </c:pt>
                <c:pt idx="196">
                  <c:v>350</c:v>
                </c:pt>
                <c:pt idx="197">
                  <c:v>350</c:v>
                </c:pt>
                <c:pt idx="198">
                  <c:v>1400</c:v>
                </c:pt>
                <c:pt idx="199">
                  <c:v>350</c:v>
                </c:pt>
                <c:pt idx="200">
                  <c:v>700</c:v>
                </c:pt>
                <c:pt idx="201">
                  <c:v>700</c:v>
                </c:pt>
                <c:pt idx="202">
                  <c:v>350</c:v>
                </c:pt>
                <c:pt idx="203">
                  <c:v>700</c:v>
                </c:pt>
                <c:pt idx="204">
                  <c:v>700</c:v>
                </c:pt>
                <c:pt idx="205">
                  <c:v>350</c:v>
                </c:pt>
                <c:pt idx="206">
                  <c:v>350</c:v>
                </c:pt>
                <c:pt idx="207">
                  <c:v>350</c:v>
                </c:pt>
                <c:pt idx="208">
                  <c:v>1050</c:v>
                </c:pt>
                <c:pt idx="209">
                  <c:v>700</c:v>
                </c:pt>
                <c:pt idx="210">
                  <c:v>350</c:v>
                </c:pt>
                <c:pt idx="211">
                  <c:v>700</c:v>
                </c:pt>
                <c:pt idx="212">
                  <c:v>700</c:v>
                </c:pt>
                <c:pt idx="213">
                  <c:v>350</c:v>
                </c:pt>
                <c:pt idx="214">
                  <c:v>700</c:v>
                </c:pt>
                <c:pt idx="215">
                  <c:v>350</c:v>
                </c:pt>
                <c:pt idx="216">
                  <c:v>350</c:v>
                </c:pt>
                <c:pt idx="217">
                  <c:v>350</c:v>
                </c:pt>
                <c:pt idx="218">
                  <c:v>350</c:v>
                </c:pt>
                <c:pt idx="219">
                  <c:v>350</c:v>
                </c:pt>
                <c:pt idx="220">
                  <c:v>350</c:v>
                </c:pt>
                <c:pt idx="221">
                  <c:v>350</c:v>
                </c:pt>
                <c:pt idx="222">
                  <c:v>700</c:v>
                </c:pt>
                <c:pt idx="223">
                  <c:v>350</c:v>
                </c:pt>
                <c:pt idx="224">
                  <c:v>350</c:v>
                </c:pt>
                <c:pt idx="225">
                  <c:v>700</c:v>
                </c:pt>
                <c:pt idx="226">
                  <c:v>350</c:v>
                </c:pt>
                <c:pt idx="227">
                  <c:v>700</c:v>
                </c:pt>
                <c:pt idx="228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A-4EEA-9880-5698427356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66630831"/>
        <c:axId val="1466638511"/>
      </c:barChart>
      <c:catAx>
        <c:axId val="146663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638511"/>
        <c:crosses val="autoZero"/>
        <c:auto val="1"/>
        <c:lblAlgn val="ctr"/>
        <c:lblOffset val="100"/>
        <c:noMultiLvlLbl val="0"/>
      </c:catAx>
      <c:valAx>
        <c:axId val="1466638511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466630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87-434E-9A82-7119B8C767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87-434E-9A82-7119B8C767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30-4CCC-BC1F-3BCE80588D2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1" i="0" u="none" strike="noStrike" kern="1200" spc="0" baseline="0"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Ref>
              <c:f>PIVOT!$I$3:$I$4</c:f>
              <c:numCache>
                <c:formatCode>General</c:formatCode>
                <c:ptCount val="2"/>
                <c:pt idx="0">
                  <c:v>131</c:v>
                </c:pt>
                <c:pt idx="1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A-4D87-990D-7F4BAECC7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2806938197246363"/>
          <c:h val="0.34351412996263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 w="2222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2225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ED-4078-91E7-1D40D42CE1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2225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ED-4078-91E7-1D40D42CE177}"/>
              </c:ext>
            </c:extLst>
          </c:dPt>
          <c:dLbls>
            <c:dLbl>
              <c:idx val="0"/>
              <c:layout>
                <c:manualLayout>
                  <c:x val="2.3427335088367942E-2"/>
                  <c:y val="7.964602879883336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ED-4078-91E7-1D40D42CE177}"/>
                </c:ext>
              </c:extLst>
            </c:dLbl>
            <c:dLbl>
              <c:idx val="1"/>
              <c:layout>
                <c:manualLayout>
                  <c:x val="-5.2060744640817754E-3"/>
                  <c:y val="-7.964602879883338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ED-4078-91E7-1D40D42CE177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1" i="0" u="none" strike="noStrike" kern="1200" spc="0" baseline="0"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PIVOT!$H$18:$H$19</c:f>
              <c:strCache>
                <c:ptCount val="2"/>
                <c:pt idx="0">
                  <c:v>AGE UNDER 60</c:v>
                </c:pt>
                <c:pt idx="1">
                  <c:v>AGE 60 AND OVER </c:v>
                </c:pt>
              </c:strCache>
            </c:strRef>
          </c:cat>
          <c:val>
            <c:numRef>
              <c:f>PIVOT!$I$18:$I$19</c:f>
              <c:numCache>
                <c:formatCode>General</c:formatCode>
                <c:ptCount val="2"/>
                <c:pt idx="0">
                  <c:v>116</c:v>
                </c:pt>
                <c:pt idx="1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ED-4078-91E7-1D40D42CE17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[APM-ASUOM optimized.xlsm]PIVOT!PivotTable7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G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PIVOT!$K$3:$K$30</c:f>
              <c:strCache>
                <c:ptCount val="27"/>
                <c:pt idx="0">
                  <c:v>Kpando</c:v>
                </c:pt>
                <c:pt idx="1">
                  <c:v>Mampong</c:v>
                </c:pt>
                <c:pt idx="2">
                  <c:v>Assin Nyankomase</c:v>
                </c:pt>
                <c:pt idx="3">
                  <c:v>Nyantiase</c:v>
                </c:pt>
                <c:pt idx="4">
                  <c:v>Akropong</c:v>
                </c:pt>
                <c:pt idx="5">
                  <c:v>Tema</c:v>
                </c:pt>
                <c:pt idx="6">
                  <c:v>Akyemkroso</c:v>
                </c:pt>
                <c:pt idx="7">
                  <c:v>Torpraman</c:v>
                </c:pt>
                <c:pt idx="8">
                  <c:v>Kade</c:v>
                </c:pt>
                <c:pt idx="9">
                  <c:v>Kumasi</c:v>
                </c:pt>
                <c:pt idx="10">
                  <c:v>Abenaso</c:v>
                </c:pt>
                <c:pt idx="11">
                  <c:v>Nyantease</c:v>
                </c:pt>
                <c:pt idx="12">
                  <c:v>Amanfrom</c:v>
                </c:pt>
                <c:pt idx="13">
                  <c:v>Nkurakan</c:v>
                </c:pt>
                <c:pt idx="14">
                  <c:v>Akyem Krobo</c:v>
                </c:pt>
                <c:pt idx="15">
                  <c:v>Akwatia</c:v>
                </c:pt>
                <c:pt idx="16">
                  <c:v>Kukubi</c:v>
                </c:pt>
                <c:pt idx="17">
                  <c:v>Accra</c:v>
                </c:pt>
                <c:pt idx="18">
                  <c:v>Abaam</c:v>
                </c:pt>
                <c:pt idx="19">
                  <c:v>Akenkase</c:v>
                </c:pt>
                <c:pt idx="20">
                  <c:v>Subiriso</c:v>
                </c:pt>
                <c:pt idx="21">
                  <c:v>Senkubenase</c:v>
                </c:pt>
                <c:pt idx="22">
                  <c:v>Akawani</c:v>
                </c:pt>
                <c:pt idx="23">
                  <c:v>Atobiriso</c:v>
                </c:pt>
                <c:pt idx="24">
                  <c:v>Bomso</c:v>
                </c:pt>
                <c:pt idx="25">
                  <c:v>Tweapease</c:v>
                </c:pt>
                <c:pt idx="26">
                  <c:v>Asuom</c:v>
                </c:pt>
              </c:strCache>
            </c:strRef>
          </c:cat>
          <c:val>
            <c:numRef>
              <c:f>PIVOT!$L$3:$L$30</c:f>
              <c:numCache>
                <c:formatCode>General</c:formatCode>
                <c:ptCount val="2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12</c:v>
                </c:pt>
                <c:pt idx="24">
                  <c:v>32</c:v>
                </c:pt>
                <c:pt idx="25">
                  <c:v>38</c:v>
                </c:pt>
                <c:pt idx="26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B-454F-9FFA-AF207DCF32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1"/>
        <c:lblAlgn val="ctr"/>
        <c:lblOffset val="100"/>
        <c:noMultiLvlLbl val="0"/>
      </c:catAx>
      <c:valAx>
        <c:axId val="1151666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[APM-ASUOM optimized.xlsm]PIVOT!PivotTable9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33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7F-4890-8E33-E28DFD97D8B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36D-4CB8-9BAB-A4950FCDFF3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7F-4890-8E33-E28DFD97D8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1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G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303651</c:v>
                </c:pt>
                <c:pt idx="2">
                  <c:v>18265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F-4890-8E33-E28DFD97D8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[APM-ASUOM optimized.xlsm]PIVOT!PivotTable8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9D-4924-8016-ADA04B6A294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9D-4924-8016-ADA04B6A29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PIVOT!$H$13:$H$15</c:f>
              <c:strCache>
                <c:ptCount val="2"/>
                <c:pt idx="0">
                  <c:v>DISCHARGED</c:v>
                </c:pt>
                <c:pt idx="1">
                  <c:v>IN CUSTODY.</c:v>
                </c:pt>
              </c:strCache>
            </c:strRef>
          </c:cat>
          <c:val>
            <c:numRef>
              <c:f>PIVOT!$I$13:$I$15</c:f>
              <c:numCache>
                <c:formatCode>General</c:formatCode>
                <c:ptCount val="2"/>
                <c:pt idx="0">
                  <c:v>218</c:v>
                </c:pt>
                <c:pt idx="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D-4924-8016-ADA04B6A2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9481167"/>
        <c:axId val="1929475887"/>
      </c:barChart>
      <c:catAx>
        <c:axId val="192948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475887"/>
        <c:crosses val="autoZero"/>
        <c:auto val="1"/>
        <c:lblAlgn val="ctr"/>
        <c:lblOffset val="100"/>
        <c:noMultiLvlLbl val="0"/>
      </c:catAx>
      <c:valAx>
        <c:axId val="19294758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2948116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chart" Target="../charts/chart6.xml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</xdr:row>
          <xdr:rowOff>190500</xdr:rowOff>
        </xdr:from>
        <xdr:to>
          <xdr:col>5</xdr:col>
          <xdr:colOff>504825</xdr:colOff>
          <xdr:row>5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142875</xdr:rowOff>
        </xdr:from>
        <xdr:to>
          <xdr:col>5</xdr:col>
          <xdr:colOff>504825</xdr:colOff>
          <xdr:row>9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142875</xdr:rowOff>
        </xdr:from>
        <xdr:to>
          <xdr:col>5</xdr:col>
          <xdr:colOff>504825</xdr:colOff>
          <xdr:row>15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15</xdr:row>
          <xdr:rowOff>133350</xdr:rowOff>
        </xdr:from>
        <xdr:to>
          <xdr:col>5</xdr:col>
          <xdr:colOff>504825</xdr:colOff>
          <xdr:row>19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0</xdr:row>
      <xdr:rowOff>9525</xdr:rowOff>
    </xdr:from>
    <xdr:to>
      <xdr:col>22</xdr:col>
      <xdr:colOff>613833</xdr:colOff>
      <xdr:row>37</xdr:row>
      <xdr:rowOff>42333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C1D1C9-E901-4159-8E3A-878B7E8DDD31}"/>
            </a:ext>
          </a:extLst>
        </xdr:cNvPr>
        <xdr:cNvSpPr/>
      </xdr:nvSpPr>
      <xdr:spPr>
        <a:xfrm>
          <a:off x="10583" y="9525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359833</xdr:colOff>
      <xdr:row>0</xdr:row>
      <xdr:rowOff>95250</xdr:rowOff>
    </xdr:from>
    <xdr:to>
      <xdr:col>22</xdr:col>
      <xdr:colOff>560917</xdr:colOff>
      <xdr:row>5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5357583-8395-43AA-BE7C-0D7D7619E383}"/>
            </a:ext>
          </a:extLst>
        </xdr:cNvPr>
        <xdr:cNvSpPr/>
      </xdr:nvSpPr>
      <xdr:spPr>
        <a:xfrm>
          <a:off x="1587500" y="95250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63501</xdr:colOff>
      <xdr:row>5</xdr:row>
      <xdr:rowOff>127000</xdr:rowOff>
    </xdr:from>
    <xdr:to>
      <xdr:col>2</xdr:col>
      <xdr:colOff>402166</xdr:colOff>
      <xdr:row>36</xdr:row>
      <xdr:rowOff>158750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DCD79F5-7073-4393-BB5E-D3B718AA2F52}"/>
            </a:ext>
          </a:extLst>
        </xdr:cNvPr>
        <xdr:cNvSpPr/>
      </xdr:nvSpPr>
      <xdr:spPr>
        <a:xfrm>
          <a:off x="63501" y="1079500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455084</xdr:colOff>
      <xdr:row>5</xdr:row>
      <xdr:rowOff>152400</xdr:rowOff>
    </xdr:from>
    <xdr:to>
      <xdr:col>5</xdr:col>
      <xdr:colOff>264583</xdr:colOff>
      <xdr:row>11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B10F32D-C799-4FCB-BD24-FB906E405463}"/>
            </a:ext>
          </a:extLst>
        </xdr:cNvPr>
        <xdr:cNvSpPr/>
      </xdr:nvSpPr>
      <xdr:spPr>
        <a:xfrm>
          <a:off x="1674284" y="1104900"/>
          <a:ext cx="16382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303742</xdr:colOff>
      <xdr:row>5</xdr:row>
      <xdr:rowOff>148168</xdr:rowOff>
    </xdr:from>
    <xdr:to>
      <xdr:col>8</xdr:col>
      <xdr:colOff>232834</xdr:colOff>
      <xdr:row>10</xdr:row>
      <xdr:rowOff>182034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2EB1B8F-CC1A-44A6-9804-C6707A70F913}"/>
            </a:ext>
          </a:extLst>
        </xdr:cNvPr>
        <xdr:cNvSpPr/>
      </xdr:nvSpPr>
      <xdr:spPr>
        <a:xfrm>
          <a:off x="3372909" y="1100668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466725</xdr:colOff>
      <xdr:row>11</xdr:row>
      <xdr:rowOff>47625</xdr:rowOff>
    </xdr:from>
    <xdr:to>
      <xdr:col>9</xdr:col>
      <xdr:colOff>314325</xdr:colOff>
      <xdr:row>21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94D2DC7-7AAB-4627-82B8-4DC5B3A39871}"/>
            </a:ext>
          </a:extLst>
        </xdr:cNvPr>
        <xdr:cNvSpPr/>
      </xdr:nvSpPr>
      <xdr:spPr>
        <a:xfrm>
          <a:off x="1694392" y="2143125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476249</xdr:colOff>
      <xdr:row>21</xdr:row>
      <xdr:rowOff>74083</xdr:rowOff>
    </xdr:from>
    <xdr:to>
      <xdr:col>9</xdr:col>
      <xdr:colOff>328083</xdr:colOff>
      <xdr:row>36</xdr:row>
      <xdr:rowOff>148167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6E58A713-3C46-4320-83E8-3ABDC664DFBF}"/>
            </a:ext>
          </a:extLst>
        </xdr:cNvPr>
        <xdr:cNvSpPr/>
      </xdr:nvSpPr>
      <xdr:spPr>
        <a:xfrm>
          <a:off x="1703916" y="4074583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390524</xdr:colOff>
      <xdr:row>11</xdr:row>
      <xdr:rowOff>63499</xdr:rowOff>
    </xdr:from>
    <xdr:to>
      <xdr:col>14</xdr:col>
      <xdr:colOff>304799</xdr:colOff>
      <xdr:row>36</xdr:row>
      <xdr:rowOff>148165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25A2AD8-F503-490B-8165-46ED943040AB}"/>
            </a:ext>
          </a:extLst>
        </xdr:cNvPr>
        <xdr:cNvSpPr/>
      </xdr:nvSpPr>
      <xdr:spPr>
        <a:xfrm>
          <a:off x="5915024" y="2158999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392640</xdr:colOff>
      <xdr:row>23</xdr:row>
      <xdr:rowOff>146047</xdr:rowOff>
    </xdr:from>
    <xdr:to>
      <xdr:col>22</xdr:col>
      <xdr:colOff>518582</xdr:colOff>
      <xdr:row>36</xdr:row>
      <xdr:rowOff>116415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141C77D2-6032-4664-83EE-2B4C2093D44F}"/>
            </a:ext>
          </a:extLst>
        </xdr:cNvPr>
        <xdr:cNvSpPr/>
      </xdr:nvSpPr>
      <xdr:spPr>
        <a:xfrm>
          <a:off x="8986307" y="4527547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369356</xdr:colOff>
      <xdr:row>5</xdr:row>
      <xdr:rowOff>169332</xdr:rowOff>
    </xdr:from>
    <xdr:to>
      <xdr:col>22</xdr:col>
      <xdr:colOff>539750</xdr:colOff>
      <xdr:row>14</xdr:row>
      <xdr:rowOff>116417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F578F7-6737-44FC-9A44-F8F31E000BB3}"/>
            </a:ext>
          </a:extLst>
        </xdr:cNvPr>
        <xdr:cNvSpPr/>
      </xdr:nvSpPr>
      <xdr:spPr>
        <a:xfrm>
          <a:off x="8963023" y="1121832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381000</xdr:colOff>
      <xdr:row>15</xdr:row>
      <xdr:rowOff>0</xdr:rowOff>
    </xdr:from>
    <xdr:to>
      <xdr:col>22</xdr:col>
      <xdr:colOff>539750</xdr:colOff>
      <xdr:row>23</xdr:row>
      <xdr:rowOff>116417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F69ADEA-A289-4075-9E0D-B84235F47758}"/>
            </a:ext>
          </a:extLst>
        </xdr:cNvPr>
        <xdr:cNvSpPr/>
      </xdr:nvSpPr>
      <xdr:spPr>
        <a:xfrm>
          <a:off x="8974667" y="2857500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349248</xdr:colOff>
      <xdr:row>0</xdr:row>
      <xdr:rowOff>117475</xdr:rowOff>
    </xdr:from>
    <xdr:to>
      <xdr:col>22</xdr:col>
      <xdr:colOff>476250</xdr:colOff>
      <xdr:row>4</xdr:row>
      <xdr:rowOff>52917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D3BB4C3-6003-4A81-9EC9-307BB1764FA0}"/>
            </a:ext>
          </a:extLst>
        </xdr:cNvPr>
        <xdr:cNvSpPr txBox="1"/>
      </xdr:nvSpPr>
      <xdr:spPr>
        <a:xfrm>
          <a:off x="1576915" y="117475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548216</xdr:colOff>
      <xdr:row>1</xdr:row>
      <xdr:rowOff>120650</xdr:rowOff>
    </xdr:from>
    <xdr:ext cx="945586" cy="493183"/>
    <xdr:pic>
      <xdr:nvPicPr>
        <xdr:cNvPr id="14" name="Graphic 13" descr="Bar chart outline">
          <a:extLst>
            <a:ext uri="{FF2B5EF4-FFF2-40B4-BE49-F238E27FC236}">
              <a16:creationId xmlns:a16="http://schemas.microsoft.com/office/drawing/2014/main" id="{4F31C469-AD6A-4DE7-AEF4-95EEF582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7416" y="311150"/>
          <a:ext cx="937120" cy="493183"/>
        </a:xfrm>
        <a:prstGeom prst="rect">
          <a:avLst/>
        </a:prstGeom>
      </xdr:spPr>
    </xdr:pic>
    <xdr:clientData/>
  </xdr:oneCellAnchor>
  <xdr:oneCellAnchor>
    <xdr:from>
      <xdr:col>2</xdr:col>
      <xdr:colOff>447675</xdr:colOff>
      <xdr:row>5</xdr:row>
      <xdr:rowOff>161925</xdr:rowOff>
    </xdr:from>
    <xdr:ext cx="737658" cy="914400"/>
    <xdr:pic>
      <xdr:nvPicPr>
        <xdr:cNvPr id="15" name="Graphic 14" descr="Hospital outline">
          <a:extLst>
            <a:ext uri="{FF2B5EF4-FFF2-40B4-BE49-F238E27FC236}">
              <a16:creationId xmlns:a16="http://schemas.microsoft.com/office/drawing/2014/main" id="{F4AF624D-FC3D-4248-B05E-C8C4FD5A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6875" y="1114425"/>
          <a:ext cx="733425" cy="914400"/>
        </a:xfrm>
        <a:prstGeom prst="rect">
          <a:avLst/>
        </a:prstGeom>
      </xdr:spPr>
    </xdr:pic>
    <xdr:clientData/>
  </xdr:oneCellAnchor>
  <xdr:oneCellAnchor>
    <xdr:from>
      <xdr:col>5</xdr:col>
      <xdr:colOff>343957</xdr:colOff>
      <xdr:row>6</xdr:row>
      <xdr:rowOff>39157</xdr:rowOff>
    </xdr:from>
    <xdr:ext cx="566209" cy="914400"/>
    <xdr:pic>
      <xdr:nvPicPr>
        <xdr:cNvPr id="16" name="Graphic 15" descr="Ambulance outline">
          <a:extLst>
            <a:ext uri="{FF2B5EF4-FFF2-40B4-BE49-F238E27FC236}">
              <a16:creationId xmlns:a16="http://schemas.microsoft.com/office/drawing/2014/main" id="{14EC6F6D-753B-4BFB-B6C1-969D8F1C3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13124" y="1182157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476250</xdr:colOff>
      <xdr:row>6</xdr:row>
      <xdr:rowOff>15874</xdr:rowOff>
    </xdr:from>
    <xdr:to>
      <xdr:col>5</xdr:col>
      <xdr:colOff>338666</xdr:colOff>
      <xdr:row>9</xdr:row>
      <xdr:rowOff>127000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CCA274C-31B2-4B62-9514-3984A3050285}"/>
            </a:ext>
          </a:extLst>
        </xdr:cNvPr>
        <xdr:cNvSpPr txBox="1"/>
      </xdr:nvSpPr>
      <xdr:spPr>
        <a:xfrm>
          <a:off x="2317750" y="1158874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215900</xdr:colOff>
      <xdr:row>6</xdr:row>
      <xdr:rowOff>6349</xdr:rowOff>
    </xdr:from>
    <xdr:to>
      <xdr:col>8</xdr:col>
      <xdr:colOff>148166</xdr:colOff>
      <xdr:row>9</xdr:row>
      <xdr:rowOff>116417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CEAFBB2-1EFD-43F1-9B2B-251E4C23D25F}"/>
            </a:ext>
          </a:extLst>
        </xdr:cNvPr>
        <xdr:cNvSpPr txBox="1"/>
      </xdr:nvSpPr>
      <xdr:spPr>
        <a:xfrm>
          <a:off x="3898900" y="1149349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74084</xdr:colOff>
      <xdr:row>0</xdr:row>
      <xdr:rowOff>84667</xdr:rowOff>
    </xdr:from>
    <xdr:ext cx="1448858" cy="934508"/>
    <xdr:pic>
      <xdr:nvPicPr>
        <xdr:cNvPr id="19" name="Picture 18">
          <a:extLst>
            <a:ext uri="{FF2B5EF4-FFF2-40B4-BE49-F238E27FC236}">
              <a16:creationId xmlns:a16="http://schemas.microsoft.com/office/drawing/2014/main" id="{F140E1D2-4202-483E-9FF3-CA8B01C22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4" y="84667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74083</xdr:colOff>
      <xdr:row>0</xdr:row>
      <xdr:rowOff>74083</xdr:rowOff>
    </xdr:from>
    <xdr:to>
      <xdr:col>2</xdr:col>
      <xdr:colOff>304801</xdr:colOff>
      <xdr:row>5</xdr:row>
      <xdr:rowOff>85724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7BFCA98A-3893-45F6-899B-19D5A7847BE3}"/>
            </a:ext>
          </a:extLst>
        </xdr:cNvPr>
        <xdr:cNvSpPr/>
      </xdr:nvSpPr>
      <xdr:spPr>
        <a:xfrm>
          <a:off x="74083" y="74083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63500</xdr:colOff>
      <xdr:row>14</xdr:row>
      <xdr:rowOff>106891</xdr:rowOff>
    </xdr:from>
    <xdr:to>
      <xdr:col>21</xdr:col>
      <xdr:colOff>381000</xdr:colOff>
      <xdr:row>23</xdr:row>
      <xdr:rowOff>42333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C81392DB-7519-4FF8-8924-177A4A57D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465666</xdr:colOff>
      <xdr:row>8</xdr:row>
      <xdr:rowOff>178857</xdr:rowOff>
    </xdr:from>
    <xdr:to>
      <xdr:col>5</xdr:col>
      <xdr:colOff>423333</xdr:colOff>
      <xdr:row>10</xdr:row>
      <xdr:rowOff>55032</xdr:rowOff>
    </xdr:to>
    <xdr:sp macro="" textlink="PIVOT!$C$6">
      <xdr:nvSpPr>
        <xdr:cNvPr id="23" name="TextBox 22">
          <a:extLst>
            <a:ext uri="{FF2B5EF4-FFF2-40B4-BE49-F238E27FC236}">
              <a16:creationId xmlns:a16="http://schemas.microsoft.com/office/drawing/2014/main" id="{D70200F9-7D84-4296-9B04-1EA3E7C4F245}"/>
            </a:ext>
          </a:extLst>
        </xdr:cNvPr>
        <xdr:cNvSpPr txBox="1"/>
      </xdr:nvSpPr>
      <xdr:spPr>
        <a:xfrm>
          <a:off x="2307166" y="1702857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D8DAD6B8-8B0B-41D2-B746-2F6B173EEF6A}" type="TxLink">
            <a:rPr lang="en-US" sz="1400" b="0" i="0" u="none" strike="noStrike">
              <a:ln>
                <a:solidFill>
                  <a:srgbClr val="333399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GH₵350</a:t>
          </a:fld>
          <a:endParaRPr lang="en-US" sz="2400" b="1" i="0" u="none" strike="noStrike">
            <a:ln>
              <a:solidFill>
                <a:srgbClr val="333399"/>
              </a:solidFill>
            </a:ln>
            <a:solidFill>
              <a:srgbClr val="333399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174625</xdr:colOff>
      <xdr:row>9</xdr:row>
      <xdr:rowOff>0</xdr:rowOff>
    </xdr:from>
    <xdr:to>
      <xdr:col>8</xdr:col>
      <xdr:colOff>136525</xdr:colOff>
      <xdr:row>10</xdr:row>
      <xdr:rowOff>66675</xdr:rowOff>
    </xdr:to>
    <xdr:sp macro="" textlink="PIVOT!$F$6">
      <xdr:nvSpPr>
        <xdr:cNvPr id="24" name="TextBox 23">
          <a:extLst>
            <a:ext uri="{FF2B5EF4-FFF2-40B4-BE49-F238E27FC236}">
              <a16:creationId xmlns:a16="http://schemas.microsoft.com/office/drawing/2014/main" id="{215D30C1-FFA5-4ADC-9571-0EDDCF2AF733}"/>
            </a:ext>
          </a:extLst>
        </xdr:cNvPr>
        <xdr:cNvSpPr txBox="1"/>
      </xdr:nvSpPr>
      <xdr:spPr>
        <a:xfrm>
          <a:off x="3857625" y="1714500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56FADC8E-E889-4BC8-B0FD-E55BF5832F65}" type="TxLink">
            <a:rPr lang="en-US" sz="1400" b="0" i="0" u="none" strike="noStrike">
              <a:ln>
                <a:solidFill>
                  <a:srgbClr val="333399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GH₵341,072</a:t>
          </a:fld>
          <a:endParaRPr lang="en-US" sz="1800" b="1" i="0" u="none" strike="noStrike">
            <a:ln>
              <a:solidFill>
                <a:srgbClr val="333399"/>
              </a:solidFill>
            </a:ln>
            <a:solidFill>
              <a:srgbClr val="333399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466724</xdr:colOff>
      <xdr:row>11</xdr:row>
      <xdr:rowOff>47625</xdr:rowOff>
    </xdr:from>
    <xdr:to>
      <xdr:col>9</xdr:col>
      <xdr:colOff>266699</xdr:colOff>
      <xdr:row>20</xdr:row>
      <xdr:rowOff>152400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C564C423-FE7F-435C-952B-C54F3E0D11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466725</xdr:colOff>
      <xdr:row>4</xdr:row>
      <xdr:rowOff>19050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DF9E6B1-FF11-F43B-502C-C6E62D0FFE3B}"/>
            </a:ext>
          </a:extLst>
        </xdr:cNvPr>
        <xdr:cNvSpPr txBox="1"/>
      </xdr:nvSpPr>
      <xdr:spPr>
        <a:xfrm>
          <a:off x="1076325" y="781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514350</xdr:colOff>
      <xdr:row>21</xdr:row>
      <xdr:rowOff>104774</xdr:rowOff>
    </xdr:from>
    <xdr:to>
      <xdr:col>9</xdr:col>
      <xdr:colOff>247650</xdr:colOff>
      <xdr:row>36</xdr:row>
      <xdr:rowOff>126999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C1142FD5-A873-7B3A-0060-C688CF8C5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31750</xdr:colOff>
      <xdr:row>6</xdr:row>
      <xdr:rowOff>169333</xdr:rowOff>
    </xdr:from>
    <xdr:to>
      <xdr:col>21</xdr:col>
      <xdr:colOff>433917</xdr:colOff>
      <xdr:row>14</xdr:row>
      <xdr:rowOff>8465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3178446-1A99-0767-89E8-93BD597A8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264582</xdr:colOff>
      <xdr:row>5</xdr:row>
      <xdr:rowOff>148167</xdr:rowOff>
    </xdr:from>
    <xdr:to>
      <xdr:col>11</xdr:col>
      <xdr:colOff>126999</xdr:colOff>
      <xdr:row>11</xdr:row>
      <xdr:rowOff>1058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42130E-02AA-4FCD-8354-D7F567DEFFEC}"/>
            </a:ext>
          </a:extLst>
        </xdr:cNvPr>
        <xdr:cNvSpPr/>
      </xdr:nvSpPr>
      <xdr:spPr>
        <a:xfrm>
          <a:off x="5141382" y="1100667"/>
          <a:ext cx="16912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254000</xdr:colOff>
      <xdr:row>5</xdr:row>
      <xdr:rowOff>190499</xdr:rowOff>
    </xdr:from>
    <xdr:to>
      <xdr:col>11</xdr:col>
      <xdr:colOff>179917</xdr:colOff>
      <xdr:row>9</xdr:row>
      <xdr:rowOff>84666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E96FABE-E395-47C3-BAEC-EFF614FF383D}"/>
            </a:ext>
          </a:extLst>
        </xdr:cNvPr>
        <xdr:cNvSpPr txBox="1"/>
      </xdr:nvSpPr>
      <xdr:spPr>
        <a:xfrm>
          <a:off x="5778500" y="1142999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285751</xdr:colOff>
      <xdr:row>8</xdr:row>
      <xdr:rowOff>179919</xdr:rowOff>
    </xdr:from>
    <xdr:to>
      <xdr:col>10</xdr:col>
      <xdr:colOff>391584</xdr:colOff>
      <xdr:row>10</xdr:row>
      <xdr:rowOff>172511</xdr:rowOff>
    </xdr:to>
    <xdr:sp macro="" textlink="PIVOT!I5">
      <xdr:nvSpPr>
        <xdr:cNvPr id="34" name="TextBox 33">
          <a:extLst>
            <a:ext uri="{FF2B5EF4-FFF2-40B4-BE49-F238E27FC236}">
              <a16:creationId xmlns:a16="http://schemas.microsoft.com/office/drawing/2014/main" id="{059A50D0-0F60-4919-90DB-CC7C0A282EF5}"/>
            </a:ext>
          </a:extLst>
        </xdr:cNvPr>
        <xdr:cNvSpPr txBox="1"/>
      </xdr:nvSpPr>
      <xdr:spPr>
        <a:xfrm>
          <a:off x="5772151" y="1703919"/>
          <a:ext cx="715433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329891DD-9017-430B-A85A-3E257F65B18D}" type="TxLink">
            <a:rPr lang="en-US" sz="1600" b="0" i="0" u="none" strike="noStrike">
              <a:ln>
                <a:solidFill>
                  <a:srgbClr val="333399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287</a:t>
          </a:fld>
          <a:endParaRPr lang="en-US" sz="2800" b="1" i="0" u="none" strike="noStrike">
            <a:ln>
              <a:solidFill>
                <a:srgbClr val="333399"/>
              </a:solidFill>
            </a:ln>
            <a:solidFill>
              <a:srgbClr val="333399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296332</xdr:colOff>
      <xdr:row>6</xdr:row>
      <xdr:rowOff>52917</xdr:rowOff>
    </xdr:from>
    <xdr:ext cx="666751" cy="825500"/>
    <xdr:pic>
      <xdr:nvPicPr>
        <xdr:cNvPr id="42" name="Graphic 41" descr="Architecture outline">
          <a:extLst>
            <a:ext uri="{FF2B5EF4-FFF2-40B4-BE49-F238E27FC236}">
              <a16:creationId xmlns:a16="http://schemas.microsoft.com/office/drawing/2014/main" id="{2848EEC1-3E33-48B2-AA1B-EB8F94F14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173132" y="1195917"/>
          <a:ext cx="662518" cy="825500"/>
        </a:xfrm>
        <a:prstGeom prst="rect">
          <a:avLst/>
        </a:prstGeom>
      </xdr:spPr>
    </xdr:pic>
    <xdr:clientData/>
  </xdr:oneCellAnchor>
  <xdr:twoCellAnchor>
    <xdr:from>
      <xdr:col>11</xdr:col>
      <xdr:colOff>179916</xdr:colOff>
      <xdr:row>5</xdr:row>
      <xdr:rowOff>148168</xdr:rowOff>
    </xdr:from>
    <xdr:to>
      <xdr:col>14</xdr:col>
      <xdr:colOff>328083</xdr:colOff>
      <xdr:row>11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E7E8C59-9980-48EC-A1D2-B11AD8E4C66B}"/>
            </a:ext>
          </a:extLst>
        </xdr:cNvPr>
        <xdr:cNvSpPr/>
      </xdr:nvSpPr>
      <xdr:spPr>
        <a:xfrm>
          <a:off x="6885516" y="1100668"/>
          <a:ext cx="19769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253998</xdr:colOff>
      <xdr:row>6</xdr:row>
      <xdr:rowOff>95250</xdr:rowOff>
    </xdr:from>
    <xdr:to>
      <xdr:col>13</xdr:col>
      <xdr:colOff>359834</xdr:colOff>
      <xdr:row>7</xdr:row>
      <xdr:rowOff>169334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E083A8C7-59AF-7551-FDDE-CCC5C4081E75}"/>
            </a:ext>
          </a:extLst>
        </xdr:cNvPr>
        <xdr:cNvSpPr txBox="1"/>
      </xdr:nvSpPr>
      <xdr:spPr>
        <a:xfrm>
          <a:off x="6959598" y="1238250"/>
          <a:ext cx="1325036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264582</xdr:colOff>
      <xdr:row>9</xdr:row>
      <xdr:rowOff>21166</xdr:rowOff>
    </xdr:from>
    <xdr:to>
      <xdr:col>13</xdr:col>
      <xdr:colOff>486833</xdr:colOff>
      <xdr:row>10</xdr:row>
      <xdr:rowOff>84667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DDA784DA-4443-B197-5FD9-2FCAD1C3375E}"/>
            </a:ext>
          </a:extLst>
        </xdr:cNvPr>
        <xdr:cNvSpPr txBox="1"/>
      </xdr:nvSpPr>
      <xdr:spPr>
        <a:xfrm>
          <a:off x="7016749" y="1735666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127001</xdr:colOff>
      <xdr:row>6</xdr:row>
      <xdr:rowOff>95250</xdr:rowOff>
    </xdr:from>
    <xdr:to>
      <xdr:col>14</xdr:col>
      <xdr:colOff>116417</xdr:colOff>
      <xdr:row>8</xdr:row>
      <xdr:rowOff>10584</xdr:rowOff>
    </xdr:to>
    <xdr:sp macro="" textlink="PIVOT!I13">
      <xdr:nvSpPr>
        <xdr:cNvPr id="46" name="TextBox 45">
          <a:extLst>
            <a:ext uri="{FF2B5EF4-FFF2-40B4-BE49-F238E27FC236}">
              <a16:creationId xmlns:a16="http://schemas.microsoft.com/office/drawing/2014/main" id="{C22244D8-C04F-97C5-22FE-A69C83E7F922}"/>
            </a:ext>
          </a:extLst>
        </xdr:cNvPr>
        <xdr:cNvSpPr txBox="1"/>
      </xdr:nvSpPr>
      <xdr:spPr>
        <a:xfrm>
          <a:off x="8106834" y="1238250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921797B-F075-4741-A26D-8CB208263131}" type="TxLink">
            <a:rPr lang="en-US" sz="1400" b="0" i="0" u="none" strike="noStrike">
              <a:ln>
                <a:solidFill>
                  <a:srgbClr val="333399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218</a:t>
          </a:fld>
          <a:endParaRPr lang="en-US" sz="2400" b="1" i="0" u="none" strike="noStrike">
            <a:ln>
              <a:solidFill>
                <a:srgbClr val="333399"/>
              </a:solidFill>
            </a:ln>
            <a:solidFill>
              <a:srgbClr val="333399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63501</xdr:colOff>
      <xdr:row>9</xdr:row>
      <xdr:rowOff>21168</xdr:rowOff>
    </xdr:from>
    <xdr:to>
      <xdr:col>14</xdr:col>
      <xdr:colOff>42334</xdr:colOff>
      <xdr:row>10</xdr:row>
      <xdr:rowOff>137584</xdr:rowOff>
    </xdr:to>
    <xdr:sp macro="" textlink="PIVOT!I14">
      <xdr:nvSpPr>
        <xdr:cNvPr id="48" name="TextBox 47">
          <a:extLst>
            <a:ext uri="{FF2B5EF4-FFF2-40B4-BE49-F238E27FC236}">
              <a16:creationId xmlns:a16="http://schemas.microsoft.com/office/drawing/2014/main" id="{3AC49BBF-D8C3-03F2-3896-76F58839DBBC}"/>
            </a:ext>
          </a:extLst>
        </xdr:cNvPr>
        <xdr:cNvSpPr txBox="1"/>
      </xdr:nvSpPr>
      <xdr:spPr>
        <a:xfrm>
          <a:off x="8043334" y="1735668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87A54371-BB6D-4A27-9F38-56799F858CB3}" type="TxLink">
            <a:rPr lang="en-US" sz="1400" b="0" i="0" u="none" strike="noStrike">
              <a:ln>
                <a:solidFill>
                  <a:srgbClr val="333399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69</a:t>
          </a:fld>
          <a:endParaRPr lang="en-US" sz="2400" b="1" i="0" u="none" strike="noStrike">
            <a:ln>
              <a:solidFill>
                <a:srgbClr val="333399"/>
              </a:solidFill>
            </a:ln>
            <a:solidFill>
              <a:srgbClr val="333399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444500</xdr:colOff>
      <xdr:row>24</xdr:row>
      <xdr:rowOff>0</xdr:rowOff>
    </xdr:from>
    <xdr:to>
      <xdr:col>22</xdr:col>
      <xdr:colOff>412750</xdr:colOff>
      <xdr:row>36</xdr:row>
      <xdr:rowOff>105833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9261BAA-5BBD-46A2-9C99-1D19B28CA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433917</xdr:colOff>
      <xdr:row>11</xdr:row>
      <xdr:rowOff>105832</xdr:rowOff>
    </xdr:from>
    <xdr:to>
      <xdr:col>14</xdr:col>
      <xdr:colOff>254000</xdr:colOff>
      <xdr:row>36</xdr:row>
      <xdr:rowOff>95249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45197FD-8EBB-A43B-C18D-EE7EFD3BF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529165</xdr:colOff>
      <xdr:row>21</xdr:row>
      <xdr:rowOff>105833</xdr:rowOff>
    </xdr:from>
    <xdr:to>
      <xdr:col>9</xdr:col>
      <xdr:colOff>285749</xdr:colOff>
      <xdr:row>36</xdr:row>
      <xdr:rowOff>84667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6868E042-D44E-4201-A4A4-47E240828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264583</xdr:colOff>
      <xdr:row>8</xdr:row>
      <xdr:rowOff>127000</xdr:rowOff>
    </xdr:from>
    <xdr:to>
      <xdr:col>2</xdr:col>
      <xdr:colOff>179916</xdr:colOff>
      <xdr:row>11</xdr:row>
      <xdr:rowOff>63500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E22D0694-AC3B-7EF2-FCFF-9ECD7161C0C9}"/>
            </a:ext>
          </a:extLst>
        </xdr:cNvPr>
        <xdr:cNvSpPr txBox="1"/>
      </xdr:nvSpPr>
      <xdr:spPr>
        <a:xfrm>
          <a:off x="264583" y="1651000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079DDC-19EE-4AFC-881D-89533B4AA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9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Kpodonu" refreshedDate="46049.347329629629" createdVersion="8" refreshedVersion="8" minRefreshableVersion="3" recordCount="287" xr:uid="{5B1B1666-EF28-47E7-9C0B-8CF3C16545B6}">
  <cacheSource type="worksheet">
    <worksheetSource name="DATA"/>
  </cacheSource>
  <cacheFields count="22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ntainsBlank="1" count="4">
        <s v="Male"/>
        <s v="Female"/>
        <m u="1"/>
        <s v="" u="1"/>
      </sharedItems>
    </cacheField>
    <cacheField name="NAME OF RELATIVE" numFmtId="49">
      <sharedItems/>
    </cacheField>
    <cacheField name="RELATIVE'S CONTACT" numFmtId="172">
      <sharedItems containsBlank="1" containsMixedTypes="1" containsNumber="1" containsInteger="1" minValue="201669517" maxValue="599702518"/>
    </cacheField>
    <cacheField name="PLACE " numFmtId="49">
      <sharedItems containsBlank="1" count="35">
        <s v="Asuom"/>
        <s v="Abaam"/>
        <s v="Tweapease"/>
        <s v="Bomso"/>
        <s v="Atobiriso"/>
        <s v="Akenkase"/>
        <s v="Akyemkroso"/>
        <s v="Subiriso"/>
        <s v="Akawani"/>
        <s v="Nyan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Nyantease"/>
        <s v="Assin Nyankomase"/>
        <m u="1"/>
        <s v="ljkk" u="1"/>
        <s v="GHHH" u="1"/>
        <s v="hgg" u="1"/>
        <s v="" u="1"/>
        <s v="Teacher Mante" u="1"/>
        <s v="Ashaiman" u="1"/>
        <s v="Koforidua" u="1"/>
      </sharedItems>
    </cacheField>
    <cacheField name="ADMISSION TIME" numFmtId="166">
      <sharedItems containsDate="1" containsMixedTypes="1" minDate="1899-12-30T00:00:00" maxDate="2025-06-11T00:00:00"/>
    </cacheField>
    <cacheField name="TYPE" numFmtId="49">
      <sharedItems containsBlank="1" count="4">
        <s v="Normal"/>
        <s v="VIP"/>
        <m u="1"/>
        <s v="" u="1"/>
      </sharedItems>
    </cacheField>
    <cacheField name="ADMISSION DATE" numFmtId="169">
      <sharedItems containsSemiMixedTypes="0" containsNonDate="0" containsDate="1" containsString="0" minDate="2024-07-30T00:00:00" maxDate="2026-01-15T00:00:00" count="23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5-09-04T00:00:00" u="1"/>
        <d v="2025-01-03T00:00:00" u="1"/>
      </sharedItems>
    </cacheField>
    <cacheField name="DISCHARGE DATE" numFmtId="169">
      <sharedItems containsNonDate="0" containsDate="1" containsString="0" containsBlank="1" minDate="2024-08-29T00:00:00" maxDate="2026-12-19T00:00:00" count="85">
        <d v="2024-08-29T00:00:00"/>
        <d v="2024-08-30T00:00:00"/>
        <d v="2024-11-01T00:00:00"/>
        <d v="2024-09-20T00:00:00"/>
        <d v="2024-09-06T00:00:00"/>
        <d v="2024-09-08T00:00:00"/>
        <d v="2024-11-29T00:00:00"/>
        <d v="2024-08-31T00:00:00"/>
        <d v="2025-03-07T00:00:00"/>
        <d v="2025-03-28T00:00:00"/>
        <d v="2025-04-25T00:00:00"/>
        <d v="2025-05-30T00:00:00"/>
        <d v="2024-09-27T00:00:00"/>
        <d v="2024-10-11T00:00:00"/>
        <d v="2024-11-22T00:00:00"/>
        <d v="2024-11-15T00:00:00"/>
        <d v="2025-03-27T00:00:00"/>
        <d v="2025-02-21T00:00:00"/>
        <d v="2025-03-14T00:00:00"/>
        <d v="2025-05-02T00:00:00"/>
        <d v="2025-01-31T00:00:00"/>
        <d v="2024-12-15T00:00:00"/>
        <d v="2025-03-21T00:00:00"/>
        <d v="2025-07-11T00:00:00"/>
        <d v="2025-06-20T00:00:00"/>
        <d v="2025-04-24T00:00:00"/>
        <d v="2025-11-28T00:00:00"/>
        <d v="2025-06-06T00:00:00"/>
        <d v="2025-05-29T00:00:00"/>
        <d v="2025-07-18T00:00:00"/>
        <d v="2025-02-12T00:00:00"/>
        <d v="2025-08-29T00:00:00"/>
        <d v="2025-08-01T00:00:00"/>
        <d v="2025-05-28T00:00:00"/>
        <d v="2025-10-24T00:00:00"/>
        <d v="2025-04-04T00:00:00"/>
        <d v="2025-11-13T00:00:00"/>
        <d v="2025-08-22T00:00:00"/>
        <d v="2025-06-27T00:00:00"/>
        <d v="2025-04-17T00:00:00"/>
        <d v="2025-10-31T00:00:00"/>
        <d v="2025-04-15T00:00:00"/>
        <d v="2025-10-29T00:00:00"/>
        <d v="2025-11-21T00:00:00"/>
        <d v="2025-09-05T00:00:00"/>
        <d v="2025-10-03T00:00:00"/>
        <d v="2026-03-27T00:00:00"/>
        <d v="2025-09-19T00:00:00"/>
        <m/>
        <d v="2025-07-26T00:00:00"/>
        <d v="2025-06-24T00:00:00"/>
        <d v="2025-07-04T00:00:00"/>
        <d v="2025-10-30T00:00:00"/>
        <d v="2025-09-12T00:00:00"/>
        <d v="2026-02-27T00:00:00"/>
        <d v="2026-01-16T00:00:00"/>
        <d v="2025-09-20T00:00:00"/>
        <d v="2025-12-07T00:00:00"/>
        <d v="2026-04-24T00:00:00"/>
        <d v="2025-12-18T00:00:00"/>
        <d v="2026-02-20T00:00:00"/>
        <d v="2025-10-23T00:00:00"/>
        <d v="2025-12-04T00:00:00"/>
        <d v="2025-11-16T00:00:00"/>
        <d v="2026-07-31T00:00:00"/>
        <d v="2026-04-17T00:00:00"/>
        <d v="2026-03-31T00:00:00"/>
        <d v="2026-03-13T00:00:00"/>
        <d v="2025-12-06T00:00:00"/>
        <d v="2026-05-29T00:00:00"/>
        <d v="2026-01-23T00:00:00"/>
        <d v="2026-02-06T00:00:00"/>
        <d v="2026-01-30T00:00:00" u="1"/>
        <d v="2026-01-15T00:00:00" u="1"/>
        <d v="2026-12-18T00:00:00" u="1"/>
        <d v="2026-11-29T00:00:00" u="1"/>
        <d v="2025-11-29T00:00:00" u="1"/>
        <d v="2025-11-17T00:00:00" u="1"/>
        <d v="2025-09-15T00:00:00" u="1"/>
        <d v="2025-10-04T00:00:00" u="1"/>
        <d v="2025-09-25T00:00:00" u="1"/>
        <d v="2025-09-22T00:00:00" u="1"/>
        <d v="2025-09-03T00:00:00" u="1"/>
        <d v="2025-09-16T00:00:00" u="1"/>
        <d v="2025-09-10T00:00:00" u="1"/>
      </sharedItems>
      <fieldGroup par="21"/>
    </cacheField>
    <cacheField name="STORAGE DAYS" numFmtId="0">
      <sharedItems containsMixedTypes="1" containsNumber="1" containsInteger="1" minValue="2" maxValue="306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4">
      <sharedItems containsMixedTypes="1" containsNumber="1" containsInteger="1" minValue="270" maxValue="292"/>
    </cacheField>
    <cacheField name="COLDROOM RECEIPT" numFmtId="174">
      <sharedItems containsBlank="1" containsMixedTypes="1" containsNumber="1" containsInteger="1" minValue="119" maxValue="209"/>
    </cacheField>
    <cacheField name="STORAGE FEE" numFmtId="167">
      <sharedItems containsMixedTypes="1" containsNumber="1" containsInteger="1" minValue="26" maxValue="5180"/>
    </cacheField>
    <cacheField name="DIFFERENCE" numFmtId="0">
      <sharedItems containsMixedTypes="1" containsNumber="1" containsInteger="1" minValue="-4200" maxValue="793"/>
    </cacheField>
    <cacheField name="STATUS" numFmtId="0">
      <sharedItems count="3">
        <s v="DISCHARGED"/>
        <s v="IN CUSTODY"/>
        <s v="IN-STORE" u="1"/>
      </sharedItems>
    </cacheField>
    <cacheField name="Months (DISCHARGE DATE)" numFmtId="0" databaseField="0">
      <fieldGroup base="10">
        <rangePr groupBy="months" startDate="2024-08-29T00:00:00" endDate="2026-08-01T00:00:00"/>
        <groupItems count="14">
          <s v="&lt;29/08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8/2026"/>
        </groupItems>
      </fieldGroup>
    </cacheField>
    <cacheField name="Quarters (DISCHARGE DATE)" numFmtId="0" databaseField="0">
      <fieldGroup base="10">
        <rangePr groupBy="quarters" startDate="2024-08-29T00:00:00" endDate="2026-08-01T00:00:00"/>
        <groupItems count="6">
          <s v="&lt;29/08/2024"/>
          <s v="Qtr1"/>
          <s v="Qtr2"/>
          <s v="Qtr3"/>
          <s v="Qtr4"/>
          <s v="&gt;01/08/2026"/>
        </groupItems>
      </fieldGroup>
    </cacheField>
    <cacheField name="Years (DISCHARGE DATE)" numFmtId="0" databaseField="0">
      <fieldGroup base="10">
        <rangePr groupBy="years" startDate="2024-08-29T00:00:00" endDate="2026-08-01T00:00:00"/>
        <groupItems count="5">
          <s v="&lt;29/08/2024"/>
          <s v="2024"/>
          <s v="2025"/>
          <s v="2026"/>
          <s v="&gt;01/08/2026"/>
        </groupItems>
      </fieldGroup>
    </cacheField>
  </cacheFields>
  <extLst>
    <ext xmlns:x14="http://schemas.microsoft.com/office/spreadsheetml/2009/9/main" uri="{725AE2AE-9491-48be-B2B4-4EB974FC3084}">
      <x14:pivotCacheDefinition pivotCacheId="106342250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001"/>
    <s v="Kwame Agbanyi"/>
    <n v="85"/>
    <x v="0"/>
    <s v=" Boateng S. Kojo"/>
    <n v="542052248"/>
    <x v="0"/>
    <d v="1899-12-30T07:30:00"/>
    <x v="0"/>
    <x v="0"/>
    <x v="0"/>
    <n v="31"/>
    <n v="350"/>
    <n v="325"/>
    <s v="00000001"/>
    <s v="00000001"/>
    <n v="403"/>
    <n v="-78"/>
    <x v="0"/>
  </r>
  <r>
    <s v="002"/>
    <s v="Kwabena Nyame"/>
    <n v="100"/>
    <x v="0"/>
    <s v="Kofi Obeng"/>
    <n v="548191078"/>
    <x v="1"/>
    <d v="1899-12-30T12:00:00"/>
    <x v="0"/>
    <x v="1"/>
    <x v="1"/>
    <n v="30"/>
    <n v="350"/>
    <n v="403"/>
    <s v="00000002"/>
    <s v="00000002"/>
    <n v="390"/>
    <n v="13"/>
    <x v="0"/>
  </r>
  <r>
    <s v="003"/>
    <s v="Joseph Awuah Gyimah"/>
    <n v="77"/>
    <x v="0"/>
    <s v="Kwabena Antwi"/>
    <n v="594177443"/>
    <x v="2"/>
    <d v="1899-12-30T22:10:00"/>
    <x v="0"/>
    <x v="2"/>
    <x v="2"/>
    <n v="90"/>
    <n v="350"/>
    <n v="1170"/>
    <s v="00000003"/>
    <s v="00000012"/>
    <n v="1170"/>
    <n v="0"/>
    <x v="0"/>
  </r>
  <r>
    <s v="004"/>
    <s v="Akos Aboagyewaa"/>
    <n v="64"/>
    <x v="1"/>
    <s v="Awal Clement"/>
    <n v="248465456"/>
    <x v="3"/>
    <d v="1899-12-30T09:41:00"/>
    <x v="0"/>
    <x v="3"/>
    <x v="3"/>
    <n v="43"/>
    <n v="350"/>
    <n v="559"/>
    <s v="00000004"/>
    <s v="00000005"/>
    <n v="559"/>
    <n v="0"/>
    <x v="0"/>
  </r>
  <r>
    <s v="005"/>
    <s v="Kwame"/>
    <n v="45"/>
    <x v="0"/>
    <s v="Ohene Ofori"/>
    <n v="554596352"/>
    <x v="0"/>
    <d v="1899-12-30T23:30:00"/>
    <x v="0"/>
    <x v="4"/>
    <x v="4"/>
    <n v="23"/>
    <n v="350"/>
    <n v="299"/>
    <s v="00000005"/>
    <s v="00000004"/>
    <n v="299"/>
    <n v="0"/>
    <x v="0"/>
  </r>
  <r>
    <s v="006"/>
    <s v="Emmanuel Osei"/>
    <n v="85"/>
    <x v="0"/>
    <s v="Agbeko"/>
    <n v="247194693"/>
    <x v="0"/>
    <d v="1899-12-30T07:30:00"/>
    <x v="0"/>
    <x v="5"/>
    <x v="5"/>
    <n v="24"/>
    <n v="350"/>
    <n v="1105"/>
    <s v="00000006"/>
    <s v="00000014"/>
    <n v="312"/>
    <n v="793"/>
    <x v="0"/>
  </r>
  <r>
    <s v="007"/>
    <s v="Kwabena Asiamah"/>
    <n v="61"/>
    <x v="0"/>
    <s v="Yaw Frimpong"/>
    <n v="557518754"/>
    <x v="2"/>
    <d v="1899-12-30T12:00:00"/>
    <x v="0"/>
    <x v="5"/>
    <x v="6"/>
    <n v="106"/>
    <n v="350"/>
    <n v="1378"/>
    <s v="00000007"/>
    <s v="00000024"/>
    <n v="1378"/>
    <n v="0"/>
    <x v="0"/>
  </r>
  <r>
    <s v="008"/>
    <s v="Dorothy Koranteng"/>
    <n v="36"/>
    <x v="1"/>
    <s v="Kwabena Marfo"/>
    <n v="247916087"/>
    <x v="0"/>
    <d v="1899-12-30T07:59:00"/>
    <x v="0"/>
    <x v="6"/>
    <x v="7"/>
    <n v="14"/>
    <n v="350"/>
    <n v="182"/>
    <s v="00000008"/>
    <s v="00000003"/>
    <n v="182"/>
    <n v="0"/>
    <x v="0"/>
  </r>
  <r>
    <s v="009"/>
    <s v="Nicholas Appiah "/>
    <n v="82"/>
    <x v="0"/>
    <s v="Kwame Asomaning"/>
    <n v="241282104"/>
    <x v="2"/>
    <d v="1899-12-30T05:45:00"/>
    <x v="0"/>
    <x v="7"/>
    <x v="8"/>
    <n v="200"/>
    <n v="350"/>
    <n v="2600"/>
    <s v="00000009"/>
    <s v="00000039"/>
    <n v="2600"/>
    <n v="0"/>
    <x v="0"/>
  </r>
  <r>
    <s v="010"/>
    <s v="Frimpong Manso"/>
    <n v="86"/>
    <x v="0"/>
    <s v="Kwame Frimpong"/>
    <n v="241406611"/>
    <x v="0"/>
    <d v="1899-12-30T12:45:00"/>
    <x v="0"/>
    <x v="8"/>
    <x v="6"/>
    <n v="97"/>
    <n v="350"/>
    <n v="1261"/>
    <s v="00000010"/>
    <s v="00000019"/>
    <n v="1261"/>
    <n v="0"/>
    <x v="0"/>
  </r>
  <r>
    <s v="011"/>
    <s v="Ama Asiedua"/>
    <n v="67"/>
    <x v="1"/>
    <s v="Kwadwo Yeboah"/>
    <n v="247422898"/>
    <x v="0"/>
    <d v="1899-12-30T14:52:00"/>
    <x v="0"/>
    <x v="9"/>
    <x v="9"/>
    <n v="213"/>
    <n v="350"/>
    <n v="2769"/>
    <s v="00000011"/>
    <s v="00000059"/>
    <n v="2769"/>
    <n v="0"/>
    <x v="0"/>
  </r>
  <r>
    <s v="012"/>
    <s v="Elizabeth Anane"/>
    <n v="60"/>
    <x v="1"/>
    <s v="Mrs. Mary"/>
    <n v="244658173"/>
    <x v="2"/>
    <d v="1899-12-30T21:35:00"/>
    <x v="0"/>
    <x v="9"/>
    <x v="10"/>
    <n v="241"/>
    <n v="350"/>
    <n v="3133"/>
    <s v="00000012"/>
    <s v="00000086"/>
    <n v="3133"/>
    <n v="0"/>
    <x v="0"/>
  </r>
  <r>
    <s v="013"/>
    <s v="Alex Yeboah"/>
    <n v="66"/>
    <x v="0"/>
    <s v="Kwabena Owusu"/>
    <n v="537288927"/>
    <x v="0"/>
    <d v="1899-12-30T14:45:00"/>
    <x v="0"/>
    <x v="10"/>
    <x v="2"/>
    <n v="64"/>
    <n v="350"/>
    <n v="832"/>
    <s v="00000013"/>
    <s v="00000013"/>
    <n v="832"/>
    <n v="0"/>
    <x v="0"/>
  </r>
  <r>
    <s v="014"/>
    <s v="Teye Louis"/>
    <n v="56"/>
    <x v="0"/>
    <s v="Larbi John"/>
    <n v="249016355"/>
    <x v="4"/>
    <d v="1899-12-30T10:20:00"/>
    <x v="0"/>
    <x v="11"/>
    <x v="6"/>
    <n v="90"/>
    <n v="350"/>
    <n v="1170"/>
    <s v="00000014"/>
    <s v="00000018"/>
    <n v="1170"/>
    <n v="0"/>
    <x v="0"/>
  </r>
  <r>
    <s v="015"/>
    <s v="Kwaku Aboagye"/>
    <n v="45"/>
    <x v="0"/>
    <s v="Mr. Patrick"/>
    <n v="538512798"/>
    <x v="3"/>
    <d v="1899-12-30T17:40:00"/>
    <x v="0"/>
    <x v="12"/>
    <x v="9"/>
    <n v="207"/>
    <n v="350"/>
    <n v="2691"/>
    <s v="00000015"/>
    <s v="00000061"/>
    <n v="2691"/>
    <n v="0"/>
    <x v="0"/>
  </r>
  <r>
    <s v="016"/>
    <s v="Evans Kyei"/>
    <n v="31"/>
    <x v="0"/>
    <s v="Asante Samuel"/>
    <n v="541731399"/>
    <x v="0"/>
    <d v="1899-12-30T14:42:00"/>
    <x v="0"/>
    <x v="13"/>
    <x v="6"/>
    <n v="87"/>
    <n v="350"/>
    <n v="1131"/>
    <s v="00000016"/>
    <s v="00000017"/>
    <n v="1131"/>
    <n v="0"/>
    <x v="0"/>
  </r>
  <r>
    <s v="017"/>
    <s v="Eric Obeng"/>
    <n v="37"/>
    <x v="0"/>
    <s v="Mr. Boadu"/>
    <n v="242348436"/>
    <x v="0"/>
    <d v="1899-12-30T17:30:00"/>
    <x v="0"/>
    <x v="14"/>
    <x v="2"/>
    <n v="61"/>
    <n v="350"/>
    <n v="793"/>
    <s v="00000017"/>
    <s v="00000009"/>
    <n v="793"/>
    <n v="0"/>
    <x v="0"/>
  </r>
  <r>
    <s v="018"/>
    <s v="Kojo Sarfo"/>
    <n v="78"/>
    <x v="0"/>
    <s v="Yaw Poku"/>
    <n v="242089665"/>
    <x v="0"/>
    <d v="1899-12-30T10:00:00"/>
    <x v="0"/>
    <x v="15"/>
    <x v="2"/>
    <n v="55"/>
    <n v="350"/>
    <n v="715"/>
    <s v="00000018"/>
    <s v="00000007"/>
    <n v="715"/>
    <n v="0"/>
    <x v="0"/>
  </r>
  <r>
    <s v="019"/>
    <s v="Mary Tikromah"/>
    <n v="75"/>
    <x v="1"/>
    <s v="Fobi Jones"/>
    <n v="243672593"/>
    <x v="0"/>
    <d v="1899-12-30T16:30:00"/>
    <x v="0"/>
    <x v="15"/>
    <x v="10"/>
    <n v="230"/>
    <n v="350"/>
    <n v="2990"/>
    <s v="00000019"/>
    <s v="00000087"/>
    <n v="2990"/>
    <n v="0"/>
    <x v="0"/>
  </r>
  <r>
    <s v="020"/>
    <s v="Kwasi Fenting"/>
    <n v="77"/>
    <x v="0"/>
    <s v="Thomas Peprah"/>
    <n v="243919853"/>
    <x v="0"/>
    <d v="1899-12-30T06:30:00"/>
    <x v="0"/>
    <x v="16"/>
    <x v="11"/>
    <n v="263"/>
    <n v="350"/>
    <n v="3016"/>
    <s v="00000020"/>
    <s v="00000155"/>
    <n v="3419"/>
    <n v="-403"/>
    <x v="0"/>
  </r>
  <r>
    <s v="021"/>
    <s v="Vida Adomaa Yaa"/>
    <n v="45"/>
    <x v="1"/>
    <s v="Nti Amoako"/>
    <n v="241621310"/>
    <x v="1"/>
    <d v="1899-12-30T20:00:00"/>
    <x v="0"/>
    <x v="17"/>
    <x v="12"/>
    <n v="19"/>
    <n v="350"/>
    <n v="247"/>
    <s v="00000021"/>
    <s v="00000006"/>
    <n v="247"/>
    <n v="0"/>
    <x v="0"/>
  </r>
  <r>
    <s v="022"/>
    <s v="Ohene Asiedu"/>
    <n v="73"/>
    <x v="0"/>
    <s v="Mr. Kofi"/>
    <n v="249942477"/>
    <x v="3"/>
    <d v="1899-12-30T21:30:00"/>
    <x v="0"/>
    <x v="18"/>
    <x v="2"/>
    <n v="52"/>
    <n v="350"/>
    <n v="676"/>
    <s v="00000022"/>
    <s v="00000010"/>
    <n v="676"/>
    <n v="0"/>
    <x v="0"/>
  </r>
  <r>
    <s v="023"/>
    <s v="Samuel Dankyei"/>
    <n v="76"/>
    <x v="0"/>
    <s v="Oduro Kwame"/>
    <n v="547641510"/>
    <x v="0"/>
    <d v="1899-12-30T17:30:00"/>
    <x v="0"/>
    <x v="18"/>
    <x v="6"/>
    <n v="80"/>
    <n v="350"/>
    <n v="1040"/>
    <s v="00000023"/>
    <s v="00000021"/>
    <n v="1040"/>
    <n v="0"/>
    <x v="0"/>
  </r>
  <r>
    <s v="024"/>
    <s v="Margaret Abena"/>
    <n v="53"/>
    <x v="1"/>
    <s v="Adam Jones"/>
    <n v="243625448"/>
    <x v="0"/>
    <d v="1899-12-30T11:20:00"/>
    <x v="0"/>
    <x v="19"/>
    <x v="13"/>
    <n v="25"/>
    <n v="350"/>
    <n v="325"/>
    <s v="00000024"/>
    <s v="00000008"/>
    <n v="325"/>
    <n v="0"/>
    <x v="0"/>
  </r>
  <r>
    <s v="025"/>
    <s v="Kwasi Anane"/>
    <n v="83"/>
    <x v="0"/>
    <s v="Stephen Amaning"/>
    <n v="553066025"/>
    <x v="0"/>
    <d v="1899-12-30T18:30:00"/>
    <x v="0"/>
    <x v="19"/>
    <x v="6"/>
    <n v="74"/>
    <n v="350"/>
    <n v="962"/>
    <s v="00000025"/>
    <s v="00000020"/>
    <n v="962"/>
    <n v="0"/>
    <x v="0"/>
  </r>
  <r>
    <s v="026"/>
    <s v="Samuel Antwi"/>
    <n v="35"/>
    <x v="0"/>
    <s v="King Asiedu"/>
    <n v="244127358"/>
    <x v="1"/>
    <d v="1899-12-30T07:30:00"/>
    <x v="0"/>
    <x v="20"/>
    <x v="6"/>
    <n v="66"/>
    <n v="350"/>
    <n v="858"/>
    <s v="00000026"/>
    <s v="00000023"/>
    <n v="858"/>
    <n v="0"/>
    <x v="0"/>
  </r>
  <r>
    <s v="027"/>
    <s v="Grace Dzaka"/>
    <n v="42"/>
    <x v="1"/>
    <s v="Yaw Dzaka"/>
    <n v="551133790"/>
    <x v="0"/>
    <d v="1899-12-30T18:30:00"/>
    <x v="0"/>
    <x v="20"/>
    <x v="6"/>
    <n v="66"/>
    <n v="350"/>
    <n v="858"/>
    <s v="00000027"/>
    <s v="00000025"/>
    <n v="858"/>
    <n v="0"/>
    <x v="0"/>
  </r>
  <r>
    <s v="028"/>
    <s v="Kwaku Twum"/>
    <n v="49"/>
    <x v="0"/>
    <s v="Kwabena Darkwah"/>
    <n v="246930176"/>
    <x v="3"/>
    <d v="1899-12-30T16:00:00"/>
    <x v="0"/>
    <x v="21"/>
    <x v="6"/>
    <n v="61"/>
    <n v="350"/>
    <n v="793"/>
    <s v="00000028"/>
    <s v="00000022"/>
    <n v="793"/>
    <n v="0"/>
    <x v="0"/>
  </r>
  <r>
    <s v="029"/>
    <s v="Raphael Tettey"/>
    <n v="53"/>
    <x v="0"/>
    <s v="Mr. Nartey"/>
    <n v="242857647"/>
    <x v="5"/>
    <d v="1899-12-30T11:16:00"/>
    <x v="0"/>
    <x v="22"/>
    <x v="14"/>
    <n v="53"/>
    <n v="350"/>
    <n v="1060"/>
    <s v="00000029"/>
    <s v="00000016"/>
    <n v="689"/>
    <n v="371"/>
    <x v="0"/>
  </r>
  <r>
    <s v="030"/>
    <s v="Akosua Manu"/>
    <n v="62"/>
    <x v="1"/>
    <s v="Mr. Kwame"/>
    <n v="244788073"/>
    <x v="3"/>
    <d v="1899-12-30T14:50:00"/>
    <x v="0"/>
    <x v="23"/>
    <x v="8"/>
    <n v="157"/>
    <n v="350"/>
    <n v="2132"/>
    <s v="00000030"/>
    <s v="00000038"/>
    <n v="2041"/>
    <n v="91"/>
    <x v="0"/>
  </r>
  <r>
    <s v="031"/>
    <s v="Kwame Appiah"/>
    <n v="65"/>
    <x v="0"/>
    <s v="Kwame Okyere"/>
    <n v="543253088"/>
    <x v="6"/>
    <d v="1899-12-30T17:25:00"/>
    <x v="0"/>
    <x v="24"/>
    <x v="15"/>
    <n v="41"/>
    <n v="350"/>
    <n v="533"/>
    <s v="00000031"/>
    <s v="00000015"/>
    <n v="533"/>
    <n v="0"/>
    <x v="0"/>
  </r>
  <r>
    <s v="032"/>
    <s v="Mercy Gyaubea"/>
    <n v="90"/>
    <x v="1"/>
    <s v="Ebenezer Larbi"/>
    <n v="246758274"/>
    <x v="0"/>
    <d v="1899-12-30T17:30:00"/>
    <x v="0"/>
    <x v="25"/>
    <x v="9"/>
    <n v="173"/>
    <n v="350"/>
    <n v="2249"/>
    <s v="00000032"/>
    <s v="00000065"/>
    <n v="2249"/>
    <n v="0"/>
    <x v="0"/>
  </r>
  <r>
    <s v="033"/>
    <s v="Janet Amissah"/>
    <n v="70"/>
    <x v="1"/>
    <s v="Mr. Alex"/>
    <n v="537892477"/>
    <x v="0"/>
    <d v="1899-12-30T13:30:00"/>
    <x v="1"/>
    <x v="26"/>
    <x v="10"/>
    <n v="198"/>
    <n v="350"/>
    <n v="3960"/>
    <s v="00000033"/>
    <s v="00000084"/>
    <n v="3960"/>
    <n v="0"/>
    <x v="0"/>
  </r>
  <r>
    <s v="034"/>
    <s v="Charlotte Addo"/>
    <n v="23"/>
    <x v="1"/>
    <s v="Michael Addo"/>
    <n v="536658995"/>
    <x v="2"/>
    <d v="1899-12-30T17:30:00"/>
    <x v="1"/>
    <x v="27"/>
    <x v="16"/>
    <n v="168"/>
    <n v="350"/>
    <n v="3360"/>
    <s v="00000034"/>
    <s v="00000054"/>
    <n v="3360"/>
    <n v="0"/>
    <x v="0"/>
  </r>
  <r>
    <s v="035"/>
    <s v="Affum Joseph"/>
    <n v="60"/>
    <x v="0"/>
    <s v="J. K. Affum"/>
    <n v="543965476"/>
    <x v="7"/>
    <d v="1899-12-30T08:00:00"/>
    <x v="0"/>
    <x v="28"/>
    <x v="2"/>
    <n v="21"/>
    <n v="350"/>
    <n v="273"/>
    <s v="00000035"/>
    <s v="00000011"/>
    <n v="273"/>
    <n v="0"/>
    <x v="0"/>
  </r>
  <r>
    <s v="036"/>
    <s v="Kwaku Osei"/>
    <n v="55"/>
    <x v="0"/>
    <s v="Anokye Wilson"/>
    <n v="550267435"/>
    <x v="2"/>
    <d v="1899-12-30T20:00:00"/>
    <x v="0"/>
    <x v="27"/>
    <x v="17"/>
    <n v="134"/>
    <n v="350"/>
    <n v="1742"/>
    <s v="00000036"/>
    <s v="00000033"/>
    <n v="1742"/>
    <n v="0"/>
    <x v="0"/>
  </r>
  <r>
    <s v="037"/>
    <s v="Ofori Richard "/>
    <n v="36"/>
    <x v="0"/>
    <s v="Jacob Danso"/>
    <n v="592684635"/>
    <x v="2"/>
    <d v="1899-12-30T18:00:00"/>
    <x v="0"/>
    <x v="29"/>
    <x v="9"/>
    <n v="167"/>
    <n v="350"/>
    <n v="2171"/>
    <s v="00000037"/>
    <s v="00000043"/>
    <n v="2171"/>
    <n v="0"/>
    <x v="0"/>
  </r>
  <r>
    <s v="038"/>
    <s v="James Tetteh"/>
    <n v="80"/>
    <x v="0"/>
    <s v="John Tetteh"/>
    <n v="245078950"/>
    <x v="2"/>
    <d v="1899-12-30T06:00:00"/>
    <x v="1"/>
    <x v="30"/>
    <x v="18"/>
    <n v="148"/>
    <n v="350"/>
    <n v="2960"/>
    <s v="00000038"/>
    <s v="00000042"/>
    <n v="2960"/>
    <n v="0"/>
    <x v="0"/>
  </r>
  <r>
    <s v="039"/>
    <s v="Akosua Oforiwaa"/>
    <n v="74"/>
    <x v="1"/>
    <s v="Yaw Aniagyei"/>
    <n v="597766781"/>
    <x v="3"/>
    <d v="1899-12-30T21:00:00"/>
    <x v="0"/>
    <x v="30"/>
    <x v="9"/>
    <n v="162"/>
    <n v="350"/>
    <n v="2106"/>
    <s v="00000039"/>
    <s v="00000062"/>
    <n v="2106"/>
    <n v="0"/>
    <x v="0"/>
  </r>
  <r>
    <s v="040"/>
    <s v="Ransford Asiedu"/>
    <n v="62"/>
    <x v="0"/>
    <s v="Mr. Jones"/>
    <n v="243672593"/>
    <x v="0"/>
    <d v="1899-12-30T16:00:00"/>
    <x v="0"/>
    <x v="31"/>
    <x v="11"/>
    <n v="222"/>
    <n v="350"/>
    <n v="2886"/>
    <s v="00000040"/>
    <s v="00000096"/>
    <n v="2886"/>
    <n v="0"/>
    <x v="0"/>
  </r>
  <r>
    <s v="041"/>
    <s v="Kofi Okyere"/>
    <n v="80"/>
    <x v="0"/>
    <s v="Bomsu Poku"/>
    <n v="599702518"/>
    <x v="3"/>
    <d v="1899-12-30T14:50:00"/>
    <x v="0"/>
    <x v="32"/>
    <x v="9"/>
    <n v="158"/>
    <n v="350"/>
    <n v="2054"/>
    <s v="00000041"/>
    <s v="00000055"/>
    <n v="2054"/>
    <n v="0"/>
    <x v="0"/>
  </r>
  <r>
    <s v="042"/>
    <s v="Samuel Mintah"/>
    <n v="71"/>
    <x v="0"/>
    <s v="Daniel Tetteh"/>
    <n v="549548828"/>
    <x v="2"/>
    <d v="1899-12-30T18:00:00"/>
    <x v="0"/>
    <x v="32"/>
    <x v="17"/>
    <n v="123"/>
    <n v="350"/>
    <n v="1599"/>
    <s v="00000042"/>
    <s v="00000031"/>
    <n v="1599"/>
    <n v="0"/>
    <x v="0"/>
  </r>
  <r>
    <s v="043"/>
    <s v="Akwasi Tawiah"/>
    <n v="55"/>
    <x v="0"/>
    <s v="Mr. Yaw"/>
    <n v="598796666"/>
    <x v="2"/>
    <d v="1899-12-30T16:40:00"/>
    <x v="0"/>
    <x v="33"/>
    <x v="11"/>
    <n v="220"/>
    <n v="350"/>
    <n v="2860"/>
    <s v="00000043"/>
    <s v="00000090"/>
    <n v="2860"/>
    <n v="0"/>
    <x v="0"/>
  </r>
  <r>
    <s v="044"/>
    <s v="Nti Aninkorah"/>
    <n v="75"/>
    <x v="0"/>
    <s v="Paul Peprah"/>
    <n v="246782477"/>
    <x v="0"/>
    <d v="1899-12-30T10:35:00"/>
    <x v="0"/>
    <x v="34"/>
    <x v="10"/>
    <n v="179"/>
    <n v="350"/>
    <n v="2327"/>
    <s v="00000044"/>
    <s v="00000081"/>
    <n v="2327"/>
    <n v="0"/>
    <x v="0"/>
  </r>
  <r>
    <s v="045"/>
    <s v="Kwao Juliana"/>
    <n v="60"/>
    <x v="1"/>
    <s v="Kwao Branie"/>
    <n v="591411684"/>
    <x v="8"/>
    <d v="1899-12-30T12:00:00"/>
    <x v="1"/>
    <x v="35"/>
    <x v="19"/>
    <n v="183"/>
    <n v="350"/>
    <n v="2860"/>
    <s v="00000045"/>
    <s v="00000097"/>
    <n v="3660"/>
    <n v="-800"/>
    <x v="0"/>
  </r>
  <r>
    <s v="046"/>
    <s v="S. A. Adu"/>
    <n v="85"/>
    <x v="0"/>
    <s v="Yaw Antwi"/>
    <n v="249608599"/>
    <x v="2"/>
    <d v="1899-12-30T05:00:00"/>
    <x v="1"/>
    <x v="36"/>
    <x v="10"/>
    <n v="171"/>
    <n v="350"/>
    <n v="3420"/>
    <s v="00000046"/>
    <s v="00000078"/>
    <n v="3420"/>
    <n v="0"/>
    <x v="0"/>
  </r>
  <r>
    <s v="047"/>
    <s v="Rose Ayimaah"/>
    <n v="56"/>
    <x v="1"/>
    <s v="Cecilia Ntiriwaa"/>
    <n v="592417150"/>
    <x v="3"/>
    <d v="1899-12-30T05:30:00"/>
    <x v="0"/>
    <x v="37"/>
    <x v="20"/>
    <n v="85"/>
    <n v="350"/>
    <n v="1105"/>
    <s v="00000047"/>
    <s v="00000027"/>
    <n v="1105"/>
    <n v="0"/>
    <x v="0"/>
  </r>
  <r>
    <s v="048"/>
    <s v="Comfort M. Treku"/>
    <n v="79"/>
    <x v="1"/>
    <s v="Mr. Emmanuel"/>
    <n v="245427262"/>
    <x v="4"/>
    <d v="1899-12-30T13:00:00"/>
    <x v="0"/>
    <x v="37"/>
    <x v="8"/>
    <n v="120"/>
    <n v="350"/>
    <n v="1469"/>
    <s v="00000048"/>
    <s v="00000030"/>
    <n v="1560"/>
    <n v="-91"/>
    <x v="0"/>
  </r>
  <r>
    <s v="049"/>
    <s v="Hayford Nyarko"/>
    <n v="73"/>
    <x v="0"/>
    <s v="Eugene"/>
    <n v="531488948"/>
    <x v="0"/>
    <d v="1899-12-30T12:00:00"/>
    <x v="0"/>
    <x v="38"/>
    <x v="9"/>
    <n v="133"/>
    <n v="350"/>
    <n v="1729"/>
    <s v="00000049"/>
    <s v="00000064"/>
    <n v="1729"/>
    <n v="0"/>
    <x v="0"/>
  </r>
  <r>
    <s v="050"/>
    <s v="Yaw Asiedu"/>
    <n v="82"/>
    <x v="0"/>
    <s v="Bro Kwasi"/>
    <n v="245461941"/>
    <x v="3"/>
    <d v="1899-12-30T17:30:00"/>
    <x v="1"/>
    <x v="38"/>
    <x v="20"/>
    <n v="77"/>
    <n v="350"/>
    <n v="1540"/>
    <s v="00000050"/>
    <s v="00000028"/>
    <n v="1540"/>
    <n v="0"/>
    <x v="0"/>
  </r>
  <r>
    <s v="051"/>
    <s v="Gifty Apochie"/>
    <n v="40"/>
    <x v="1"/>
    <s v="Ishmael Apochie"/>
    <n v="541938360"/>
    <x v="5"/>
    <d v="1899-12-30T12:00:00"/>
    <x v="0"/>
    <x v="39"/>
    <x v="17"/>
    <n v="96"/>
    <n v="350"/>
    <n v="1920"/>
    <s v="00000051"/>
    <s v="00000034"/>
    <n v="1248"/>
    <n v="672"/>
    <x v="0"/>
  </r>
  <r>
    <s v="052"/>
    <s v="Mercy Nyarkowaa"/>
    <n v="70"/>
    <x v="1"/>
    <s v="Mr. Eric Adu"/>
    <n v="591349206"/>
    <x v="0"/>
    <d v="1899-12-30T06:00:00"/>
    <x v="1"/>
    <x v="40"/>
    <x v="11"/>
    <n v="190"/>
    <n v="350"/>
    <n v="3800"/>
    <s v="00000052"/>
    <s v="00000091"/>
    <n v="3800"/>
    <n v="0"/>
    <x v="0"/>
  </r>
  <r>
    <s v="053"/>
    <s v="Janet Awal"/>
    <n v="42"/>
    <x v="1"/>
    <s v="Nicholas Asare"/>
    <n v="242122292"/>
    <x v="0"/>
    <d v="1899-12-30T06:00:00"/>
    <x v="0"/>
    <x v="41"/>
    <x v="17"/>
    <n v="89"/>
    <n v="350"/>
    <n v="1157"/>
    <s v="00000053"/>
    <s v="00000036"/>
    <n v="1157"/>
    <n v="0"/>
    <x v="0"/>
  </r>
  <r>
    <s v="054"/>
    <s v="Kojo Brako"/>
    <n v="56"/>
    <x v="0"/>
    <s v="Eric Adu"/>
    <n v="591349206"/>
    <x v="0"/>
    <d v="1899-12-30T18:30:00"/>
    <x v="1"/>
    <x v="42"/>
    <x v="9"/>
    <n v="126"/>
    <n v="350"/>
    <n v="2520"/>
    <s v="00000054"/>
    <s v="00000068"/>
    <n v="2520"/>
    <n v="0"/>
    <x v="0"/>
  </r>
  <r>
    <s v="055"/>
    <s v="Grace Ankamaah"/>
    <n v="87"/>
    <x v="1"/>
    <s v="Godfred Ofosu"/>
    <n v="245209916"/>
    <x v="0"/>
    <d v="1899-12-30T12:32:00"/>
    <x v="0"/>
    <x v="43"/>
    <x v="9"/>
    <n v="121"/>
    <n v="350"/>
    <n v="1573"/>
    <s v="00000055"/>
    <s v="00000048"/>
    <n v="1573"/>
    <n v="0"/>
    <x v="0"/>
  </r>
  <r>
    <s v="056"/>
    <s v="Afia Takyiwaa"/>
    <n v="80"/>
    <x v="1"/>
    <s v="Mr. Tetteh"/>
    <n v="247570112"/>
    <x v="0"/>
    <d v="1899-12-30T12:42:00"/>
    <x v="1"/>
    <x v="44"/>
    <x v="8"/>
    <n v="99"/>
    <n v="350"/>
    <n v="1980"/>
    <s v="00000056"/>
    <s v="00000040"/>
    <n v="1980"/>
    <n v="0"/>
    <x v="0"/>
  </r>
  <r>
    <s v="057"/>
    <s v="Desmond D. George"/>
    <n v="62"/>
    <x v="0"/>
    <s v="Mr. Thomas"/>
    <n v="544229344"/>
    <x v="3"/>
    <d v="1899-12-30T20:00:00"/>
    <x v="0"/>
    <x v="45"/>
    <x v="8"/>
    <n v="97"/>
    <n v="350"/>
    <n v="1261"/>
    <s v="00000057"/>
    <s v="00000037"/>
    <n v="1261"/>
    <n v="0"/>
    <x v="0"/>
  </r>
  <r>
    <s v="058"/>
    <s v="Paul Agyenim B."/>
    <n v="64"/>
    <x v="0"/>
    <s v="Agyapong Alexander"/>
    <n v="240097477"/>
    <x v="0"/>
    <d v="1899-12-30T14:43:00"/>
    <x v="0"/>
    <x v="46"/>
    <x v="9"/>
    <n v="117"/>
    <n v="350"/>
    <n v="1521"/>
    <s v="00000058"/>
    <s v="00000069"/>
    <n v="1521"/>
    <n v="0"/>
    <x v="0"/>
  </r>
  <r>
    <s v="059"/>
    <s v="Yaw A."/>
    <n v="43"/>
    <x v="0"/>
    <s v="Mr. Owusu"/>
    <n v="532467807"/>
    <x v="0"/>
    <d v="1899-12-30T19:00:00"/>
    <x v="0"/>
    <x v="47"/>
    <x v="21"/>
    <n v="16"/>
    <n v="350"/>
    <n v="208"/>
    <s v="00000059"/>
    <s v="00000026"/>
    <n v="208"/>
    <n v="0"/>
    <x v="0"/>
  </r>
  <r>
    <s v="060"/>
    <s v="Kwaku Samuel"/>
    <n v="60"/>
    <x v="0"/>
    <s v="Isaac Tetteh"/>
    <n v="598241643"/>
    <x v="4"/>
    <d v="1899-12-30T07:00:00"/>
    <x v="1"/>
    <x v="48"/>
    <x v="22"/>
    <n v="99"/>
    <n v="350"/>
    <n v="1980"/>
    <s v="00000060"/>
    <s v="00000051"/>
    <n v="1980"/>
    <n v="0"/>
    <x v="0"/>
  </r>
  <r>
    <s v="061"/>
    <s v="Teye Amayo"/>
    <n v="65"/>
    <x v="0"/>
    <s v="Mr. Quarshie"/>
    <n v="544817091"/>
    <x v="4"/>
    <d v="1899-12-30T19:30:00"/>
    <x v="0"/>
    <x v="49"/>
    <x v="22"/>
    <n v="97"/>
    <n v="350"/>
    <n v="1261"/>
    <s v="00000061"/>
    <s v="00000049"/>
    <n v="1261"/>
    <n v="0"/>
    <x v="0"/>
  </r>
  <r>
    <s v="062"/>
    <s v="Patrick Ankomani"/>
    <n v="64"/>
    <x v="0"/>
    <s v="Mr. Patrick"/>
    <n v="594120618"/>
    <x v="3"/>
    <d v="1899-12-30T07:30:00"/>
    <x v="0"/>
    <x v="50"/>
    <x v="9"/>
    <n v="102"/>
    <n v="350"/>
    <n v="1326"/>
    <s v="00000062"/>
    <s v="00000060"/>
    <n v="1326"/>
    <n v="0"/>
    <x v="0"/>
  </r>
  <r>
    <s v="063"/>
    <s v="Augustina Anima"/>
    <n v="52"/>
    <x v="1"/>
    <s v="Mr. Darkwa"/>
    <n v="542668147"/>
    <x v="0"/>
    <d v="1899-12-30T09:30:00"/>
    <x v="0"/>
    <x v="51"/>
    <x v="10"/>
    <n v="129"/>
    <n v="350"/>
    <n v="1677"/>
    <s v="00000063"/>
    <s v="00000077"/>
    <n v="1677"/>
    <n v="0"/>
    <x v="0"/>
  </r>
  <r>
    <s v="064"/>
    <s v="Asimeng"/>
    <n v="41"/>
    <x v="0"/>
    <s v="Oliver"/>
    <n v="539843182"/>
    <x v="0"/>
    <d v="1899-12-30T12:00:00"/>
    <x v="0"/>
    <x v="52"/>
    <x v="9"/>
    <n v="96"/>
    <n v="350"/>
    <n v="1248"/>
    <s v="00000064"/>
    <s v="00000041"/>
    <n v="1248"/>
    <n v="0"/>
    <x v="0"/>
  </r>
  <r>
    <s v="065"/>
    <s v="Vida Kwakyewaa"/>
    <n v="76"/>
    <x v="1"/>
    <s v="Mr. Frank"/>
    <n v="243985381"/>
    <x v="2"/>
    <d v="1899-12-30T13:10:00"/>
    <x v="0"/>
    <x v="52"/>
    <x v="9"/>
    <n v="96"/>
    <n v="350"/>
    <n v="1248"/>
    <s v="00000065"/>
    <s v="00000066"/>
    <n v="1248"/>
    <n v="0"/>
    <x v="0"/>
  </r>
  <r>
    <s v="066"/>
    <s v="Mary Antwiwaa"/>
    <n v="98"/>
    <x v="1"/>
    <s v="Nana"/>
    <n v="531655002"/>
    <x v="0"/>
    <d v="1899-12-30T17:00:00"/>
    <x v="0"/>
    <x v="53"/>
    <x v="23"/>
    <n v="199"/>
    <n v="350"/>
    <n v="2587"/>
    <s v="00000066"/>
    <s v="00000171"/>
    <n v="2587"/>
    <n v="0"/>
    <x v="0"/>
  </r>
  <r>
    <s v="067"/>
    <s v="Vida Serwaa"/>
    <n v="60"/>
    <x v="1"/>
    <s v="Mr. Ernest"/>
    <n v="242779227"/>
    <x v="0"/>
    <d v="1899-12-30T11:30:00"/>
    <x v="0"/>
    <x v="54"/>
    <x v="9"/>
    <n v="92"/>
    <n v="350"/>
    <n v="1196"/>
    <s v="00000067"/>
    <s v="00000056"/>
    <n v="1196"/>
    <n v="0"/>
    <x v="0"/>
  </r>
  <r>
    <s v="068"/>
    <s v="Christina Darkwaa"/>
    <n v="68"/>
    <x v="1"/>
    <s v="Kwabena Nti"/>
    <n v="244413097"/>
    <x v="0"/>
    <d v="1899-12-30T14:00:00"/>
    <x v="0"/>
    <x v="54"/>
    <x v="24"/>
    <n v="176"/>
    <n v="350"/>
    <n v="2288"/>
    <s v="00000068"/>
    <s v="00000157"/>
    <n v="2288"/>
    <n v="0"/>
    <x v="0"/>
  </r>
  <r>
    <s v="069"/>
    <s v="Comfort  Amponsah"/>
    <n v="78"/>
    <x v="1"/>
    <s v="Mr. Emmanuel"/>
    <n v="543526522"/>
    <x v="3"/>
    <d v="1899-12-30T12:00:00"/>
    <x v="0"/>
    <x v="55"/>
    <x v="11"/>
    <n v="152"/>
    <n v="350"/>
    <n v="1976"/>
    <s v="00000069"/>
    <s v="00000099"/>
    <n v="1976"/>
    <n v="0"/>
    <x v="0"/>
  </r>
  <r>
    <s v="070"/>
    <s v="Korkor Ernestina"/>
    <n v="45"/>
    <x v="1"/>
    <s v="Nartey"/>
    <n v="245450963"/>
    <x v="5"/>
    <d v="1899-12-30T11:30:00"/>
    <x v="1"/>
    <x v="56"/>
    <x v="10"/>
    <n v="116"/>
    <n v="350"/>
    <n v="2320"/>
    <s v="00000070"/>
    <s v="00000085"/>
    <n v="2320"/>
    <n v="0"/>
    <x v="0"/>
  </r>
  <r>
    <s v="071"/>
    <s v="Martha"/>
    <n v="80"/>
    <x v="1"/>
    <s v="Mr. Yeboah"/>
    <n v="249809015"/>
    <x v="3"/>
    <d v="1899-12-30T08:00:00"/>
    <x v="0"/>
    <x v="57"/>
    <x v="10"/>
    <n v="115"/>
    <n v="350"/>
    <n v="1495"/>
    <s v="00000071"/>
    <s v="00000075"/>
    <n v="1495"/>
    <n v="0"/>
    <x v="0"/>
  </r>
  <r>
    <s v="072"/>
    <s v="Atta Akwasi"/>
    <n v="68"/>
    <x v="0"/>
    <s v="Kojo Ntiamoah"/>
    <n v="559677861"/>
    <x v="2"/>
    <d v="1899-12-30T17:00:00"/>
    <x v="1"/>
    <x v="58"/>
    <x v="25"/>
    <n v="108"/>
    <n v="350"/>
    <n v="2160"/>
    <s v="00000072"/>
    <s v="00000083"/>
    <n v="2160"/>
    <n v="0"/>
    <x v="0"/>
  </r>
  <r>
    <s v="073"/>
    <s v="Kofi Mensah"/>
    <n v="50"/>
    <x v="0"/>
    <s v="Mr. Duodu"/>
    <n v="598055074"/>
    <x v="0"/>
    <d v="1899-12-30T11:30:00"/>
    <x v="0"/>
    <x v="59"/>
    <x v="9"/>
    <n v="79"/>
    <n v="350"/>
    <n v="1027"/>
    <s v="00000073"/>
    <s v="00000067"/>
    <n v="1027"/>
    <n v="0"/>
    <x v="0"/>
  </r>
  <r>
    <s v="074"/>
    <s v="Kwabena Ayivi"/>
    <n v="40"/>
    <x v="0"/>
    <s v="Mr. Atsu"/>
    <n v="245612360"/>
    <x v="0"/>
    <d v="1899-12-30T08:30:00"/>
    <x v="0"/>
    <x v="60"/>
    <x v="9"/>
    <n v="72"/>
    <n v="350"/>
    <n v="923"/>
    <s v="00000074"/>
    <s v="00000046"/>
    <n v="936"/>
    <n v="-13"/>
    <x v="0"/>
  </r>
  <r>
    <s v="075"/>
    <s v="Michael Nimo"/>
    <n v="30"/>
    <x v="0"/>
    <s v="Kwasi Nimo"/>
    <n v="256574842"/>
    <x v="5"/>
    <d v="1899-12-30T16:30:00"/>
    <x v="0"/>
    <x v="61"/>
    <x v="18"/>
    <n v="59"/>
    <n v="350"/>
    <n v="767"/>
    <s v="00000075"/>
    <s v="00000045"/>
    <n v="767"/>
    <n v="0"/>
    <x v="0"/>
  </r>
  <r>
    <s v="076"/>
    <s v="Adwoa Beatrice"/>
    <n v="65"/>
    <x v="1"/>
    <s v="Yaw Amoako"/>
    <n v="545091696"/>
    <x v="0"/>
    <d v="1899-12-30T23:00:00"/>
    <x v="0"/>
    <x v="62"/>
    <x v="11"/>
    <n v="132"/>
    <n v="350"/>
    <n v="1716"/>
    <s v="00000076"/>
    <s v="00000098"/>
    <n v="1716"/>
    <n v="0"/>
    <x v="0"/>
  </r>
  <r>
    <s v="077"/>
    <s v="Akua"/>
    <n v="49"/>
    <x v="1"/>
    <s v="Mr. Samuel"/>
    <n v="545889088"/>
    <x v="0"/>
    <d v="1899-12-30T23:00:00"/>
    <x v="0"/>
    <x v="63"/>
    <x v="10"/>
    <n v="98"/>
    <n v="350"/>
    <n v="1274"/>
    <s v="00000077"/>
    <s v="00000079"/>
    <n v="1274"/>
    <n v="0"/>
    <x v="0"/>
  </r>
  <r>
    <s v="078"/>
    <s v="Ama Nkansah"/>
    <n v="65"/>
    <x v="1"/>
    <s v="Mr. Oppong"/>
    <n v="242462633"/>
    <x v="0"/>
    <d v="1899-12-30T12:15:00"/>
    <x v="0"/>
    <x v="64"/>
    <x v="9"/>
    <n v="66"/>
    <n v="350"/>
    <n v="858"/>
    <s v="00000078"/>
    <s v="00000058"/>
    <n v="858"/>
    <n v="0"/>
    <x v="0"/>
  </r>
  <r>
    <s v="079"/>
    <s v="Kwaku Adu"/>
    <n v="55"/>
    <x v="0"/>
    <s v="Yaw Agyei"/>
    <n v="249088103"/>
    <x v="0"/>
    <d v="1899-12-30T17:15:00"/>
    <x v="0"/>
    <x v="65"/>
    <x v="17"/>
    <n v="27"/>
    <n v="350"/>
    <n v="351"/>
    <s v="00000079"/>
    <s v="00000032"/>
    <n v="351"/>
    <n v="0"/>
    <x v="0"/>
  </r>
  <r>
    <s v="080"/>
    <s v="Ebenezer Kojo"/>
    <n v="32"/>
    <x v="0"/>
    <s v="Alex Boadu"/>
    <n v="552564368"/>
    <x v="2"/>
    <d v="1899-12-30T08:50:00"/>
    <x v="0"/>
    <x v="66"/>
    <x v="26"/>
    <n v="306"/>
    <n v="350"/>
    <n v="3978"/>
    <s v="00000080"/>
    <s v="00000104"/>
    <n v="3978"/>
    <n v="0"/>
    <x v="0"/>
  </r>
  <r>
    <s v="081"/>
    <s v="Hannah Asabea"/>
    <n v="30"/>
    <x v="1"/>
    <s v="Emmanuel"/>
    <n v="556802105"/>
    <x v="7"/>
    <d v="1899-12-30T05:15:00"/>
    <x v="0"/>
    <x v="66"/>
    <x v="23"/>
    <n v="166"/>
    <n v="350"/>
    <n v="2158"/>
    <s v="00000081"/>
    <s v="00000169"/>
    <n v="2158"/>
    <n v="0"/>
    <x v="0"/>
  </r>
  <r>
    <s v="082"/>
    <s v="Samson Kofi Mintah"/>
    <n v="77"/>
    <x v="0"/>
    <s v="Mr. Eric Obuobi"/>
    <n v="544885861"/>
    <x v="9"/>
    <d v="1899-12-30T11:00:00"/>
    <x v="0"/>
    <x v="67"/>
    <x v="27"/>
    <n v="127"/>
    <n v="350"/>
    <n v="1651"/>
    <s v="00000082"/>
    <s v="00000156"/>
    <n v="1651"/>
    <n v="0"/>
    <x v="0"/>
  </r>
  <r>
    <s v="083"/>
    <s v="Akua"/>
    <n v="52"/>
    <x v="1"/>
    <s v="Ampofo Twum"/>
    <n v="540819359"/>
    <x v="0"/>
    <d v="1899-12-30T15:00:00"/>
    <x v="0"/>
    <x v="68"/>
    <x v="9"/>
    <n v="58"/>
    <n v="350"/>
    <n v="754"/>
    <s v="00000083"/>
    <s v="00000063"/>
    <n v="754"/>
    <n v="0"/>
    <x v="0"/>
  </r>
  <r>
    <s v="084"/>
    <s v="George Frimpong"/>
    <n v="46"/>
    <x v="0"/>
    <s v="George Nyarko"/>
    <n v="598739622"/>
    <x v="2"/>
    <d v="1899-12-30T16:00:00"/>
    <x v="0"/>
    <x v="69"/>
    <x v="17"/>
    <n v="20"/>
    <n v="350"/>
    <n v="260"/>
    <s v="00000084"/>
    <s v="00000035"/>
    <n v="260"/>
    <n v="0"/>
    <x v="0"/>
  </r>
  <r>
    <s v="085"/>
    <s v="Akosua Yeboah"/>
    <n v="90"/>
    <x v="1"/>
    <s v="Mr. George"/>
    <n v="542052299"/>
    <x v="2"/>
    <d v="1899-12-30T04:00:00"/>
    <x v="1"/>
    <x v="70"/>
    <x v="28"/>
    <n v="115"/>
    <n v="350"/>
    <n v="2300"/>
    <s v="00000085"/>
    <s v="00000047"/>
    <n v="2300"/>
    <n v="0"/>
    <x v="0"/>
  </r>
  <r>
    <s v="086"/>
    <s v="Yvette Asor"/>
    <n v="20"/>
    <x v="1"/>
    <s v="William Dompreh"/>
    <n v="242002826"/>
    <x v="0"/>
    <d v="1899-12-30T07:00:00"/>
    <x v="0"/>
    <x v="70"/>
    <x v="23"/>
    <n v="158"/>
    <n v="350"/>
    <n v="1885"/>
    <s v="00000086"/>
    <s v="00000089"/>
    <n v="2054"/>
    <n v="-169"/>
    <x v="0"/>
  </r>
  <r>
    <s v="087"/>
    <s v="William Mensah"/>
    <n v="54"/>
    <x v="0"/>
    <s v="Mr. Attah"/>
    <n v="543530422"/>
    <x v="5"/>
    <d v="1899-12-30T16:30:00"/>
    <x v="0"/>
    <x v="70"/>
    <x v="29"/>
    <n v="165"/>
    <n v="350"/>
    <n v="2145"/>
    <s v="00000087"/>
    <s v="00000172"/>
    <n v="2145"/>
    <n v="0"/>
    <x v="0"/>
  </r>
  <r>
    <s v="088"/>
    <s v="Charles Odurakwa"/>
    <n v="66"/>
    <x v="0"/>
    <s v="Mr. George"/>
    <n v="246425796"/>
    <x v="0"/>
    <d v="1899-12-30T19:30:00"/>
    <x v="0"/>
    <x v="70"/>
    <x v="9"/>
    <n v="53"/>
    <n v="350"/>
    <n v="689"/>
    <s v="00000088"/>
    <s v="00000053"/>
    <n v="689"/>
    <n v="0"/>
    <x v="0"/>
  </r>
  <r>
    <s v="089"/>
    <s v="Alex Prah"/>
    <n v="49"/>
    <x v="0"/>
    <s v="Mr. Agyei"/>
    <n v="247200542"/>
    <x v="0"/>
    <d v="1899-12-30T12:30:00"/>
    <x v="0"/>
    <x v="71"/>
    <x v="30"/>
    <n v="7"/>
    <n v="350"/>
    <n v="91"/>
    <s v="00000089"/>
    <s v="00000029"/>
    <n v="91"/>
    <n v="0"/>
    <x v="0"/>
  </r>
  <r>
    <s v="090"/>
    <s v="Margaret Ofosua"/>
    <n v="66"/>
    <x v="1"/>
    <s v="Ama Pokuaa"/>
    <n v="246282426"/>
    <x v="0"/>
    <d v="1899-12-30T16:30:00"/>
    <x v="0"/>
    <x v="72"/>
    <x v="9"/>
    <n v="48"/>
    <n v="350"/>
    <n v="624"/>
    <s v="00000090"/>
    <s v="00000057"/>
    <n v="624"/>
    <n v="0"/>
    <x v="0"/>
  </r>
  <r>
    <s v="091"/>
    <s v="Faustina Sarfoaa"/>
    <n v="80"/>
    <x v="1"/>
    <s v="Mr. Charles"/>
    <n v="245060415"/>
    <x v="0"/>
    <d v="1899-12-30T15:00:00"/>
    <x v="0"/>
    <x v="73"/>
    <x v="31"/>
    <n v="204"/>
    <n v="350"/>
    <n v="2652"/>
    <s v="00000091"/>
    <s v="00000186"/>
    <n v="2652"/>
    <n v="0"/>
    <x v="0"/>
  </r>
  <r>
    <s v="092"/>
    <s v="Stephen Kofi Boateng"/>
    <n v="65"/>
    <x v="0"/>
    <s v="Mr. Adu"/>
    <n v="540831968"/>
    <x v="0"/>
    <d v="1899-12-30T14:50:00"/>
    <x v="1"/>
    <x v="74"/>
    <x v="32"/>
    <n v="172"/>
    <n v="350"/>
    <n v="3440"/>
    <s v="00000092"/>
    <s v="00000179"/>
    <n v="3440"/>
    <n v="0"/>
    <x v="0"/>
  </r>
  <r>
    <s v="093"/>
    <s v="Anane Kwame"/>
    <n v="68"/>
    <x v="0"/>
    <s v="Amponsah William"/>
    <n v="245614439"/>
    <x v="0"/>
    <d v="1899-12-30T12:30:00"/>
    <x v="0"/>
    <x v="75"/>
    <x v="10"/>
    <n v="68"/>
    <n v="350"/>
    <n v="884"/>
    <s v="00000093"/>
    <s v="00000082"/>
    <n v="884"/>
    <n v="0"/>
    <x v="0"/>
  </r>
  <r>
    <s v="094"/>
    <s v="Beatrice Agyeiwaa"/>
    <n v="73"/>
    <x v="1"/>
    <s v="Samuel Asare"/>
    <n v="241167825"/>
    <x v="0"/>
    <d v="1899-12-30T16:00:00"/>
    <x v="0"/>
    <x v="76"/>
    <x v="11"/>
    <n v="102"/>
    <n v="350"/>
    <n v="1326"/>
    <s v="00000094"/>
    <s v="00000153"/>
    <n v="1326"/>
    <n v="0"/>
    <x v="0"/>
  </r>
  <r>
    <s v="095"/>
    <s v="Kwabena Ntiamoah"/>
    <n v="54"/>
    <x v="0"/>
    <s v="Mrs. Yaa"/>
    <n v="533225299"/>
    <x v="0"/>
    <d v="1899-12-30T14:00:00"/>
    <x v="0"/>
    <x v="77"/>
    <x v="11"/>
    <n v="105"/>
    <n v="350"/>
    <n v="1365"/>
    <s v="00000095"/>
    <s v="00000151"/>
    <n v="1365"/>
    <n v="0"/>
    <x v="0"/>
  </r>
  <r>
    <s v="096"/>
    <s v="Mama Gladys"/>
    <n v="57"/>
    <x v="1"/>
    <s v="Mr. Kwasi Peprah"/>
    <n v="243586552"/>
    <x v="0"/>
    <d v="1899-12-30T09:00:00"/>
    <x v="0"/>
    <x v="78"/>
    <x v="9"/>
    <n v="37"/>
    <n v="350"/>
    <n v="481"/>
    <s v="00000096"/>
    <s v="00000052"/>
    <n v="481"/>
    <n v="0"/>
    <x v="0"/>
  </r>
  <r>
    <s v="097"/>
    <s v="Regina Odurowaa"/>
    <n v="52"/>
    <x v="1"/>
    <s v="Mr. Kwaku"/>
    <n v="241866637"/>
    <x v="0"/>
    <d v="1899-12-30T12:35:00"/>
    <x v="0"/>
    <x v="79"/>
    <x v="33"/>
    <n v="97"/>
    <n v="350"/>
    <n v="1261"/>
    <s v="00000097"/>
    <s v="00000092"/>
    <n v="1261"/>
    <n v="0"/>
    <x v="0"/>
  </r>
  <r>
    <s v="098"/>
    <s v="Christina Antwi"/>
    <n v="90"/>
    <x v="1"/>
    <s v="Gladys Osei"/>
    <n v="546343905"/>
    <x v="0"/>
    <d v="1899-12-30T05:30:00"/>
    <x v="1"/>
    <x v="80"/>
    <x v="34"/>
    <n v="243"/>
    <n v="350"/>
    <n v="4860"/>
    <s v="00000098"/>
    <s v="00000218"/>
    <n v="4860"/>
    <n v="0"/>
    <x v="0"/>
  </r>
  <r>
    <s v="099"/>
    <s v="Kwabena Asiamah"/>
    <n v="30"/>
    <x v="0"/>
    <s v="Bro Kwasi"/>
    <n v="248055141"/>
    <x v="0"/>
    <d v="1899-12-30T21:00:00"/>
    <x v="0"/>
    <x v="81"/>
    <x v="35"/>
    <n v="42"/>
    <n v="350"/>
    <n v="546"/>
    <s v="00000099"/>
    <s v="00000070"/>
    <n v="546"/>
    <n v="0"/>
    <x v="0"/>
  </r>
  <r>
    <s v="100"/>
    <s v="Akosua Otiwaa"/>
    <n v="70"/>
    <x v="1"/>
    <s v="Oppong George"/>
    <n v="555270243"/>
    <x v="0"/>
    <d v="1899-12-30T19:30:00"/>
    <x v="0"/>
    <x v="80"/>
    <x v="10"/>
    <n v="61"/>
    <n v="350"/>
    <n v="793"/>
    <s v="00000100"/>
    <s v="00000080"/>
    <n v="793"/>
    <n v="0"/>
    <x v="0"/>
  </r>
  <r>
    <s v="101"/>
    <s v="Dora "/>
    <n v="33"/>
    <x v="1"/>
    <s v="Kwabena"/>
    <n v="256266123"/>
    <x v="3"/>
    <d v="1899-12-30T22:30:00"/>
    <x v="0"/>
    <x v="82"/>
    <x v="10"/>
    <n v="60"/>
    <n v="350"/>
    <n v="780"/>
    <s v="00000101"/>
    <s v="00000076"/>
    <n v="780"/>
    <n v="0"/>
    <x v="0"/>
  </r>
  <r>
    <s v="102"/>
    <s v="Antwi Darkwah"/>
    <n v="75"/>
    <x v="0"/>
    <s v="Oduro "/>
    <n v="240655787"/>
    <x v="3"/>
    <d v="1899-12-30T14:00:00"/>
    <x v="1"/>
    <x v="83"/>
    <x v="36"/>
    <n v="259"/>
    <n v="350"/>
    <n v="5180"/>
    <s v="00000102"/>
    <s v="00000246"/>
    <n v="5180"/>
    <n v="0"/>
    <x v="0"/>
  </r>
  <r>
    <s v="103"/>
    <s v="Ernestina Sarpeh"/>
    <n v="60"/>
    <x v="1"/>
    <s v="Williams"/>
    <n v="246961726"/>
    <x v="0"/>
    <d v="1899-12-30T21:00:00"/>
    <x v="0"/>
    <x v="84"/>
    <x v="11"/>
    <n v="91"/>
    <n v="350"/>
    <n v="1183"/>
    <s v="00000103"/>
    <s v="00000094"/>
    <n v="1183"/>
    <n v="0"/>
    <x v="0"/>
  </r>
  <r>
    <s v="104"/>
    <s v="Victor Gameh"/>
    <n v="50"/>
    <x v="0"/>
    <s v="Mr. Tettey"/>
    <n v="247129896"/>
    <x v="2"/>
    <d v="1899-12-30T12:00:00"/>
    <x v="0"/>
    <x v="85"/>
    <x v="37"/>
    <n v="177"/>
    <n v="350"/>
    <n v="2301"/>
    <s v="00000104"/>
    <s v="00000182"/>
    <n v="2301"/>
    <n v="0"/>
    <x v="0"/>
  </r>
  <r>
    <s v="105"/>
    <s v="Yaa Love"/>
    <n v="30"/>
    <x v="1"/>
    <s v="Mr. Yaw"/>
    <n v="257701596"/>
    <x v="3"/>
    <d v="1899-12-30T06:20:00"/>
    <x v="0"/>
    <x v="86"/>
    <x v="10"/>
    <n v="52"/>
    <n v="350"/>
    <n v="676"/>
    <s v="00000105"/>
    <s v="00000088"/>
    <n v="676"/>
    <n v="0"/>
    <x v="0"/>
  </r>
  <r>
    <s v="106"/>
    <s v="Yaw Twum"/>
    <n v="76"/>
    <x v="0"/>
    <s v="Kwasi Obeng"/>
    <n v="242275892"/>
    <x v="0"/>
    <d v="1899-12-30T13:52:00"/>
    <x v="0"/>
    <x v="87"/>
    <x v="23"/>
    <n v="127"/>
    <n v="350"/>
    <n v="1651"/>
    <s v="00000106"/>
    <s v="00000168"/>
    <n v="1651"/>
    <n v="0"/>
    <x v="0"/>
  </r>
  <r>
    <s v="107"/>
    <s v="Akyea Frimpong"/>
    <n v="67"/>
    <x v="0"/>
    <s v="Seth Asiamah"/>
    <n v="554941605"/>
    <x v="0"/>
    <d v="1899-12-30T13:00:00"/>
    <x v="1"/>
    <x v="88"/>
    <x v="24"/>
    <n v="105"/>
    <n v="350"/>
    <n v="2100"/>
    <s v="00000107"/>
    <s v="00000162"/>
    <n v="2100"/>
    <n v="0"/>
    <x v="0"/>
  </r>
  <r>
    <s v="108"/>
    <s v="Asare Antwi"/>
    <n v="38"/>
    <x v="0"/>
    <s v="Reynolds Antwi"/>
    <n v="244574077"/>
    <x v="10"/>
    <d v="1899-12-30T12:32:00"/>
    <x v="0"/>
    <x v="89"/>
    <x v="11"/>
    <n v="82"/>
    <n v="350"/>
    <n v="1066"/>
    <s v="00000109"/>
    <s v="00000095"/>
    <n v="1066"/>
    <n v="0"/>
    <x v="0"/>
  </r>
  <r>
    <s v="109"/>
    <s v="Ophelia Ama Dede"/>
    <n v="66"/>
    <x v="1"/>
    <s v="Edward Appiah"/>
    <n v="556474751"/>
    <x v="10"/>
    <d v="1899-12-30T16:10:00"/>
    <x v="1"/>
    <x v="90"/>
    <x v="31"/>
    <n v="172"/>
    <n v="350"/>
    <n v="3440"/>
    <s v="00000111"/>
    <s v="00000187"/>
    <n v="3440"/>
    <n v="0"/>
    <x v="0"/>
  </r>
  <r>
    <s v="110"/>
    <s v="Darko Dickson"/>
    <n v="61"/>
    <x v="0"/>
    <s v="Asare Bediako"/>
    <n v="247292185"/>
    <x v="0"/>
    <d v="1899-12-30T13:04:00"/>
    <x v="0"/>
    <x v="91"/>
    <x v="23"/>
    <n v="121"/>
    <n v="350"/>
    <n v="1573"/>
    <s v="00000113"/>
    <s v="00000170"/>
    <n v="1573"/>
    <n v="0"/>
    <x v="0"/>
  </r>
  <r>
    <s v="111"/>
    <s v="Grace Afrah"/>
    <n v="77"/>
    <x v="1"/>
    <s v="Samson Yeboah"/>
    <n v="245468876"/>
    <x v="0"/>
    <d v="1899-12-30T16:15:00"/>
    <x v="1"/>
    <x v="92"/>
    <x v="11"/>
    <n v="75"/>
    <n v="350"/>
    <n v="1486"/>
    <s v="00000114"/>
    <s v="00000093"/>
    <n v="1500"/>
    <n v="-14"/>
    <x v="0"/>
  </r>
  <r>
    <s v="112"/>
    <s v="Simon Kofi Odonkor"/>
    <n v="64"/>
    <x v="0"/>
    <s v="Emmanuel Nartey"/>
    <n v="246635172"/>
    <x v="8"/>
    <d v="1899-12-30T09:58:00"/>
    <x v="0"/>
    <x v="93"/>
    <x v="38"/>
    <n v="93"/>
    <n v="350"/>
    <n v="1209"/>
    <s v="00000115"/>
    <s v="00000164"/>
    <n v="1209"/>
    <n v="0"/>
    <x v="0"/>
  </r>
  <r>
    <s v="113"/>
    <s v="Afia Nana"/>
    <n v="68"/>
    <x v="1"/>
    <s v="Philip Antwi"/>
    <n v="598796666"/>
    <x v="2"/>
    <d v="1899-12-30T17:00:00"/>
    <x v="1"/>
    <x v="94"/>
    <x v="39"/>
    <n v="19"/>
    <n v="350"/>
    <n v="380"/>
    <s v="00000116"/>
    <s v="00000071"/>
    <n v="380"/>
    <n v="0"/>
    <x v="0"/>
  </r>
  <r>
    <s v="114"/>
    <s v="Selina Donkor Ofosua"/>
    <n v="82"/>
    <x v="1"/>
    <s v="Dickson Asante"/>
    <n v="243178994"/>
    <x v="0"/>
    <d v="1899-12-30T14:00:00"/>
    <x v="0"/>
    <x v="95"/>
    <x v="40"/>
    <n v="217"/>
    <n v="350"/>
    <n v="2821"/>
    <s v="00000117"/>
    <s v="00000222"/>
    <n v="2821"/>
    <n v="0"/>
    <x v="0"/>
  </r>
  <r>
    <s v="115"/>
    <s v="Mary Nnisin"/>
    <n v="100"/>
    <x v="1"/>
    <s v="Isaac Owusu"/>
    <n v="249640385"/>
    <x v="11"/>
    <d v="1899-12-30T20:00:00"/>
    <x v="0"/>
    <x v="96"/>
    <x v="31"/>
    <n v="152"/>
    <n v="350"/>
    <n v="1776"/>
    <s v="00000118"/>
    <s v="00000190"/>
    <n v="1976"/>
    <n v="-200"/>
    <x v="0"/>
  </r>
  <r>
    <s v="116"/>
    <s v="Alice Abena Korkor"/>
    <n v="61"/>
    <x v="1"/>
    <s v="Jonathan Attah"/>
    <n v="246380664"/>
    <x v="0"/>
    <d v="1899-12-30T15:00:00"/>
    <x v="0"/>
    <x v="97"/>
    <x v="11"/>
    <n v="55"/>
    <n v="350"/>
    <n v="715"/>
    <s v="00000119"/>
    <s v="00000152"/>
    <n v="715"/>
    <n v="0"/>
    <x v="0"/>
  </r>
  <r>
    <s v="117"/>
    <s v="Grace Ampofowaa"/>
    <n v="63"/>
    <x v="1"/>
    <s v="William Freeme"/>
    <n v="543280791"/>
    <x v="0"/>
    <d v="1899-12-30T11:36:00"/>
    <x v="1"/>
    <x v="98"/>
    <x v="32"/>
    <n v="116"/>
    <n v="350"/>
    <n v="2320"/>
    <s v="00000120"/>
    <s v="00000176"/>
    <n v="2320"/>
    <n v="0"/>
    <x v="0"/>
  </r>
  <r>
    <s v="118"/>
    <s v="Janet Adwapa"/>
    <n v="55"/>
    <x v="1"/>
    <s v="Ohemeng Denkyira"/>
    <n v="543171106"/>
    <x v="0"/>
    <d v="1899-12-30T20:00:00"/>
    <x v="1"/>
    <x v="99"/>
    <x v="31"/>
    <n v="142"/>
    <n v="350"/>
    <n v="2540"/>
    <s v="00000121"/>
    <s v="00000191"/>
    <n v="2840"/>
    <n v="-300"/>
    <x v="0"/>
  </r>
  <r>
    <s v="119"/>
    <s v="Jennifer Kyeraa"/>
    <n v="26"/>
    <x v="1"/>
    <s v="Kwame Amponsah"/>
    <m/>
    <x v="0"/>
    <d v="1899-12-30T23:00:00"/>
    <x v="1"/>
    <x v="99"/>
    <x v="38"/>
    <n v="79"/>
    <n v="350"/>
    <n v="1580"/>
    <s v="00000122"/>
    <s v="00000161"/>
    <n v="1580"/>
    <n v="0"/>
    <x v="0"/>
  </r>
  <r>
    <s v="120"/>
    <s v="Abena Bedge"/>
    <n v="125"/>
    <x v="1"/>
    <s v="David Viguro"/>
    <n v="542030705"/>
    <x v="0"/>
    <d v="1899-12-30T14:43:00"/>
    <x v="0"/>
    <x v="100"/>
    <x v="24"/>
    <n v="71"/>
    <n v="350"/>
    <n v="923"/>
    <s v="00000123"/>
    <s v="00000158"/>
    <n v="923"/>
    <n v="0"/>
    <x v="0"/>
  </r>
  <r>
    <s v="121"/>
    <s v="Isaac Kwasi Appiah"/>
    <n v="66"/>
    <x v="0"/>
    <s v="Samuel Dankwah"/>
    <n v="242310642"/>
    <x v="0"/>
    <d v="1899-12-30T09:05:00"/>
    <x v="0"/>
    <x v="101"/>
    <x v="41"/>
    <n v="2"/>
    <n v="350"/>
    <n v="26"/>
    <s v="00000124"/>
    <s v="00000072"/>
    <n v="26"/>
    <n v="0"/>
    <x v="0"/>
  </r>
  <r>
    <s v="122"/>
    <s v="Alfred Kwaku Gyensah"/>
    <n v="74"/>
    <x v="0"/>
    <s v="Eric Appiah"/>
    <n v="559213415"/>
    <x v="2"/>
    <d v="1899-12-30T16:00:00"/>
    <x v="0"/>
    <x v="100"/>
    <x v="26"/>
    <n v="232"/>
    <n v="350"/>
    <n v="3016"/>
    <s v="00000125"/>
    <s v="00000249"/>
    <n v="3016"/>
    <n v="0"/>
    <x v="0"/>
  </r>
  <r>
    <s v="123"/>
    <s v="Kwasi George"/>
    <n v="62"/>
    <x v="0"/>
    <s v="Juliana Dede"/>
    <n v="242827233"/>
    <x v="0"/>
    <d v="1899-12-30T19:00:00"/>
    <x v="0"/>
    <x v="102"/>
    <x v="31"/>
    <n v="139"/>
    <n v="350"/>
    <n v="1807"/>
    <s v="00000126"/>
    <s v="00000183"/>
    <n v="1807"/>
    <n v="0"/>
    <x v="0"/>
  </r>
  <r>
    <s v="124"/>
    <s v="Mercy Acheampomaa"/>
    <n v="60"/>
    <x v="1"/>
    <s v="Obeng Amoah"/>
    <n v="249155143"/>
    <x v="0"/>
    <d v="1899-12-30T15:00:00"/>
    <x v="1"/>
    <x v="101"/>
    <x v="26"/>
    <n v="229"/>
    <n v="350"/>
    <n v="4380"/>
    <s v="00000127"/>
    <s v="00000105"/>
    <n v="4580"/>
    <n v="-200"/>
    <x v="0"/>
  </r>
  <r>
    <s v="125"/>
    <s v="Mabel Afrah"/>
    <n v="46"/>
    <x v="1"/>
    <s v="Frank Adomako"/>
    <n v="244706518"/>
    <x v="10"/>
    <d v="1899-12-30T16:00:00"/>
    <x v="1"/>
    <x v="101"/>
    <x v="32"/>
    <n v="110"/>
    <n v="350"/>
    <n v="2200"/>
    <s v="00000128"/>
    <s v="00000175"/>
    <n v="2200"/>
    <n v="0"/>
    <x v="0"/>
  </r>
  <r>
    <s v="126"/>
    <s v="Erica Boakye"/>
    <n v="15"/>
    <x v="1"/>
    <s v="Kwabena Boakye"/>
    <n v="556250660"/>
    <x v="0"/>
    <d v="1899-12-30T14:45:00"/>
    <x v="0"/>
    <x v="103"/>
    <x v="25"/>
    <n v="10"/>
    <n v="350"/>
    <n v="130"/>
    <s v="00000129"/>
    <s v="00000073"/>
    <n v="130"/>
    <n v="0"/>
    <x v="0"/>
  </r>
  <r>
    <s v="127"/>
    <s v="Mercy Yeboah"/>
    <n v="54"/>
    <x v="1"/>
    <s v="Ohemeng Denkyira"/>
    <n v="543171106"/>
    <x v="12"/>
    <d v="1899-12-30T10:05:00"/>
    <x v="1"/>
    <x v="104"/>
    <x v="42"/>
    <n v="197"/>
    <n v="350"/>
    <n v="3940"/>
    <s v="00000130"/>
    <s v="00000229"/>
    <n v="3940"/>
    <n v="0"/>
    <x v="0"/>
  </r>
  <r>
    <s v="128"/>
    <s v="Joseph Bortey Alabi"/>
    <n v="28"/>
    <x v="0"/>
    <s v="Evans Anyitey"/>
    <n v="533541189"/>
    <x v="4"/>
    <d v="1899-12-30T14:30:00"/>
    <x v="0"/>
    <x v="104"/>
    <x v="11"/>
    <n v="45"/>
    <n v="350"/>
    <n v="585"/>
    <s v="00000131"/>
    <s v="00000154"/>
    <n v="585"/>
    <n v="0"/>
    <x v="0"/>
  </r>
  <r>
    <s v="129"/>
    <s v="Comfort Awo"/>
    <n v="75"/>
    <x v="1"/>
    <s v="James Teye"/>
    <n v="543475015"/>
    <x v="13"/>
    <d v="1899-12-30T22:30:00"/>
    <x v="0"/>
    <x v="104"/>
    <x v="43"/>
    <n v="220"/>
    <n v="350"/>
    <n v="2760"/>
    <s v="00000132"/>
    <s v="00000248"/>
    <n v="2860"/>
    <n v="-100"/>
    <x v="0"/>
  </r>
  <r>
    <s v="130"/>
    <s v="Kwame Attah"/>
    <n v="60"/>
    <x v="0"/>
    <s v="Kwame Tawiah"/>
    <n v="249082610"/>
    <x v="0"/>
    <d v="1899-12-30T15:30:00"/>
    <x v="0"/>
    <x v="105"/>
    <x v="32"/>
    <n v="106"/>
    <n v="350"/>
    <n v="1378"/>
    <s v="00000133"/>
    <s v="00000178"/>
    <n v="1378"/>
    <n v="0"/>
    <x v="0"/>
  </r>
  <r>
    <s v="131"/>
    <s v="Yaw Nyarko"/>
    <n v="81"/>
    <x v="0"/>
    <s v="Asiedu Ampong"/>
    <n v="244126977"/>
    <x v="14"/>
    <d v="1899-12-30T05:30:00"/>
    <x v="1"/>
    <x v="106"/>
    <x v="44"/>
    <n v="140"/>
    <n v="350"/>
    <n v="2800"/>
    <s v="00000134"/>
    <s v="00000198"/>
    <n v="2800"/>
    <n v="0"/>
    <x v="0"/>
  </r>
  <r>
    <s v="132"/>
    <s v="Kwasi Yeboah"/>
    <n v="50"/>
    <x v="0"/>
    <s v="Kwame Oduro"/>
    <n v="243650763"/>
    <x v="2"/>
    <d v="1899-12-30T13:30:00"/>
    <x v="0"/>
    <x v="107"/>
    <x v="40"/>
    <n v="185"/>
    <n v="350"/>
    <n v="2405"/>
    <s v="00000135"/>
    <s v="00000242"/>
    <n v="2405"/>
    <n v="0"/>
    <x v="0"/>
  </r>
  <r>
    <s v="133"/>
    <s v="Yaw Mark Adu"/>
    <n v="45"/>
    <x v="0"/>
    <s v="Yaw Foster Antwi"/>
    <n v="249608599"/>
    <x v="0"/>
    <d v="1899-12-30T09:40:00"/>
    <x v="0"/>
    <x v="108"/>
    <x v="23"/>
    <n v="72"/>
    <n v="350"/>
    <n v="936"/>
    <s v="00000136"/>
    <s v="00000165"/>
    <n v="936"/>
    <n v="0"/>
    <x v="0"/>
  </r>
  <r>
    <s v="134"/>
    <s v="Margaret Boatemaa"/>
    <n v="78"/>
    <x v="1"/>
    <s v="Kwame Owusu"/>
    <n v="246381281"/>
    <x v="0"/>
    <d v="1899-12-30T22:00:00"/>
    <x v="1"/>
    <x v="109"/>
    <x v="45"/>
    <n v="155"/>
    <n v="350"/>
    <n v="3100"/>
    <s v="00000137"/>
    <s v="00000203"/>
    <n v="3100"/>
    <n v="0"/>
    <x v="0"/>
  </r>
  <r>
    <s v="135"/>
    <s v="Emmanuel Amoako G."/>
    <n v="81"/>
    <x v="0"/>
    <s v="Paul Asante"/>
    <n v="246708361"/>
    <x v="15"/>
    <d v="1899-12-30T20:00:00"/>
    <x v="1"/>
    <x v="110"/>
    <x v="40"/>
    <n v="181"/>
    <n v="350"/>
    <n v="3620"/>
    <s v="00000138"/>
    <s v="00000233"/>
    <n v="3620"/>
    <n v="0"/>
    <x v="0"/>
  </r>
  <r>
    <s v="136"/>
    <s v="Joyce Oforiwaa"/>
    <n v="63"/>
    <x v="1"/>
    <s v="Thomas Asimeng"/>
    <n v="553066010"/>
    <x v="0"/>
    <d v="1899-12-30T11:05:00"/>
    <x v="1"/>
    <x v="111"/>
    <x v="31"/>
    <n v="113"/>
    <n v="350"/>
    <n v="2260"/>
    <s v="00000139"/>
    <s v="00000194"/>
    <n v="2260"/>
    <n v="0"/>
    <x v="0"/>
  </r>
  <r>
    <s v="137"/>
    <s v="Florence Kumiwaa"/>
    <n v="54"/>
    <x v="1"/>
    <s v="Samuel Ofori Ampofo"/>
    <n v="247404050"/>
    <x v="12"/>
    <d v="1899-12-30T15:40:00"/>
    <x v="0"/>
    <x v="112"/>
    <x v="31"/>
    <n v="111"/>
    <n v="350"/>
    <n v="1443"/>
    <s v="00000140"/>
    <s v="00000189"/>
    <n v="1443"/>
    <n v="0"/>
    <x v="0"/>
  </r>
  <r>
    <s v="138"/>
    <s v="Noah Teye"/>
    <n v="62"/>
    <x v="0"/>
    <s v="Noah Tettey"/>
    <n v="245776362"/>
    <x v="7"/>
    <d v="1899-12-30T11:30:00"/>
    <x v="0"/>
    <x v="113"/>
    <x v="37"/>
    <n v="100"/>
    <n v="350"/>
    <n v="1300"/>
    <s v="00000142"/>
    <s v="00000184"/>
    <n v="1300"/>
    <n v="0"/>
    <x v="0"/>
  </r>
  <r>
    <s v="139"/>
    <s v="Kwame Agyei"/>
    <n v="42"/>
    <x v="0"/>
    <s v="Mark Abrokwah"/>
    <n v="243660105"/>
    <x v="0"/>
    <d v="1899-12-30T15:00:00"/>
    <x v="0"/>
    <x v="114"/>
    <x v="32"/>
    <n v="74"/>
    <n v="350"/>
    <n v="962"/>
    <s v="00000143"/>
    <s v="00000180"/>
    <n v="962"/>
    <n v="0"/>
    <x v="0"/>
  </r>
  <r>
    <s v="140"/>
    <s v="Afia Martha Frimpomaa"/>
    <n v="59"/>
    <x v="1"/>
    <s v="Kwame Oduro"/>
    <n v="536038692"/>
    <x v="0"/>
    <d v="1899-12-30T12:00:00"/>
    <x v="0"/>
    <x v="115"/>
    <x v="40"/>
    <n v="164"/>
    <n v="350"/>
    <n v="2132"/>
    <s v="00000144"/>
    <s v="00000234"/>
    <n v="2132"/>
    <n v="0"/>
    <x v="0"/>
  </r>
  <r>
    <s v="141"/>
    <s v="Comfort Appeah"/>
    <n v="60"/>
    <x v="1"/>
    <s v="Isaac Ofori"/>
    <n v="537667291"/>
    <x v="16"/>
    <d v="1899-12-30T14:00:00"/>
    <x v="0"/>
    <x v="116"/>
    <x v="40"/>
    <n v="163"/>
    <n v="350"/>
    <n v="2002"/>
    <s v="00000145"/>
    <s v="00000231"/>
    <n v="2119"/>
    <n v="-117"/>
    <x v="0"/>
  </r>
  <r>
    <s v="142"/>
    <s v="Kwasi Asare"/>
    <n v="61"/>
    <x v="0"/>
    <s v="Dickson Nyarko"/>
    <n v="249810418"/>
    <x v="0"/>
    <d v="1899-12-30T07:30:00"/>
    <x v="0"/>
    <x v="117"/>
    <x v="23"/>
    <n v="50"/>
    <n v="350"/>
    <n v="650"/>
    <s v="00000146"/>
    <s v="00000167"/>
    <n v="650"/>
    <n v="0"/>
    <x v="0"/>
  </r>
  <r>
    <s v="143"/>
    <s v="Samuel Nyarko"/>
    <n v="65"/>
    <x v="0"/>
    <s v="Kwaku Darkwah"/>
    <n v="545753195"/>
    <x v="0"/>
    <d v="1899-12-30T08:00:00"/>
    <x v="1"/>
    <x v="118"/>
    <x v="26"/>
    <n v="188"/>
    <n v="350"/>
    <n v="3560"/>
    <s v="00000147"/>
    <s v="00000115"/>
    <n v="3760"/>
    <n v="-200"/>
    <x v="0"/>
  </r>
  <r>
    <s v="144"/>
    <s v="Yaa Ntiamoah"/>
    <n v="66"/>
    <x v="1"/>
    <s v="Samson Twum"/>
    <n v="248139308"/>
    <x v="0"/>
    <d v="1899-12-30T07:00:00"/>
    <x v="1"/>
    <x v="119"/>
    <x v="31"/>
    <n v="94"/>
    <n v="350"/>
    <n v="1380"/>
    <s v="00000148"/>
    <s v="00000196"/>
    <n v="1880"/>
    <n v="-500"/>
    <x v="0"/>
  </r>
  <r>
    <s v="145"/>
    <s v="Ebenezer Ofosuhene Antwi"/>
    <n v="65"/>
    <x v="0"/>
    <s v="Antwi Benoah"/>
    <n v="244934551"/>
    <x v="17"/>
    <d v="1899-12-30T17:30:00"/>
    <x v="0"/>
    <x v="120"/>
    <x v="37"/>
    <n v="86"/>
    <n v="350"/>
    <n v="1118"/>
    <s v="00000149"/>
    <s v="00000185"/>
    <n v="1118"/>
    <n v="0"/>
    <x v="0"/>
  </r>
  <r>
    <s v="146"/>
    <s v="Yaw Darko"/>
    <n v="63"/>
    <x v="0"/>
    <s v="Yaw Nimo"/>
    <n v="599135006"/>
    <x v="0"/>
    <d v="1899-12-30T21:30:00"/>
    <x v="0"/>
    <x v="121"/>
    <x v="23"/>
    <n v="41"/>
    <n v="350"/>
    <n v="533"/>
    <s v="00000150"/>
    <s v="00000166"/>
    <n v="533"/>
    <n v="0"/>
    <x v="0"/>
  </r>
  <r>
    <s v="147"/>
    <s v="Comfort Abong"/>
    <n v="80"/>
    <x v="1"/>
    <s v="Regina Ofosua"/>
    <n v="543526579"/>
    <x v="3"/>
    <d v="1899-12-30T13:30:00"/>
    <x v="1"/>
    <x v="122"/>
    <x v="40"/>
    <n v="154"/>
    <n v="350"/>
    <n v="3080"/>
    <s v="00000151"/>
    <s v="00000240"/>
    <n v="3080"/>
    <n v="0"/>
    <x v="0"/>
  </r>
  <r>
    <s v="148"/>
    <s v="Thomas Peprah"/>
    <n v="70"/>
    <x v="0"/>
    <s v="Collins Peprah"/>
    <n v="243586552"/>
    <x v="0"/>
    <d v="1899-12-30T08:00:00"/>
    <x v="0"/>
    <x v="123"/>
    <x v="45"/>
    <n v="123"/>
    <n v="350"/>
    <n v="1599"/>
    <s v="00000152"/>
    <s v="00000210"/>
    <n v="1599"/>
    <n v="0"/>
    <x v="0"/>
  </r>
  <r>
    <s v="149"/>
    <s v="Mina Asantewaa"/>
    <n v="100"/>
    <x v="1"/>
    <s v="Deborah Pokuaa"/>
    <n v="543683813"/>
    <x v="0"/>
    <d v="1899-12-30T08:30:00"/>
    <x v="0"/>
    <x v="124"/>
    <x v="45"/>
    <n v="122"/>
    <n v="350"/>
    <n v="1200"/>
    <s v="00000153"/>
    <s v="00000208"/>
    <n v="1586"/>
    <n v="-386"/>
    <x v="0"/>
  </r>
  <r>
    <s v="150"/>
    <s v="Regina Konadu"/>
    <n v="69"/>
    <x v="1"/>
    <s v="Kwadwo Yeboah"/>
    <n v="247422898"/>
    <x v="0"/>
    <d v="1899-12-30T17:00:00"/>
    <x v="0"/>
    <x v="123"/>
    <x v="46"/>
    <n v="298"/>
    <n v="350"/>
    <n v="1000"/>
    <s v="00000154"/>
    <m/>
    <n v="3874"/>
    <n v="-2874"/>
    <x v="1"/>
  </r>
  <r>
    <s v="151"/>
    <s v="Yawson Asante"/>
    <n v="58"/>
    <x v="0"/>
    <s v="Opanyin Yeboah"/>
    <n v="547163139"/>
    <x v="12"/>
    <d v="1899-12-30T16:00:00"/>
    <x v="1"/>
    <x v="123"/>
    <x v="47"/>
    <n v="109"/>
    <n v="350"/>
    <n v="2180"/>
    <s v="00000155"/>
    <s v="00000202"/>
    <n v="2180"/>
    <n v="0"/>
    <x v="0"/>
  </r>
  <r>
    <s v="152"/>
    <s v="Felix Kwadwo Ampofo"/>
    <n v="80"/>
    <x v="0"/>
    <s v="Eric Ampofo"/>
    <n v="244736149"/>
    <x v="0"/>
    <d v="1899-12-30T13:13:00"/>
    <x v="1"/>
    <x v="125"/>
    <x v="26"/>
    <n v="177"/>
    <n v="350"/>
    <n v="3340"/>
    <s v="00000156"/>
    <s v="00000108"/>
    <n v="3540"/>
    <n v="-200"/>
    <x v="0"/>
  </r>
  <r>
    <s v="153"/>
    <s v="Yaa Asuma"/>
    <n v="90"/>
    <x v="0"/>
    <s v="Felix Asante"/>
    <n v="242115652"/>
    <x v="0"/>
    <d v="1899-12-30T10:30:00"/>
    <x v="0"/>
    <x v="126"/>
    <x v="45"/>
    <n v="120"/>
    <n v="350"/>
    <n v="1560"/>
    <s v="00000157"/>
    <s v="00000207"/>
    <n v="1560"/>
    <n v="0"/>
    <x v="0"/>
  </r>
  <r>
    <s v="154"/>
    <s v="Dickson Kwame"/>
    <n v="80"/>
    <x v="0"/>
    <s v="Isaac Boafo"/>
    <n v="548459710"/>
    <x v="0"/>
    <d v="1899-12-30T07:00:00"/>
    <x v="0"/>
    <x v="127"/>
    <x v="42"/>
    <n v="145"/>
    <n v="350"/>
    <n v="1885"/>
    <s v="00000158"/>
    <s v="00000226"/>
    <n v="1885"/>
    <n v="0"/>
    <x v="0"/>
  </r>
  <r>
    <s v="155"/>
    <s v="Adwoa Darkwaa"/>
    <n v="41"/>
    <x v="1"/>
    <s v="Nicholas Bosompem"/>
    <n v="244256288"/>
    <x v="3"/>
    <d v="1899-12-30T17:30:00"/>
    <x v="0"/>
    <x v="128"/>
    <x v="31"/>
    <n v="82"/>
    <n v="350"/>
    <n v="1066"/>
    <s v="00000159"/>
    <s v="00000192"/>
    <n v="1066"/>
    <n v="0"/>
    <x v="0"/>
  </r>
  <r>
    <s v="156"/>
    <s v="Nelson Kwasi Nartey"/>
    <n v="70"/>
    <x v="0"/>
    <s v="Michael Tetteh"/>
    <n v="245765663"/>
    <x v="4"/>
    <d v="2025-06-10T00:00:00"/>
    <x v="0"/>
    <x v="129"/>
    <x v="34"/>
    <n v="137"/>
    <n v="350"/>
    <n v="1781"/>
    <s v="00000160"/>
    <s v="00000225"/>
    <n v="1781"/>
    <n v="0"/>
    <x v="0"/>
  </r>
  <r>
    <s v="157"/>
    <s v="Yaw Oppong"/>
    <n v="90"/>
    <x v="0"/>
    <s v="Joyce Ofosuaa"/>
    <n v="240937182"/>
    <x v="0"/>
    <d v="1899-12-30T12:45:00"/>
    <x v="0"/>
    <x v="129"/>
    <x v="31"/>
    <n v="81"/>
    <n v="350"/>
    <n v="1053"/>
    <s v="00000161"/>
    <s v="00000197"/>
    <n v="1053"/>
    <n v="0"/>
    <x v="0"/>
  </r>
  <r>
    <s v="158"/>
    <s v="Dora Afrah"/>
    <n v="55"/>
    <x v="1"/>
    <s v="Kwaku Appiah"/>
    <n v="248113292"/>
    <x v="0"/>
    <d v="1899-12-30T19:15:00"/>
    <x v="0"/>
    <x v="130"/>
    <x v="40"/>
    <n v="142"/>
    <n v="350"/>
    <n v="1846"/>
    <s v="00000162"/>
    <s v="00000243"/>
    <n v="1846"/>
    <n v="0"/>
    <x v="0"/>
  </r>
  <r>
    <s v="159"/>
    <s v="Alice Asaah"/>
    <n v="87"/>
    <x v="1"/>
    <s v="Asare Bediako"/>
    <n v="242122292"/>
    <x v="0"/>
    <d v="1899-12-30T13:40:00"/>
    <x v="0"/>
    <x v="131"/>
    <x v="48"/>
    <s v="NO DISCHARGE DATE"/>
    <n v="350"/>
    <m/>
    <s v="00000163"/>
    <m/>
    <e v="#VALUE!"/>
    <e v="#VALUE!"/>
    <x v="1"/>
  </r>
  <r>
    <s v="160"/>
    <s v="Patience Oforiwaa"/>
    <n v="50"/>
    <x v="1"/>
    <s v="Seth Kobea"/>
    <n v="248632476"/>
    <x v="0"/>
    <d v="1899-12-30T11:00:00"/>
    <x v="1"/>
    <x v="132"/>
    <x v="31"/>
    <n v="75"/>
    <n v="350"/>
    <n v="1500"/>
    <s v="00000164"/>
    <s v="00000193"/>
    <n v="1500"/>
    <n v="0"/>
    <x v="0"/>
  </r>
  <r>
    <s v="161"/>
    <s v="Man Togo"/>
    <n v="74"/>
    <x v="0"/>
    <s v="Kwame Akoto"/>
    <n v="257082636"/>
    <x v="2"/>
    <d v="1899-12-30T08:30:00"/>
    <x v="0"/>
    <x v="133"/>
    <x v="49"/>
    <n v="38"/>
    <n v="350"/>
    <n v="494"/>
    <s v="00000165"/>
    <s v="00000173"/>
    <n v="494"/>
    <n v="0"/>
    <x v="0"/>
  </r>
  <r>
    <s v="162"/>
    <s v="Doris Ohenewaa"/>
    <n v="60"/>
    <x v="1"/>
    <s v="Seth Okyere"/>
    <n v="248145638"/>
    <x v="0"/>
    <d v="1899-12-30T10:30:00"/>
    <x v="0"/>
    <x v="133"/>
    <x v="45"/>
    <n v="107"/>
    <n v="350"/>
    <n v="1391"/>
    <s v="00000166"/>
    <s v="00000205"/>
    <n v="1391"/>
    <n v="0"/>
    <x v="0"/>
  </r>
  <r>
    <s v="163"/>
    <s v="Daniel Kwame Marfo"/>
    <n v="55"/>
    <x v="0"/>
    <s v="Foster Agyare"/>
    <n v="594386555"/>
    <x v="0"/>
    <d v="1899-12-30T12:40:00"/>
    <x v="0"/>
    <x v="133"/>
    <x v="50"/>
    <n v="6"/>
    <n v="350"/>
    <n v="78"/>
    <s v="00000167"/>
    <s v="00000160"/>
    <n v="78"/>
    <n v="0"/>
    <x v="0"/>
  </r>
  <r>
    <s v="164"/>
    <s v="Sophia Frimpong"/>
    <n v="42"/>
    <x v="1"/>
    <s v="Richard Bentum"/>
    <n v="508406180"/>
    <x v="3"/>
    <d v="1899-12-30T14:30:00"/>
    <x v="0"/>
    <x v="133"/>
    <x v="51"/>
    <n v="16"/>
    <n v="350"/>
    <n v="208"/>
    <s v="00000168"/>
    <s v="00000174"/>
    <n v="208"/>
    <n v="0"/>
    <x v="0"/>
  </r>
  <r>
    <s v="165"/>
    <s v="Afi Tagbor"/>
    <n v="72"/>
    <x v="1"/>
    <s v="Ernest Avadzinu"/>
    <n v="242364213"/>
    <x v="18"/>
    <d v="1899-12-30T13:00:00"/>
    <x v="0"/>
    <x v="134"/>
    <x v="40"/>
    <n v="132"/>
    <n v="350"/>
    <n v="1612"/>
    <s v="00000169"/>
    <s v="00000219"/>
    <n v="1716"/>
    <n v="-104"/>
    <x v="0"/>
  </r>
  <r>
    <s v="166"/>
    <s v="Rose Animah"/>
    <n v="58"/>
    <x v="1"/>
    <s v="John Ofori"/>
    <m/>
    <x v="0"/>
    <d v="1899-12-30T17:30:00"/>
    <x v="1"/>
    <x v="135"/>
    <x v="45"/>
    <n v="102"/>
    <n v="350"/>
    <n v="2040"/>
    <s v="00000170"/>
    <s v="00000206"/>
    <n v="2040"/>
    <n v="0"/>
    <x v="0"/>
  </r>
  <r>
    <s v="167"/>
    <s v="Sarah Attaa"/>
    <n v="97"/>
    <x v="1"/>
    <s v="Jones Brobbey"/>
    <m/>
    <x v="0"/>
    <d v="1899-12-30T11:30:00"/>
    <x v="0"/>
    <x v="136"/>
    <x v="40"/>
    <n v="129"/>
    <n v="350"/>
    <n v="1677"/>
    <s v="00000171"/>
    <s v="00000241"/>
    <n v="1677"/>
    <n v="0"/>
    <x v="0"/>
  </r>
  <r>
    <s v="168"/>
    <s v="Samuel Akuako"/>
    <n v="82"/>
    <x v="0"/>
    <s v="Yaw Acheampong"/>
    <n v="546675537"/>
    <x v="2"/>
    <d v="1899-12-30T19:00:00"/>
    <x v="0"/>
    <x v="136"/>
    <x v="52"/>
    <n v="128"/>
    <n v="350"/>
    <n v="1664"/>
    <s v="00000172"/>
    <s v="00000217"/>
    <n v="1664"/>
    <n v="0"/>
    <x v="0"/>
  </r>
  <r>
    <s v="169"/>
    <s v="Daniel Opoku"/>
    <n v="50"/>
    <x v="0"/>
    <s v="Raymond Agyei"/>
    <n v="550255518"/>
    <x v="3"/>
    <d v="1899-12-30T16:00:00"/>
    <x v="0"/>
    <x v="137"/>
    <x v="45"/>
    <n v="97"/>
    <n v="350"/>
    <n v="1261"/>
    <s v="00000173"/>
    <s v="00000211"/>
    <n v="1261"/>
    <n v="0"/>
    <x v="0"/>
  </r>
  <r>
    <s v="170"/>
    <s v="Comfort Afrah"/>
    <n v="70"/>
    <x v="1"/>
    <s v="Samuel Antwi"/>
    <n v="247744664"/>
    <x v="2"/>
    <d v="1899-12-30T19:00:00"/>
    <x v="0"/>
    <x v="138"/>
    <x v="40"/>
    <n v="126"/>
    <n v="350"/>
    <n v="1638"/>
    <s v="00000174"/>
    <s v="00000235"/>
    <n v="1638"/>
    <n v="0"/>
    <x v="0"/>
  </r>
  <r>
    <s v="171"/>
    <s v="Esther Serwaa"/>
    <n v="70"/>
    <x v="1"/>
    <s v="Georgina Antwiwaa"/>
    <n v="246802783"/>
    <x v="2"/>
    <d v="1899-12-30T16:30:00"/>
    <x v="1"/>
    <x v="139"/>
    <x v="40"/>
    <n v="124"/>
    <n v="350"/>
    <n v="2480"/>
    <s v="00000175"/>
    <s v="00000236"/>
    <n v="2480"/>
    <n v="0"/>
    <x v="0"/>
  </r>
  <r>
    <s v="172"/>
    <s v="Patrick Tetteh"/>
    <n v="41"/>
    <x v="0"/>
    <s v="Isaac Tetteh"/>
    <n v="559942653"/>
    <x v="0"/>
    <d v="1899-12-30T12:00:00"/>
    <x v="0"/>
    <x v="140"/>
    <x v="31"/>
    <n v="60"/>
    <n v="350"/>
    <n v="780"/>
    <s v="00000176"/>
    <s v="00000195"/>
    <n v="780"/>
    <n v="0"/>
    <x v="0"/>
  </r>
  <r>
    <s v="173"/>
    <s v="Grace Asiedua"/>
    <n v="90"/>
    <x v="1"/>
    <s v="Godfred Darkwah"/>
    <n v="537961472"/>
    <x v="0"/>
    <d v="1899-12-30T14:00:00"/>
    <x v="0"/>
    <x v="141"/>
    <x v="26"/>
    <n v="143"/>
    <n v="350"/>
    <n v="1759"/>
    <s v="00000177"/>
    <s v="00000247"/>
    <n v="1859"/>
    <n v="-100"/>
    <x v="0"/>
  </r>
  <r>
    <s v="174"/>
    <s v="Alex Antwi Darko"/>
    <n v="78"/>
    <x v="0"/>
    <s v="Asare Bediako"/>
    <n v="242122292"/>
    <x v="0"/>
    <d v="1899-12-30T15:00:00"/>
    <x v="0"/>
    <x v="142"/>
    <x v="46"/>
    <n v="260"/>
    <n v="350"/>
    <n v="2000"/>
    <s v="00000178"/>
    <m/>
    <n v="3380"/>
    <n v="-1380"/>
    <x v="1"/>
  </r>
  <r>
    <s v="175"/>
    <s v="Akosua Beatrice"/>
    <n v="53"/>
    <x v="1"/>
    <s v="David Boadi"/>
    <n v="546500381"/>
    <x v="3"/>
    <d v="1899-12-30T14:00:00"/>
    <x v="0"/>
    <x v="143"/>
    <x v="45"/>
    <n v="83"/>
    <n v="350"/>
    <n v="1079"/>
    <s v="00000179"/>
    <s v="00000212"/>
    <n v="1079"/>
    <n v="0"/>
    <x v="0"/>
  </r>
  <r>
    <s v="176"/>
    <s v="Kwadwo Darkwah"/>
    <n v="60"/>
    <x v="0"/>
    <s v="Kwabena Appiah"/>
    <n v="535372585"/>
    <x v="3"/>
    <d v="1899-12-30T17:16:00"/>
    <x v="0"/>
    <x v="144"/>
    <x v="45"/>
    <n v="79"/>
    <n v="350"/>
    <n v="1027"/>
    <s v="00000180"/>
    <s v="00000215"/>
    <n v="1027"/>
    <n v="0"/>
    <x v="0"/>
  </r>
  <r>
    <s v="177"/>
    <s v="Deborah Otenewaa"/>
    <n v="47"/>
    <x v="1"/>
    <s v="Kwame Nuamah"/>
    <n v="243309054"/>
    <x v="0"/>
    <d v="1899-12-30T08:00:00"/>
    <x v="1"/>
    <x v="145"/>
    <x v="45"/>
    <n v="77"/>
    <n v="350"/>
    <n v="1540"/>
    <s v="00000181"/>
    <s v="00000214"/>
    <n v="1540"/>
    <n v="0"/>
    <x v="0"/>
  </r>
  <r>
    <s v="178"/>
    <s v="Godwin Adamtey"/>
    <n v="42"/>
    <x v="0"/>
    <s v="Emmanuel Onukpa"/>
    <n v="240929810"/>
    <x v="2"/>
    <d v="1899-12-30T23:20:00"/>
    <x v="1"/>
    <x v="146"/>
    <x v="47"/>
    <n v="64"/>
    <n v="350"/>
    <n v="1280"/>
    <s v="00000182"/>
    <s v="00000200"/>
    <n v="1280"/>
    <n v="0"/>
    <x v="0"/>
  </r>
  <r>
    <s v="179"/>
    <s v="Christopher Addo"/>
    <n v="31"/>
    <x v="0"/>
    <s v="Albert K. Tetteh"/>
    <n v="242886362"/>
    <x v="19"/>
    <d v="1899-12-30T09:56:00"/>
    <x v="0"/>
    <x v="147"/>
    <x v="32"/>
    <n v="13"/>
    <n v="350"/>
    <n v="169"/>
    <s v="00000183"/>
    <s v="00000177"/>
    <n v="169"/>
    <n v="0"/>
    <x v="0"/>
  </r>
  <r>
    <s v="180"/>
    <s v="Rita Antwi"/>
    <n v="46"/>
    <x v="1"/>
    <s v="K. Donsh"/>
    <n v="243672539"/>
    <x v="0"/>
    <d v="1899-12-30T18:00:00"/>
    <x v="0"/>
    <x v="145"/>
    <x v="40"/>
    <n v="105"/>
    <n v="350"/>
    <n v="1365"/>
    <s v="00000184"/>
    <s v="00000230"/>
    <n v="1365"/>
    <n v="0"/>
    <x v="0"/>
  </r>
  <r>
    <s v="181"/>
    <s v="Kofi Alhassan"/>
    <n v="45"/>
    <x v="0"/>
    <s v="Okyere Yusif"/>
    <n v="559213457"/>
    <x v="2"/>
    <d v="1899-12-30T08:17:00"/>
    <x v="1"/>
    <x v="148"/>
    <x v="34"/>
    <n v="95"/>
    <n v="350"/>
    <n v="1900"/>
    <s v="00000185"/>
    <s v="00000221"/>
    <n v="1900"/>
    <n v="0"/>
    <x v="0"/>
  </r>
  <r>
    <s v="182"/>
    <s v="Francis Owusu"/>
    <n v="35"/>
    <x v="1"/>
    <s v="Ebenezer Odoi Lartey"/>
    <n v="201669517"/>
    <x v="12"/>
    <d v="1899-12-30T16:42:00"/>
    <x v="1"/>
    <x v="149"/>
    <x v="31"/>
    <n v="38"/>
    <n v="350"/>
    <n v="760"/>
    <s v="00000186"/>
    <s v="00000188"/>
    <n v="760"/>
    <n v="0"/>
    <x v="0"/>
  </r>
  <r>
    <s v="183"/>
    <s v="Joseph Antiri Ofori-Atta"/>
    <n v="54"/>
    <x v="0"/>
    <s v="Michael Antiri Adisi"/>
    <n v="541911615"/>
    <x v="2"/>
    <d v="1899-12-30T09:43:00"/>
    <x v="1"/>
    <x v="150"/>
    <x v="34"/>
    <n v="88"/>
    <n v="350"/>
    <n v="1760"/>
    <s v="00000187"/>
    <s v="00000228"/>
    <n v="1760"/>
    <n v="0"/>
    <x v="0"/>
  </r>
  <r>
    <s v="184"/>
    <s v="Ama Adukpo"/>
    <n v="90"/>
    <x v="1"/>
    <s v="Kwaku Adjakpa"/>
    <n v="240618158"/>
    <x v="20"/>
    <d v="1899-12-30T22:30:00"/>
    <x v="0"/>
    <x v="151"/>
    <x v="48"/>
    <s v="NO DISCHARGE DATE"/>
    <n v="350"/>
    <m/>
    <s v="00000188"/>
    <m/>
    <e v="#VALUE!"/>
    <e v="#VALUE!"/>
    <x v="1"/>
  </r>
  <r>
    <s v="185"/>
    <s v="Emmanuel Essel"/>
    <n v="25"/>
    <x v="0"/>
    <s v="Kwame Oduro"/>
    <n v="536038692"/>
    <x v="0"/>
    <d v="1899-12-30T20:20:00"/>
    <x v="0"/>
    <x v="152"/>
    <x v="53"/>
    <n v="40"/>
    <n v="350"/>
    <n v="520"/>
    <s v="00000189"/>
    <s v="00000199"/>
    <n v="520"/>
    <n v="0"/>
    <x v="0"/>
  </r>
  <r>
    <s v="186"/>
    <s v="Dickson Amedzo"/>
    <n v="51"/>
    <x v="0"/>
    <s v="Samuel K. Nyavi"/>
    <n v="248104541"/>
    <x v="0"/>
    <d v="1899-12-30T21:30:00"/>
    <x v="1"/>
    <x v="153"/>
    <x v="26"/>
    <n v="116"/>
    <n v="350"/>
    <n v="2120"/>
    <s v="00000190"/>
    <s v="00000118"/>
    <n v="2320"/>
    <n v="-200"/>
    <x v="0"/>
  </r>
  <r>
    <s v="187"/>
    <s v="Alex Kofi Darkwah"/>
    <n v="69"/>
    <x v="0"/>
    <s v="Yaw Osarfo"/>
    <n v="243917189"/>
    <x v="0"/>
    <d v="1899-12-30T14:20:00"/>
    <x v="0"/>
    <x v="154"/>
    <x v="26"/>
    <n v="115"/>
    <n v="350"/>
    <n v="1395"/>
    <s v="00000191"/>
    <s v="00000116"/>
    <n v="1495"/>
    <n v="-100"/>
    <x v="0"/>
  </r>
  <r>
    <s v="188"/>
    <s v="Alexander Brobbey"/>
    <n v="78"/>
    <x v="0"/>
    <s v="Christina Asantewaa"/>
    <n v="535769827"/>
    <x v="0"/>
    <d v="1899-12-30T12:00:00"/>
    <x v="0"/>
    <x v="155"/>
    <x v="45"/>
    <n v="57"/>
    <n v="350"/>
    <n v="741"/>
    <s v="00000192"/>
    <s v="00000216"/>
    <n v="741"/>
    <n v="0"/>
    <x v="0"/>
  </r>
  <r>
    <s v="189"/>
    <s v="Dora Darkwaah"/>
    <n v="46"/>
    <x v="1"/>
    <s v="Nti Botwe"/>
    <s v="0556137887"/>
    <x v="0"/>
    <d v="1899-12-30T16:30:00"/>
    <x v="1"/>
    <x v="156"/>
    <x v="40"/>
    <n v="84"/>
    <n v="350"/>
    <n v="840"/>
    <s v="00000193"/>
    <s v="00000227"/>
    <n v="1680"/>
    <n v="-840"/>
    <x v="0"/>
  </r>
  <r>
    <s v="190"/>
    <s v="Kofi Ametekpe"/>
    <n v="98"/>
    <x v="0"/>
    <s v="Samson Wiekpo"/>
    <n v="536960022"/>
    <x v="2"/>
    <d v="1899-12-30T08:10:00"/>
    <x v="0"/>
    <x v="157"/>
    <x v="47"/>
    <n v="38"/>
    <n v="350"/>
    <n v="494"/>
    <s v="00000194"/>
    <s v="00000201"/>
    <n v="494"/>
    <n v="0"/>
    <x v="0"/>
  </r>
  <r>
    <s v="191"/>
    <s v="Margaret Nyankson"/>
    <n v="65"/>
    <x v="1"/>
    <s v="Ebenezer Addo"/>
    <n v="548315782"/>
    <x v="2"/>
    <d v="1899-12-30T22:00:00"/>
    <x v="0"/>
    <x v="157"/>
    <x v="54"/>
    <n v="199"/>
    <n v="350"/>
    <m/>
    <s v="00000195"/>
    <m/>
    <n v="2587"/>
    <n v="-2587"/>
    <x v="1"/>
  </r>
  <r>
    <s v="192"/>
    <s v="Kwasi Nimako"/>
    <n v="69"/>
    <x v="0"/>
    <s v="Yeboah Adade"/>
    <n v="245958269"/>
    <x v="0"/>
    <d v="1899-12-30T01:30:00"/>
    <x v="1"/>
    <x v="158"/>
    <x v="26"/>
    <n v="107"/>
    <n v="350"/>
    <n v="2040"/>
    <s v="00000196"/>
    <s v="00000101"/>
    <n v="2140"/>
    <n v="-100"/>
    <x v="0"/>
  </r>
  <r>
    <s v="193"/>
    <s v="Matilda Obenewaa"/>
    <n v="58"/>
    <x v="1"/>
    <s v="Enoch Owusu"/>
    <n v="241413028"/>
    <x v="0"/>
    <d v="1899-12-30T09:00:00"/>
    <x v="1"/>
    <x v="159"/>
    <x v="54"/>
    <n v="197"/>
    <n v="350"/>
    <n v="1000"/>
    <s v="00000197"/>
    <m/>
    <n v="3940"/>
    <n v="-2940"/>
    <x v="1"/>
  </r>
  <r>
    <s v="194"/>
    <s v="Kwame Yeboah"/>
    <n v="80"/>
    <x v="0"/>
    <s v="Seth Frimpong"/>
    <n v="599135006"/>
    <x v="0"/>
    <d v="1899-12-30T21:00:00"/>
    <x v="1"/>
    <x v="160"/>
    <x v="40"/>
    <n v="75"/>
    <n v="350"/>
    <n v="1500"/>
    <s v="00000198"/>
    <s v="00000238"/>
    <n v="1500"/>
    <n v="0"/>
    <x v="0"/>
  </r>
  <r>
    <s v="195"/>
    <s v="Isaac Kwabena Bosompem"/>
    <n v="55"/>
    <x v="0"/>
    <s v="Emmanuel Frimpong"/>
    <m/>
    <x v="0"/>
    <d v="1899-12-30T14:30:00"/>
    <x v="0"/>
    <x v="161"/>
    <x v="45"/>
    <n v="42"/>
    <n v="350"/>
    <n v="546"/>
    <s v="00000199"/>
    <s v="00000213"/>
    <n v="546"/>
    <n v="0"/>
    <x v="0"/>
  </r>
  <r>
    <s v="196"/>
    <s v="Beatrice Akosua Antwiwaa"/>
    <n v="32"/>
    <x v="1"/>
    <s v="Martin Peprah"/>
    <n v="547716620"/>
    <x v="15"/>
    <d v="1899-12-30T22:00:00"/>
    <x v="0"/>
    <x v="162"/>
    <x v="26"/>
    <n v="97"/>
    <n v="350"/>
    <n v="1161"/>
    <s v="00000200"/>
    <s v="00000107"/>
    <n v="1261"/>
    <n v="-100"/>
    <x v="0"/>
  </r>
  <r>
    <s v="197"/>
    <s v="Kofi Darkwah"/>
    <n v="67"/>
    <x v="0"/>
    <s v="Isaac Obeng"/>
    <n v="540702449"/>
    <x v="3"/>
    <d v="1899-12-30T10:50:00"/>
    <x v="0"/>
    <x v="163"/>
    <x v="48"/>
    <s v="NO DISCHARGE DATE"/>
    <n v="350"/>
    <m/>
    <s v="00000201"/>
    <m/>
    <e v="#VALUE!"/>
    <e v="#VALUE!"/>
    <x v="1"/>
  </r>
  <r>
    <s v="198"/>
    <s v="Adwoa Kwakyewaa"/>
    <n v="73"/>
    <x v="1"/>
    <s v="Kwame Gyapong"/>
    <n v="248603401"/>
    <x v="0"/>
    <d v="1899-12-30T10:50:00"/>
    <x v="0"/>
    <x v="163"/>
    <x v="48"/>
    <s v="NO DISCHARGE DATE"/>
    <n v="350"/>
    <m/>
    <s v="00000202"/>
    <m/>
    <e v="#VALUE!"/>
    <e v="#VALUE!"/>
    <x v="1"/>
  </r>
  <r>
    <s v="199"/>
    <s v="Attah Ahorku"/>
    <n v="69"/>
    <x v="0"/>
    <s v="Joyce Sarpeh"/>
    <n v="540451151"/>
    <x v="0"/>
    <d v="1899-12-30T20:30:00"/>
    <x v="0"/>
    <x v="164"/>
    <x v="26"/>
    <n v="93"/>
    <n v="350"/>
    <n v="1109"/>
    <s v="00000203"/>
    <s v="00000113"/>
    <n v="1209"/>
    <n v="-100"/>
    <x v="0"/>
  </r>
  <r>
    <s v="200"/>
    <s v="Comfort Inkum"/>
    <n v="87"/>
    <x v="1"/>
    <s v="Opanyin Kwaku Mensah"/>
    <n v="591038895"/>
    <x v="0"/>
    <d v="1899-12-30T00:00:00"/>
    <x v="1"/>
    <x v="165"/>
    <x v="46"/>
    <n v="210"/>
    <n v="350"/>
    <m/>
    <s v="00000205"/>
    <m/>
    <n v="4200"/>
    <n v="-4200"/>
    <x v="1"/>
  </r>
  <r>
    <s v="201"/>
    <s v="Kennedy Ampaw"/>
    <n v="78"/>
    <x v="0"/>
    <s v="Harrison Amponsah"/>
    <n v="553660455"/>
    <x v="0"/>
    <d v="1899-12-30T14:30:00"/>
    <x v="1"/>
    <x v="166"/>
    <x v="26"/>
    <n v="89"/>
    <n v="350"/>
    <n v="1680"/>
    <s v="00000206"/>
    <s v="00000103"/>
    <n v="1780"/>
    <n v="-100"/>
    <x v="0"/>
  </r>
  <r>
    <s v="202"/>
    <s v="Emmanuel Tsati"/>
    <n v="57"/>
    <x v="0"/>
    <s v="Daniel Tetteh"/>
    <s v="0549548828"/>
    <x v="2"/>
    <d v="1899-12-30T10:45:00"/>
    <x v="0"/>
    <x v="167"/>
    <x v="26"/>
    <n v="88"/>
    <n v="350"/>
    <n v="1144"/>
    <s v="00000207"/>
    <s v="00000250"/>
    <n v="1144"/>
    <n v="0"/>
    <x v="0"/>
  </r>
  <r>
    <s v="203"/>
    <s v="Alex Twumasi"/>
    <n v="60"/>
    <x v="0"/>
    <s v="Kwaku Adjei "/>
    <s v="0244597742"/>
    <x v="21"/>
    <s v="04:25:00 AM"/>
    <x v="0"/>
    <x v="168"/>
    <x v="34"/>
    <n v="52"/>
    <n v="350"/>
    <n v="676"/>
    <s v="00000208"/>
    <s v="00000220"/>
    <n v="676"/>
    <n v="0"/>
    <x v="0"/>
  </r>
  <r>
    <s v="204"/>
    <s v="Amos Martey"/>
    <n v="87"/>
    <x v="0"/>
    <s v="Samuel kofi Ahua"/>
    <s v="0243882578"/>
    <x v="8"/>
    <s v="05:12:00 AM"/>
    <x v="0"/>
    <x v="169"/>
    <x v="55"/>
    <n v="134"/>
    <n v="350"/>
    <n v="1742"/>
    <s v="00000209"/>
    <n v="125"/>
    <n v="1742"/>
    <n v="0"/>
    <x v="0"/>
  </r>
  <r>
    <s v="205"/>
    <s v="Comfort Bruwaa"/>
    <n v="87"/>
    <x v="1"/>
    <s v="Martin Ankomah Oduro"/>
    <s v="0552625629"/>
    <x v="0"/>
    <s v="08:00:00 PM"/>
    <x v="1"/>
    <x v="169"/>
    <x v="46"/>
    <n v="204"/>
    <n v="350"/>
    <n v="3000"/>
    <s v="00000210"/>
    <m/>
    <n v="4080"/>
    <n v="-1080"/>
    <x v="1"/>
  </r>
  <r>
    <s v="206"/>
    <s v="Kofi Oduro"/>
    <n v="47"/>
    <x v="0"/>
    <s v="E. K. Boahene"/>
    <s v="0592085773"/>
    <x v="0"/>
    <d v="1899-12-30T17:47:00"/>
    <x v="0"/>
    <x v="170"/>
    <x v="45"/>
    <n v="26"/>
    <n v="350"/>
    <n v="338"/>
    <s v="00000211"/>
    <n v="209"/>
    <n v="338"/>
    <n v="0"/>
    <x v="0"/>
  </r>
  <r>
    <s v="207"/>
    <s v="Dede Nartey"/>
    <n v="64"/>
    <x v="1"/>
    <s v="Fredrick T. Nartey"/>
    <s v="0242944617"/>
    <x v="4"/>
    <s v="12:30:00 PM"/>
    <x v="0"/>
    <x v="171"/>
    <x v="26"/>
    <n v="80"/>
    <n v="350"/>
    <n v="1040"/>
    <s v="00000212"/>
    <s v="00000106"/>
    <n v="1040"/>
    <n v="0"/>
    <x v="0"/>
  </r>
  <r>
    <s v="208"/>
    <s v="Hayford Mensah"/>
    <n v="59"/>
    <x v="0"/>
    <s v="Kwasi Hansom"/>
    <s v="0533955770"/>
    <x v="0"/>
    <s v="12:45:00 PM"/>
    <x v="0"/>
    <x v="172"/>
    <x v="40"/>
    <n v="51"/>
    <n v="350"/>
    <n v="663"/>
    <s v="00000213"/>
    <s v="00000239"/>
    <n v="663"/>
    <n v="0"/>
    <x v="0"/>
  </r>
  <r>
    <s v="209"/>
    <s v="William Addo"/>
    <n v="54"/>
    <x v="0"/>
    <s v="Alex Addo"/>
    <s v="0533814052"/>
    <x v="0"/>
    <s v="09:10:00 AM"/>
    <x v="0"/>
    <x v="173"/>
    <x v="26"/>
    <n v="78"/>
    <n v="350"/>
    <n v="1014"/>
    <s v="00000214"/>
    <s v="00000117"/>
    <n v="1014"/>
    <n v="0"/>
    <x v="0"/>
  </r>
  <r>
    <s v="210"/>
    <s v="Ali Tetteh"/>
    <n v="40"/>
    <x v="0"/>
    <s v="Jonathan Narh"/>
    <s v="0240703240"/>
    <x v="4"/>
    <s v="05:00:00 AM"/>
    <x v="0"/>
    <x v="174"/>
    <x v="26"/>
    <n v="76"/>
    <n v="350"/>
    <n v="988"/>
    <s v="00000215"/>
    <s v="00000112"/>
    <n v="988"/>
    <n v="0"/>
    <x v="0"/>
  </r>
  <r>
    <s v="211"/>
    <s v="Adama Sagno"/>
    <n v="27"/>
    <x v="0"/>
    <s v="Dickson Kamboe"/>
    <s v="0546174677"/>
    <x v="15"/>
    <d v="1899-12-30T10:20:00"/>
    <x v="1"/>
    <x v="175"/>
    <x v="56"/>
    <n v="6"/>
    <n v="350"/>
    <n v="120"/>
    <s v="00000216"/>
    <s v="00000204"/>
    <n v="120"/>
    <n v="0"/>
    <x v="0"/>
  </r>
  <r>
    <s v="212"/>
    <s v="Tetteh Wayoe"/>
    <n v="93"/>
    <x v="0"/>
    <s v="John Albert Tetteh"/>
    <s v="0249640700"/>
    <x v="2"/>
    <s v="06:30:00 PM"/>
    <x v="0"/>
    <x v="176"/>
    <x v="48"/>
    <s v="NO DISCHARGE DATE"/>
    <n v="350"/>
    <m/>
    <s v="00000217"/>
    <m/>
    <e v="#VALUE!"/>
    <e v="#VALUE!"/>
    <x v="1"/>
  </r>
  <r>
    <s v="213"/>
    <s v="William Ofori"/>
    <n v="43"/>
    <x v="0"/>
    <s v="Kwasi Ofori"/>
    <s v="0241964760"/>
    <x v="3"/>
    <s v="09:10:00 AM"/>
    <x v="0"/>
    <x v="177"/>
    <x v="40"/>
    <n v="37"/>
    <n v="350"/>
    <n v="481"/>
    <s v="00000218"/>
    <s v="00000244"/>
    <n v="481"/>
    <n v="0"/>
    <x v="0"/>
  </r>
  <r>
    <s v="214"/>
    <s v="Enock Brafo"/>
    <n v="38"/>
    <x v="0"/>
    <s v="Eric Obuobi"/>
    <s v="0544885661"/>
    <x v="0"/>
    <s v="01:20:00 PM"/>
    <x v="0"/>
    <x v="177"/>
    <x v="57"/>
    <n v="74"/>
    <n v="350"/>
    <n v="962"/>
    <s v="00000219"/>
    <s v="00000120"/>
    <n v="962"/>
    <n v="0"/>
    <x v="0"/>
  </r>
  <r>
    <s v="215"/>
    <s v="Yaw Peprah"/>
    <n v="75"/>
    <x v="0"/>
    <s v="Adansi Pipim"/>
    <s v="0242671859"/>
    <x v="0"/>
    <s v="08:00:00 AM"/>
    <x v="0"/>
    <x v="178"/>
    <x v="46"/>
    <n v="182"/>
    <n v="350"/>
    <m/>
    <s v="00000220"/>
    <m/>
    <n v="2366"/>
    <n v="-2366"/>
    <x v="1"/>
  </r>
  <r>
    <s v="216"/>
    <s v="Paul Brako"/>
    <n v="57"/>
    <x v="0"/>
    <s v="Samuel Yamoah"/>
    <s v="0256698697"/>
    <x v="3"/>
    <s v="12:40:00 PM"/>
    <x v="0"/>
    <x v="179"/>
    <x v="48"/>
    <s v="NO DISCHARGE DATE"/>
    <n v="350"/>
    <m/>
    <s v="00000221"/>
    <m/>
    <e v="#VALUE!"/>
    <e v="#VALUE!"/>
    <x v="1"/>
  </r>
  <r>
    <s v="217"/>
    <s v="Comfort Apenteng"/>
    <n v="70"/>
    <x v="1"/>
    <s v="Owusu Agyei"/>
    <s v="0246848492"/>
    <x v="0"/>
    <s v="04:00:00 PM"/>
    <x v="1"/>
    <x v="180"/>
    <x v="58"/>
    <n v="202"/>
    <n v="350"/>
    <m/>
    <s v="00000222"/>
    <m/>
    <n v="4040"/>
    <n v="-4040"/>
    <x v="1"/>
  </r>
  <r>
    <s v="218"/>
    <s v="Georgina Korang"/>
    <n v="55"/>
    <x v="1"/>
    <s v="Isaac Ofori"/>
    <s v="0537667291"/>
    <x v="0"/>
    <d v="1899-12-30T19:42:00"/>
    <x v="0"/>
    <x v="181"/>
    <x v="40"/>
    <n v="29"/>
    <n v="350"/>
    <n v="377"/>
    <s v="00000223"/>
    <s v="00000232"/>
    <n v="377"/>
    <n v="0"/>
    <x v="0"/>
  </r>
  <r>
    <s v="219"/>
    <s v="Juliana Odurowaa"/>
    <n v="70"/>
    <x v="1"/>
    <s v="Samuel Darkwah"/>
    <s v="0540822333"/>
    <x v="0"/>
    <s v="08:30:00 AM"/>
    <x v="1"/>
    <x v="182"/>
    <x v="46"/>
    <n v="172"/>
    <n v="350"/>
    <m/>
    <s v="00000224"/>
    <m/>
    <n v="3440"/>
    <n v="-3440"/>
    <x v="1"/>
  </r>
  <r>
    <s v="220"/>
    <s v="Adwoa Owusua"/>
    <n v="30"/>
    <x v="1"/>
    <s v="Kofi Ankrah"/>
    <s v="0242323886"/>
    <x v="2"/>
    <s v="06:24:00 PM"/>
    <x v="0"/>
    <x v="183"/>
    <x v="54"/>
    <n v="141"/>
    <n v="350"/>
    <m/>
    <s v="00000225"/>
    <m/>
    <n v="1833"/>
    <n v="-1833"/>
    <x v="1"/>
  </r>
  <r>
    <s v="221"/>
    <s v="Philipa Aryeetey"/>
    <n v="17"/>
    <x v="1"/>
    <s v="Emmanuel Doku"/>
    <s v="0595110746"/>
    <x v="4"/>
    <s v="01:00:00 AM"/>
    <x v="1"/>
    <x v="184"/>
    <x v="59"/>
    <n v="68"/>
    <n v="350"/>
    <n v="1360"/>
    <s v="00000226"/>
    <n v="122"/>
    <n v="1360"/>
    <n v="0"/>
    <x v="0"/>
  </r>
  <r>
    <s v="222"/>
    <s v="Emmanuel Osei"/>
    <n v="68"/>
    <x v="0"/>
    <s v="Isaac Kyei"/>
    <s v="0246434239"/>
    <x v="0"/>
    <s v="02:50:00 AM"/>
    <x v="1"/>
    <x v="185"/>
    <x v="46"/>
    <n v="164"/>
    <n v="350"/>
    <n v="2900"/>
    <s v="00000227"/>
    <m/>
    <n v="3280"/>
    <n v="-380"/>
    <x v="1"/>
  </r>
  <r>
    <s v="223"/>
    <s v="Ama Cynthia"/>
    <n v="42"/>
    <x v="1"/>
    <s v="Benjamin Amoakwa"/>
    <s v="0244660293"/>
    <x v="0"/>
    <s v="07:30:00 PM"/>
    <x v="0"/>
    <x v="186"/>
    <x v="26"/>
    <n v="46"/>
    <n v="350"/>
    <n v="598"/>
    <s v="00000228"/>
    <s v="00000101"/>
    <n v="598"/>
    <n v="0"/>
    <x v="0"/>
  </r>
  <r>
    <s v="224"/>
    <s v="Nicholas Kwadwo Yeboah"/>
    <n v="77"/>
    <x v="0"/>
    <s v="Kwadwo Ntiamoah"/>
    <s v="0542837960"/>
    <x v="2"/>
    <d v="1899-12-30T18:30:00"/>
    <x v="0"/>
    <x v="185"/>
    <x v="60"/>
    <n v="129"/>
    <n v="350"/>
    <n v="1677"/>
    <s v="00000229"/>
    <n v="123"/>
    <n v="1677"/>
    <n v="0"/>
    <x v="0"/>
  </r>
  <r>
    <s v="225"/>
    <s v="Samuel Kikisi"/>
    <n v="78"/>
    <x v="0"/>
    <s v="Twum Ampofo"/>
    <s v="0240889143"/>
    <x v="0"/>
    <s v="12:00:00 PM"/>
    <x v="1"/>
    <x v="187"/>
    <x v="46"/>
    <n v="162"/>
    <n v="350"/>
    <m/>
    <s v="00000230"/>
    <m/>
    <n v="3240"/>
    <n v="-3240"/>
    <x v="1"/>
  </r>
  <r>
    <s v="226"/>
    <s v="Godfred K. Ampabeng"/>
    <n v="62"/>
    <x v="0"/>
    <s v="Opanyin Amagyei"/>
    <s v="0557232009"/>
    <x v="0"/>
    <s v="04:30:00 PM"/>
    <x v="0"/>
    <x v="188"/>
    <x v="26"/>
    <n v="42"/>
    <n v="350"/>
    <n v="546"/>
    <s v="00000231"/>
    <s v="00000102"/>
    <n v="546"/>
    <n v="0"/>
    <x v="0"/>
  </r>
  <r>
    <s v="227"/>
    <s v="Boadi Darkwah"/>
    <n v="35"/>
    <x v="0"/>
    <s v="Kwasi Badu"/>
    <s v="0549640472"/>
    <x v="3"/>
    <s v="02:00:00 PM"/>
    <x v="0"/>
    <x v="187"/>
    <x v="48"/>
    <s v="NO DISCHARGE DATE"/>
    <n v="350"/>
    <m/>
    <s v="00000232"/>
    <m/>
    <e v="#VALUE!"/>
    <e v="#VALUE!"/>
    <x v="1"/>
  </r>
  <r>
    <s v="228"/>
    <s v="Esther Boaduaa"/>
    <n v="60"/>
    <x v="1"/>
    <s v="Nti Botwe"/>
    <s v="0556137887"/>
    <x v="0"/>
    <s v="09:30:00 AM"/>
    <x v="1"/>
    <x v="189"/>
    <x v="48"/>
    <s v="NO DISCHARGE DATE"/>
    <n v="350"/>
    <m/>
    <s v="00000233"/>
    <m/>
    <e v="#VALUE!"/>
    <e v="#VALUE!"/>
    <x v="1"/>
  </r>
  <r>
    <s v="229"/>
    <s v="Kwaku Peprah Mireku"/>
    <n v="77"/>
    <x v="0"/>
    <s v="Kwadwo Frimpong"/>
    <n v="245398248"/>
    <x v="2"/>
    <s v="07:15:00 PM"/>
    <x v="1"/>
    <x v="189"/>
    <x v="46"/>
    <n v="159"/>
    <n v="350"/>
    <m/>
    <s v="00000234"/>
    <m/>
    <n v="3180"/>
    <n v="-3180"/>
    <x v="1"/>
  </r>
  <r>
    <s v="230"/>
    <s v="Akua Botwe"/>
    <n v="123"/>
    <x v="1"/>
    <s v="Yaw Nti"/>
    <s v="0541452511"/>
    <x v="0"/>
    <d v="1899-12-30T16:30:00"/>
    <x v="1"/>
    <x v="188"/>
    <x v="42"/>
    <n v="12"/>
    <n v="350"/>
    <n v="240"/>
    <s v="00000235"/>
    <s v="00000237"/>
    <n v="240"/>
    <n v="0"/>
    <x v="0"/>
  </r>
  <r>
    <s v="231"/>
    <s v="Kwabena Appiah"/>
    <n v="48"/>
    <x v="0"/>
    <s v="Samuel Darkwah"/>
    <s v="0243164231"/>
    <x v="0"/>
    <s v="02:15:00 PM"/>
    <x v="0"/>
    <x v="190"/>
    <x v="34"/>
    <n v="4"/>
    <n v="350"/>
    <n v="52"/>
    <s v="00000236"/>
    <s v="00000223"/>
    <n v="52"/>
    <n v="0"/>
    <x v="0"/>
  </r>
  <r>
    <s v="232"/>
    <s v="Abdul Razak Sulemana"/>
    <n v="46"/>
    <x v="0"/>
    <s v="Awudu Mahama"/>
    <s v="0249342673"/>
    <x v="2"/>
    <s v="09:00:00 PM"/>
    <x v="1"/>
    <x v="191"/>
    <x v="61"/>
    <n v="2"/>
    <n v="350"/>
    <n v="20"/>
    <s v="00000237"/>
    <s v="00000224"/>
    <n v="40"/>
    <n v="-20"/>
    <x v="0"/>
  </r>
  <r>
    <s v="233"/>
    <s v="Bernard Asamoah"/>
    <n v="39"/>
    <x v="0"/>
    <s v="Kwasi Foster"/>
    <s v="0247628807"/>
    <x v="0"/>
    <s v="02:00:00 PM"/>
    <x v="0"/>
    <x v="192"/>
    <x v="26"/>
    <n v="37"/>
    <n v="350"/>
    <n v="481"/>
    <s v="00000238"/>
    <s v="00000114"/>
    <n v="481"/>
    <n v="0"/>
    <x v="0"/>
  </r>
  <r>
    <s v="234"/>
    <s v="Ama Obenewaa"/>
    <n v="67"/>
    <x v="1"/>
    <s v="Samuel Yamoah"/>
    <s v="0256698697"/>
    <x v="3"/>
    <s v="12:45:00 PM"/>
    <x v="0"/>
    <x v="193"/>
    <x v="48"/>
    <s v="NO DISCHARGE DATE"/>
    <n v="350"/>
    <m/>
    <s v="00000239"/>
    <m/>
    <e v="#VALUE!"/>
    <e v="#VALUE!"/>
    <x v="1"/>
  </r>
  <r>
    <s v="235"/>
    <s v="Janet Aboagyewaa"/>
    <n v="90"/>
    <x v="1"/>
    <s v="Kwame Atuah"/>
    <s v="0554620203"/>
    <x v="22"/>
    <s v="08:00:00 PM"/>
    <x v="1"/>
    <x v="194"/>
    <x v="46"/>
    <n v="150"/>
    <n v="350"/>
    <m/>
    <s v="00000240"/>
    <m/>
    <n v="3000"/>
    <n v="-3000"/>
    <x v="1"/>
  </r>
  <r>
    <s v="236"/>
    <s v="Ernestina Asieduaa"/>
    <n v="64"/>
    <x v="1"/>
    <s v="Kofi Boadu"/>
    <s v="0241868763"/>
    <x v="0"/>
    <s v="03:30:00 PM"/>
    <x v="0"/>
    <x v="195"/>
    <x v="46"/>
    <n v="149"/>
    <n v="350"/>
    <n v="500"/>
    <s v="00000241"/>
    <m/>
    <n v="1937"/>
    <n v="-1437"/>
    <x v="1"/>
  </r>
  <r>
    <s v="237"/>
    <s v="Goyen Appam"/>
    <n v="52"/>
    <x v="1"/>
    <s v="Kwame Appam"/>
    <s v="0535800696"/>
    <x v="4"/>
    <s v="04:30:00 PM"/>
    <x v="0"/>
    <x v="195"/>
    <x v="26"/>
    <n v="30"/>
    <n v="350"/>
    <n v="390"/>
    <s v="00000242"/>
    <s v="00000109"/>
    <n v="390"/>
    <n v="0"/>
    <x v="0"/>
  </r>
  <r>
    <s v="238"/>
    <s v="Kwadwo Addo"/>
    <n v="78"/>
    <x v="0"/>
    <s v="Kofi Owusu"/>
    <s v="0242359012"/>
    <x v="2"/>
    <s v="06:45:00 AM"/>
    <x v="0"/>
    <x v="196"/>
    <x v="46"/>
    <n v="147"/>
    <n v="350"/>
    <m/>
    <s v="00000243"/>
    <m/>
    <n v="1911"/>
    <n v="-1911"/>
    <x v="1"/>
  </r>
  <r>
    <s v="239"/>
    <s v="Akosua Nyamekye"/>
    <n v="80"/>
    <x v="1"/>
    <s v="Stephen Amaning"/>
    <s v="055306675"/>
    <x v="0"/>
    <s v="08:00:00 AM"/>
    <x v="0"/>
    <x v="197"/>
    <x v="46"/>
    <n v="145"/>
    <n v="350"/>
    <m/>
    <s v="00000244"/>
    <m/>
    <n v="1885"/>
    <n v="-1885"/>
    <x v="1"/>
  </r>
  <r>
    <s v="240"/>
    <s v="Emmanuel Kuma Tagbor"/>
    <n v="90"/>
    <x v="0"/>
    <s v="Peter Tagbor"/>
    <s v="0243132787"/>
    <x v="0"/>
    <s v="01:00:00 PM"/>
    <x v="1"/>
    <x v="197"/>
    <x v="46"/>
    <n v="145"/>
    <n v="350"/>
    <m/>
    <s v="00000245"/>
    <m/>
    <n v="2900"/>
    <n v="-2900"/>
    <x v="1"/>
  </r>
  <r>
    <s v="241"/>
    <s v="Solo Gadzi Atikpoe"/>
    <n v="51"/>
    <x v="0"/>
    <s v="Samuel Agbeko"/>
    <s v="0542406115"/>
    <x v="4"/>
    <s v="08:00:00 AM"/>
    <x v="0"/>
    <x v="198"/>
    <x v="48"/>
    <s v="NO DISCHARGE DATE"/>
    <n v="350"/>
    <n v="364"/>
    <s v="00000246"/>
    <s v="00000111"/>
    <e v="#VALUE!"/>
    <e v="#VALUE!"/>
    <x v="0"/>
  </r>
  <r>
    <s v="242"/>
    <s v="Isaac Kwadwo Agyei"/>
    <n v="29"/>
    <x v="0"/>
    <s v="Emmanuel Akpandja"/>
    <s v="0555966460"/>
    <x v="2"/>
    <s v="04:10:00 PM"/>
    <x v="0"/>
    <x v="197"/>
    <x v="62"/>
    <n v="32"/>
    <n v="350"/>
    <n v="416"/>
    <s v="00000247"/>
    <n v="119"/>
    <n v="416"/>
    <n v="0"/>
    <x v="0"/>
  </r>
  <r>
    <s v="243"/>
    <s v="Dina Appiah"/>
    <n v="68"/>
    <x v="1"/>
    <s v="Martin Peprah"/>
    <s v="0547716620"/>
    <x v="15"/>
    <s v="05:15:00 PM"/>
    <x v="0"/>
    <x v="197"/>
    <x v="48"/>
    <s v="NO DISCHARGE DATE"/>
    <n v="350"/>
    <m/>
    <s v="00000248"/>
    <m/>
    <e v="#VALUE!"/>
    <e v="#VALUE!"/>
    <x v="1"/>
  </r>
  <r>
    <s v="244"/>
    <s v="Solomon Nuadeke"/>
    <n v="62"/>
    <x v="0"/>
    <s v="William Agbodeka"/>
    <s v="0542518874"/>
    <x v="8"/>
    <s v="07:00:00 PM"/>
    <x v="1"/>
    <x v="199"/>
    <x v="54"/>
    <n v="113"/>
    <n v="350"/>
    <m/>
    <s v="00000249"/>
    <m/>
    <n v="2260"/>
    <n v="-2260"/>
    <x v="1"/>
  </r>
  <r>
    <s v="245"/>
    <s v="Rosemond Amoako"/>
    <n v="63"/>
    <x v="1"/>
    <s v="Hayford Amoako"/>
    <s v="0594114353"/>
    <x v="3"/>
    <s v="12:30:00 PM"/>
    <x v="0"/>
    <x v="200"/>
    <x v="46"/>
    <n v="138"/>
    <n v="350"/>
    <m/>
    <s v="00000250"/>
    <m/>
    <n v="1794"/>
    <n v="-1794"/>
    <x v="1"/>
  </r>
  <r>
    <s v="246"/>
    <s v="Doris"/>
    <n v="54"/>
    <x v="1"/>
    <s v="Francis Kwarteng"/>
    <n v="248647626"/>
    <x v="23"/>
    <d v="1899-12-30T16:10:00"/>
    <x v="0"/>
    <x v="200"/>
    <x v="63"/>
    <n v="7"/>
    <n v="350"/>
    <n v="91"/>
    <s v="00000251"/>
    <s v="00000245"/>
    <n v="91"/>
    <n v="0"/>
    <x v="0"/>
  </r>
  <r>
    <s v="247"/>
    <s v="Richmond Asamoah"/>
    <n v="62"/>
    <x v="0"/>
    <s v="Welbeck Adu Amankwah"/>
    <s v="0555338725"/>
    <x v="0"/>
    <s v="07:30:00 PM"/>
    <x v="0"/>
    <x v="201"/>
    <x v="48"/>
    <s v="NO DISCHARGE DATE"/>
    <n v="350"/>
    <m/>
    <s v="00000252"/>
    <m/>
    <e v="#VALUE!"/>
    <e v="#VALUE!"/>
    <x v="1"/>
  </r>
  <r>
    <s v="248"/>
    <s v="Naomi Nuadeke"/>
    <n v="52"/>
    <x v="1"/>
    <s v="William Agbodeka"/>
    <s v="0542518874"/>
    <x v="8"/>
    <s v="03:00:00 PM"/>
    <x v="1"/>
    <x v="201"/>
    <x v="54"/>
    <n v="109"/>
    <n v="350"/>
    <m/>
    <s v="00000253"/>
    <m/>
    <n v="2180"/>
    <n v="-2180"/>
    <x v="1"/>
  </r>
  <r>
    <s v="249"/>
    <s v="Samuel Akwasi Acheampong"/>
    <n v="77"/>
    <x v="0"/>
    <s v="Kwasi Foster"/>
    <s v="0247628807"/>
    <x v="0"/>
    <s v="09:30:00 PM"/>
    <x v="0"/>
    <x v="202"/>
    <x v="46"/>
    <n v="136"/>
    <n v="350"/>
    <m/>
    <s v="00000254"/>
    <m/>
    <n v="1768"/>
    <n v="-1768"/>
    <x v="1"/>
  </r>
  <r>
    <s v="250"/>
    <s v="Kwabena Marfo"/>
    <n v="63"/>
    <x v="0"/>
    <s v="Isaac Kyei"/>
    <s v="0246434239"/>
    <x v="0"/>
    <s v="02:50:00 PM"/>
    <x v="1"/>
    <x v="203"/>
    <x v="46"/>
    <n v="135"/>
    <n v="350"/>
    <m/>
    <s v="00000255"/>
    <m/>
    <n v="2700"/>
    <n v="-2700"/>
    <x v="1"/>
  </r>
  <r>
    <s v="251"/>
    <s v="Gifty Ampofo"/>
    <n v="38"/>
    <x v="1"/>
    <s v="Kwame Michael"/>
    <s v="0246906921"/>
    <x v="0"/>
    <s v="07:00:00 PM"/>
    <x v="0"/>
    <x v="203"/>
    <x v="46"/>
    <n v="135"/>
    <n v="350"/>
    <m/>
    <s v="00000256"/>
    <m/>
    <n v="1755"/>
    <n v="-1755"/>
    <x v="1"/>
  </r>
  <r>
    <s v="252"/>
    <s v="Regina Serwaa Ampofo"/>
    <n v="65"/>
    <x v="1"/>
    <s v="Samuel Ofori Ampofo"/>
    <n v="247404050"/>
    <x v="0"/>
    <s v="12:30:00 PM"/>
    <x v="0"/>
    <x v="204"/>
    <x v="64"/>
    <n v="259"/>
    <n v="350"/>
    <m/>
    <s v="00000257"/>
    <m/>
    <n v="3367"/>
    <n v="-3367"/>
    <x v="1"/>
  </r>
  <r>
    <s v="253"/>
    <s v="Aku Ankrah"/>
    <n v="92"/>
    <x v="1"/>
    <s v="Felix Doku Nartey"/>
    <s v="0209910278"/>
    <x v="8"/>
    <s v="09:00:00 AM"/>
    <x v="0"/>
    <x v="204"/>
    <x v="48"/>
    <s v="NO DISCHARGE DATE"/>
    <n v="350"/>
    <m/>
    <s v="00000258"/>
    <m/>
    <e v="#VALUE!"/>
    <e v="#VALUE!"/>
    <x v="1"/>
  </r>
  <r>
    <s v="254"/>
    <s v="Adu Kofi"/>
    <n v="65"/>
    <x v="0"/>
    <s v="Martin Peprah"/>
    <s v="0534493597"/>
    <x v="23"/>
    <s v="09:30:00 PM"/>
    <x v="0"/>
    <x v="205"/>
    <x v="65"/>
    <n v="152"/>
    <n v="350"/>
    <m/>
    <s v="00000259"/>
    <m/>
    <n v="1976"/>
    <n v="-1976"/>
    <x v="1"/>
  </r>
  <r>
    <s v="255"/>
    <s v="Louis Yaw Doku"/>
    <n v="65"/>
    <x v="0"/>
    <s v="George Ofori"/>
    <s v="0245353185"/>
    <x v="0"/>
    <s v="07:30:00 PM"/>
    <x v="0"/>
    <x v="206"/>
    <x v="46"/>
    <n v="128"/>
    <n v="350"/>
    <m/>
    <s v="00000260"/>
    <m/>
    <n v="1664"/>
    <n v="-1664"/>
    <x v="1"/>
  </r>
  <r>
    <s v="256"/>
    <s v="Comfort Odentaa"/>
    <n v="80"/>
    <x v="1"/>
    <s v="Emmanuel Antwi Boasiako"/>
    <s v="0243078509"/>
    <x v="0"/>
    <d v="1899-12-30T19:30:00"/>
    <x v="1"/>
    <x v="207"/>
    <x v="48"/>
    <s v="NO DISCHARGE DATE"/>
    <n v="350"/>
    <m/>
    <s v="00000261"/>
    <m/>
    <e v="#VALUE!"/>
    <e v="#VALUE!"/>
    <x v="1"/>
  </r>
  <r>
    <s v="257"/>
    <s v="Veronica Aku Amedi"/>
    <n v="101"/>
    <x v="1"/>
    <s v="Paul Sedjro"/>
    <s v="0244090419/0244068413"/>
    <x v="0"/>
    <s v="10:00:00 AM"/>
    <x v="0"/>
    <x v="208"/>
    <x v="66"/>
    <n v="126"/>
    <n v="350"/>
    <n v="1500"/>
    <s v="00000262"/>
    <m/>
    <n v="1638"/>
    <n v="-138"/>
    <x v="1"/>
  </r>
  <r>
    <s v="258"/>
    <s v="Emmanuel Asante"/>
    <n v="52"/>
    <x v="0"/>
    <s v="Yaw Bredu"/>
    <s v="0545342455"/>
    <x v="2"/>
    <s v="11:22:00 AM"/>
    <x v="0"/>
    <x v="208"/>
    <x v="48"/>
    <s v="NO DISCHARGE DATE"/>
    <n v="350"/>
    <m/>
    <s v="00000263"/>
    <m/>
    <e v="#VALUE!"/>
    <e v="#VALUE!"/>
    <x v="1"/>
  </r>
  <r>
    <s v="259"/>
    <s v="Emmanuel Tettey"/>
    <n v="52"/>
    <x v="0"/>
    <s v="Francis Teye-Wayoe"/>
    <s v="0242261180"/>
    <x v="7"/>
    <s v="11:30:00 PM"/>
    <x v="0"/>
    <x v="208"/>
    <x v="46"/>
    <n v="122"/>
    <n v="350"/>
    <m/>
    <s v="00000264"/>
    <m/>
    <n v="1586"/>
    <n v="-1586"/>
    <x v="1"/>
  </r>
  <r>
    <s v="260"/>
    <s v="Christina Affum"/>
    <n v="85"/>
    <x v="1"/>
    <s v="Julius Tetteh"/>
    <s v="0246532145"/>
    <x v="7"/>
    <s v="11:30:00 PM"/>
    <x v="0"/>
    <x v="209"/>
    <x v="67"/>
    <n v="107"/>
    <n v="350"/>
    <m/>
    <s v="00000265"/>
    <m/>
    <n v="1391"/>
    <n v="-1391"/>
    <x v="1"/>
  </r>
  <r>
    <s v="261"/>
    <s v="Yaw Antwi"/>
    <n v="60"/>
    <x v="0"/>
    <s v="Esther Kyerewaa"/>
    <s v="0241266301"/>
    <x v="24"/>
    <s v="07:40:00 PM"/>
    <x v="0"/>
    <x v="209"/>
    <x v="48"/>
    <s v="NO DISCHARGE DATE"/>
    <n v="350"/>
    <m/>
    <s v="00000266"/>
    <m/>
    <e v="#VALUE!"/>
    <e v="#VALUE!"/>
    <x v="1"/>
  </r>
  <r>
    <s v="262"/>
    <s v="Kwabena Abrokwah"/>
    <n v="80"/>
    <x v="0"/>
    <s v="Joyce Akoto"/>
    <s v="0551420196"/>
    <x v="0"/>
    <s v="12:50:00 PM"/>
    <x v="1"/>
    <x v="210"/>
    <x v="48"/>
    <s v="NO DISCHARGE DATE"/>
    <n v="350"/>
    <m/>
    <s v="00000267"/>
    <m/>
    <e v="#VALUE!"/>
    <e v="#VALUE!"/>
    <x v="1"/>
  </r>
  <r>
    <s v="263"/>
    <s v="Janet Ampofowaa Amponsah"/>
    <n v="67"/>
    <x v="1"/>
    <s v="Asiedu Ampong"/>
    <s v="02444126977"/>
    <x v="0"/>
    <s v="01:45:00 PM"/>
    <x v="1"/>
    <x v="211"/>
    <x v="48"/>
    <s v="NO DISCHARGE DATE"/>
    <n v="350"/>
    <m/>
    <s v="00000268"/>
    <m/>
    <e v="#VALUE!"/>
    <e v="#VALUE!"/>
    <x v="1"/>
  </r>
  <r>
    <s v="264"/>
    <s v="Priana Odame"/>
    <n v="6"/>
    <x v="1"/>
    <s v="Ernest Gyamfi"/>
    <n v="550985768"/>
    <x v="3"/>
    <d v="1899-12-30T20:30:00"/>
    <x v="0"/>
    <x v="211"/>
    <x v="68"/>
    <n v="4"/>
    <n v="350"/>
    <n v="52"/>
    <s v="00000269"/>
    <n v="121"/>
    <n v="52"/>
    <n v="0"/>
    <x v="0"/>
  </r>
  <r>
    <s v="265"/>
    <s v="Celestial Awuku Nyarko"/>
    <n v="70"/>
    <x v="1"/>
    <s v="Divine Antwi"/>
    <n v="242512984"/>
    <x v="0"/>
    <d v="1899-12-30T09:30:00"/>
    <x v="1"/>
    <x v="212"/>
    <x v="48"/>
    <s v="NO DISCHARGE DATE"/>
    <n v="350"/>
    <m/>
    <n v="270"/>
    <m/>
    <e v="#VALUE!"/>
    <e v="#VALUE!"/>
    <x v="1"/>
  </r>
  <r>
    <s v="266"/>
    <s v="Regina Brakoaa"/>
    <n v="65"/>
    <x v="1"/>
    <s v="Patrick Owusu Agyei"/>
    <n v="248131246"/>
    <x v="0"/>
    <d v="1899-12-30T10:00:00"/>
    <x v="0"/>
    <x v="212"/>
    <x v="48"/>
    <s v="NO DISCHARGE DATE"/>
    <n v="350"/>
    <m/>
    <n v="271"/>
    <m/>
    <e v="#VALUE!"/>
    <e v="#VALUE!"/>
    <x v="1"/>
  </r>
  <r>
    <s v="267"/>
    <s v="Maxwell Owusu"/>
    <n v="39"/>
    <x v="0"/>
    <s v="Kwame Atuah"/>
    <n v="554620203"/>
    <x v="22"/>
    <d v="1899-12-30T08:20:00"/>
    <x v="1"/>
    <x v="213"/>
    <x v="55"/>
    <n v="40"/>
    <n v="350"/>
    <n v="800"/>
    <n v="272"/>
    <n v="124"/>
    <n v="800"/>
    <n v="0"/>
    <x v="0"/>
  </r>
  <r>
    <s v="268"/>
    <s v="Kwabena Sakyiama"/>
    <n v="45"/>
    <x v="0"/>
    <s v="Ferguson Ohene"/>
    <n v="549685856"/>
    <x v="15"/>
    <d v="1899-12-30T06:30:00"/>
    <x v="1"/>
    <x v="214"/>
    <x v="48"/>
    <s v="NO DISCHARGE DATE"/>
    <n v="350"/>
    <m/>
    <n v="273"/>
    <m/>
    <e v="#VALUE!"/>
    <e v="#VALUE!"/>
    <x v="1"/>
  </r>
  <r>
    <s v="269"/>
    <s v="Akua Oforiwaa Anane"/>
    <n v="35"/>
    <x v="1"/>
    <s v="Kwabena Oppong"/>
    <n v="241372177"/>
    <x v="0"/>
    <d v="1899-12-30T10:00:00"/>
    <x v="0"/>
    <x v="213"/>
    <x v="58"/>
    <n v="138"/>
    <n v="350"/>
    <n v="1600"/>
    <n v="274"/>
    <m/>
    <n v="1794"/>
    <n v="-194"/>
    <x v="1"/>
  </r>
  <r>
    <s v="270"/>
    <s v="Esi Agyarkwaa"/>
    <n v="62"/>
    <x v="1"/>
    <s v="Job Brobbey"/>
    <n v="540042991"/>
    <x v="0"/>
    <d v="1899-12-30T19:30:00"/>
    <x v="0"/>
    <x v="215"/>
    <x v="48"/>
    <s v="NO DISCHARGE DATE"/>
    <n v="350"/>
    <m/>
    <n v="275"/>
    <m/>
    <e v="#VALUE!"/>
    <e v="#VALUE!"/>
    <x v="1"/>
  </r>
  <r>
    <s v="271"/>
    <s v="Mary Afia Akakpo"/>
    <n v="36"/>
    <x v="1"/>
    <s v="Samuel Akakpo"/>
    <n v="241385818"/>
    <x v="0"/>
    <d v="1899-12-30T03:00:00"/>
    <x v="0"/>
    <x v="216"/>
    <x v="69"/>
    <n v="168"/>
    <n v="350"/>
    <m/>
    <n v="276"/>
    <m/>
    <n v="2184"/>
    <n v="-2184"/>
    <x v="1"/>
  </r>
  <r>
    <s v="272"/>
    <s v="Nana Larjder Kabutey"/>
    <n v="75"/>
    <x v="1"/>
    <s v="Rosina Asiedua"/>
    <n v="541089136"/>
    <x v="0"/>
    <d v="1899-12-30T11:10:00"/>
    <x v="0"/>
    <x v="217"/>
    <x v="48"/>
    <s v="NO DISCHARGE DATE"/>
    <n v="350"/>
    <m/>
    <n v="277"/>
    <m/>
    <e v="#VALUE!"/>
    <e v="#VALUE!"/>
    <x v="1"/>
  </r>
  <r>
    <s v="273"/>
    <s v="Thomas Frimpong"/>
    <n v="64"/>
    <x v="0"/>
    <s v="Yaw Kra"/>
    <n v="241455337"/>
    <x v="1"/>
    <d v="1899-12-30T19:30:00"/>
    <x v="0"/>
    <x v="218"/>
    <x v="48"/>
    <s v="NO DISCHARGE DATE"/>
    <n v="350"/>
    <m/>
    <n v="278"/>
    <m/>
    <e v="#VALUE!"/>
    <e v="#VALUE!"/>
    <x v="1"/>
  </r>
  <r>
    <s v="274"/>
    <s v="Tetteh Kwabena"/>
    <n v="52"/>
    <x v="0"/>
    <s v="Richmond Frimpong"/>
    <n v="541116410"/>
    <x v="25"/>
    <d v="1899-12-30T19:30:00"/>
    <x v="0"/>
    <x v="219"/>
    <x v="48"/>
    <s v="NO DISCHARGE DATE"/>
    <n v="350"/>
    <m/>
    <n v="279"/>
    <m/>
    <e v="#VALUE!"/>
    <e v="#VALUE!"/>
    <x v="1"/>
  </r>
  <r>
    <s v="275"/>
    <s v="Jennifer Boatemaa"/>
    <n v="21"/>
    <x v="1"/>
    <s v="Kwabena Danso Apau"/>
    <n v="242283600"/>
    <x v="1"/>
    <d v="1899-12-30T20:30:00"/>
    <x v="0"/>
    <x v="220"/>
    <x v="70"/>
    <n v="27"/>
    <n v="350"/>
    <n v="351"/>
    <n v="280"/>
    <m/>
    <n v="351"/>
    <n v="0"/>
    <x v="1"/>
  </r>
  <r>
    <s v="276"/>
    <s v="Margaret Agyeiwaa"/>
    <n v="64"/>
    <x v="1"/>
    <s v="Kwame Botwe"/>
    <n v="241029234"/>
    <x v="3"/>
    <d v="1899-12-30T20:30:00"/>
    <x v="1"/>
    <x v="221"/>
    <x v="48"/>
    <s v="NO DISCHARGE DATE"/>
    <n v="350"/>
    <m/>
    <n v="281"/>
    <m/>
    <e v="#VALUE!"/>
    <e v="#VALUE!"/>
    <x v="1"/>
  </r>
  <r>
    <s v="277"/>
    <s v="Kwabena Tawiah"/>
    <n v="70"/>
    <x v="0"/>
    <s v="Opanyin Samuel Bonsu"/>
    <n v="247279683"/>
    <x v="0"/>
    <d v="1899-12-30T05:30:00"/>
    <x v="0"/>
    <x v="222"/>
    <x v="48"/>
    <s v="NO DISCHARGE DATE"/>
    <n v="350"/>
    <m/>
    <n v="282"/>
    <m/>
    <e v="#VALUE!"/>
    <e v="#VALUE!"/>
    <x v="1"/>
  </r>
  <r>
    <s v="278"/>
    <s v="Isaac Donkor"/>
    <n v="37"/>
    <x v="0"/>
    <s v="Abraham Annan"/>
    <n v="545886212"/>
    <x v="26"/>
    <d v="1899-12-30T12:30:00"/>
    <x v="0"/>
    <x v="222"/>
    <x v="48"/>
    <s v="NO DISCHARGE DATE"/>
    <n v="350"/>
    <m/>
    <n v="283"/>
    <m/>
    <e v="#VALUE!"/>
    <e v="#VALUE!"/>
    <x v="1"/>
  </r>
  <r>
    <s v="279"/>
    <s v="Seth Asiedu"/>
    <n v="32"/>
    <x v="0"/>
    <s v="Hayford Amoako"/>
    <n v="594014353"/>
    <x v="3"/>
    <d v="1899-12-30T14:36:00"/>
    <x v="0"/>
    <x v="223"/>
    <x v="48"/>
    <s v="NO DISCHARGE DATE"/>
    <n v="350"/>
    <m/>
    <n v="284"/>
    <m/>
    <e v="#VALUE!"/>
    <e v="#VALUE!"/>
    <x v="1"/>
  </r>
  <r>
    <s v="280"/>
    <s v="Victoria Dede"/>
    <n v="45"/>
    <x v="1"/>
    <s v="Theophilus Tamatey"/>
    <n v="556562905"/>
    <x v="24"/>
    <d v="1899-12-30T14:12:00"/>
    <x v="1"/>
    <x v="224"/>
    <x v="48"/>
    <s v="NO DISCHARGE DATE"/>
    <n v="350"/>
    <m/>
    <n v="285"/>
    <m/>
    <e v="#VALUE!"/>
    <e v="#VALUE!"/>
    <x v="1"/>
  </r>
  <r>
    <s v="281"/>
    <s v="Kofi Ayebi"/>
    <n v="75"/>
    <x v="0"/>
    <s v="Kofi Asante"/>
    <n v="592488768"/>
    <x v="3"/>
    <d v="1899-12-30T14:34:00"/>
    <x v="0"/>
    <x v="225"/>
    <x v="48"/>
    <s v="NO DISCHARGE DATE"/>
    <n v="350"/>
    <m/>
    <n v="286"/>
    <m/>
    <e v="#VALUE!"/>
    <e v="#VALUE!"/>
    <x v="1"/>
  </r>
  <r>
    <s v="282"/>
    <s v="Kwadwo Darkwah"/>
    <n v="30"/>
    <x v="0"/>
    <s v="Rose Appiah"/>
    <n v="242812495"/>
    <x v="0"/>
    <d v="1899-12-30T19:30:00"/>
    <x v="0"/>
    <x v="225"/>
    <x v="70"/>
    <n v="15"/>
    <n v="350"/>
    <n v="195"/>
    <n v="287"/>
    <m/>
    <n v="195"/>
    <n v="0"/>
    <x v="1"/>
  </r>
  <r>
    <s v="283"/>
    <s v="Hanso Kofi Pinto"/>
    <n v="106"/>
    <x v="0"/>
    <s v="Solomon Nartey"/>
    <n v="545722954"/>
    <x v="4"/>
    <d v="1899-12-30T10:00:00"/>
    <x v="0"/>
    <x v="226"/>
    <x v="48"/>
    <s v="NO DISCHARGE DATE"/>
    <n v="350"/>
    <m/>
    <n v="288"/>
    <m/>
    <e v="#VALUE!"/>
    <e v="#VALUE!"/>
    <x v="1"/>
  </r>
  <r>
    <s v="284"/>
    <s v="Comfort Frimpomaa"/>
    <n v="70"/>
    <x v="1"/>
    <s v="Opanyin Apraku"/>
    <s v="0242249974/0552602456"/>
    <x v="22"/>
    <d v="1899-12-30T15:08:00"/>
    <x v="0"/>
    <x v="227"/>
    <x v="48"/>
    <s v="NO DISCHARGE DATE"/>
    <n v="350"/>
    <m/>
    <n v="289"/>
    <m/>
    <e v="#VALUE!"/>
    <e v="#VALUE!"/>
    <x v="1"/>
  </r>
  <r>
    <s v="285"/>
    <s v="Kwadwo Agyeman"/>
    <n v="53"/>
    <x v="0"/>
    <s v="Kwasi Asante"/>
    <n v="547971927"/>
    <x v="0"/>
    <d v="1899-12-30T22:30:00"/>
    <x v="1"/>
    <x v="227"/>
    <x v="71"/>
    <n v="25"/>
    <n v="350"/>
    <m/>
    <n v="290"/>
    <m/>
    <n v="500"/>
    <n v="-500"/>
    <x v="1"/>
  </r>
  <r>
    <s v="286"/>
    <s v="Kwadwo Aboagye Oduro"/>
    <n v="46"/>
    <x v="0"/>
    <s v="Kwame Appiatu"/>
    <n v="240492615"/>
    <x v="0"/>
    <d v="1899-12-30T16:25:00"/>
    <x v="0"/>
    <x v="228"/>
    <x v="48"/>
    <s v="NO DISCHARGE DATE"/>
    <n v="350"/>
    <m/>
    <n v="291"/>
    <m/>
    <e v="#VALUE!"/>
    <e v="#VALUE!"/>
    <x v="1"/>
  </r>
  <r>
    <s v="287"/>
    <s v="Comfort Obeng Ampah"/>
    <n v="69"/>
    <x v="1"/>
    <s v="Doris Appiah"/>
    <n v="243303777"/>
    <x v="0"/>
    <d v="1899-12-30T14:24:00"/>
    <x v="1"/>
    <x v="228"/>
    <x v="48"/>
    <s v="NO DISCHARGE DATE"/>
    <n v="350"/>
    <n v="600"/>
    <n v="292"/>
    <m/>
    <e v="#VALUE!"/>
    <e v="#VALUE!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9D100-1E98-4027-A028-C75AF12A4844}" name="PivotTable1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ADMISSION YEAR">
  <location ref="B2:C232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9" showAll="0">
      <items count="2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m="1" x="230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m="1" x="229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0"/>
        <item x="182"/>
        <item x="183"/>
        <item x="184"/>
        <item x="186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8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4"/>
        <item x="213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t="default"/>
      </items>
    </pivotField>
    <pivotField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m="1" x="84"/>
        <item x="53"/>
        <item m="1" x="78"/>
        <item m="1" x="83"/>
        <item x="47"/>
        <item x="56"/>
        <item m="1" x="81"/>
        <item m="1" x="80"/>
        <item x="45"/>
        <item m="1" x="79"/>
        <item x="61"/>
        <item x="34"/>
        <item x="42"/>
        <item x="52"/>
        <item x="40"/>
        <item x="36"/>
        <item x="63"/>
        <item m="1" x="77"/>
        <item x="43"/>
        <item x="26"/>
        <item x="54"/>
        <item x="46"/>
        <item x="58"/>
        <item x="64"/>
        <item x="48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9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 t="grand">
      <x/>
    </i>
  </rowItems>
  <colItems count="1">
    <i/>
  </colItems>
  <dataFields count="1">
    <dataField name="Sum of EMBALMING FEE" fld="12" baseField="0" baseItem="0"/>
  </dataFields>
  <formats count="1">
    <format dxfId="194">
      <pivotArea outline="0" collapsedLevelsAreSubtotals="1" fieldPosition="0"/>
    </format>
  </formats>
  <chartFormats count="230">
    <chartFormat chart="0" format="3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274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327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3276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277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3278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3279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3280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328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3282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0" format="3283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0" format="3284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0" format="3285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3286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0" format="3287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0" format="3288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0" format="3289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0" format="3290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0" format="329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0" format="3292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0" format="3293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0" format="3294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0" format="3295">
      <pivotArea type="data" outline="0" fieldPosition="0">
        <references count="2">
          <reference field="4294967294" count="1" selected="0">
            <x v="0"/>
          </reference>
          <reference field="9" count="1" selected="0">
            <x v="21"/>
          </reference>
        </references>
      </pivotArea>
    </chartFormat>
    <chartFormat chart="0" format="3296">
      <pivotArea type="data" outline="0" fieldPosition="0">
        <references count="2">
          <reference field="4294967294" count="1" selected="0">
            <x v="0"/>
          </reference>
          <reference field="9" count="1" selected="0">
            <x v="22"/>
          </reference>
        </references>
      </pivotArea>
    </chartFormat>
    <chartFormat chart="0" format="3297">
      <pivotArea type="data" outline="0" fieldPosition="0">
        <references count="2">
          <reference field="4294967294" count="1" selected="0">
            <x v="0"/>
          </reference>
          <reference field="9" count="1" selected="0">
            <x v="23"/>
          </reference>
        </references>
      </pivotArea>
    </chartFormat>
    <chartFormat chart="0" format="3298">
      <pivotArea type="data" outline="0" fieldPosition="0">
        <references count="2">
          <reference field="4294967294" count="1" selected="0">
            <x v="0"/>
          </reference>
          <reference field="9" count="1" selected="0">
            <x v="24"/>
          </reference>
        </references>
      </pivotArea>
    </chartFormat>
    <chartFormat chart="0" format="3299">
      <pivotArea type="data" outline="0" fieldPosition="0">
        <references count="2">
          <reference field="4294967294" count="1" selected="0">
            <x v="0"/>
          </reference>
          <reference field="9" count="1" selected="0">
            <x v="25"/>
          </reference>
        </references>
      </pivotArea>
    </chartFormat>
    <chartFormat chart="0" format="3300">
      <pivotArea type="data" outline="0" fieldPosition="0">
        <references count="2">
          <reference field="4294967294" count="1" selected="0">
            <x v="0"/>
          </reference>
          <reference field="9" count="1" selected="0">
            <x v="26"/>
          </reference>
        </references>
      </pivotArea>
    </chartFormat>
    <chartFormat chart="0" format="3301">
      <pivotArea type="data" outline="0" fieldPosition="0">
        <references count="2">
          <reference field="4294967294" count="1" selected="0">
            <x v="0"/>
          </reference>
          <reference field="9" count="1" selected="0">
            <x v="27"/>
          </reference>
        </references>
      </pivotArea>
    </chartFormat>
    <chartFormat chart="0" format="3302">
      <pivotArea type="data" outline="0" fieldPosition="0">
        <references count="2">
          <reference field="4294967294" count="1" selected="0">
            <x v="0"/>
          </reference>
          <reference field="9" count="1" selected="0">
            <x v="28"/>
          </reference>
        </references>
      </pivotArea>
    </chartFormat>
    <chartFormat chart="0" format="3303">
      <pivotArea type="data" outline="0" fieldPosition="0">
        <references count="2">
          <reference field="4294967294" count="1" selected="0">
            <x v="0"/>
          </reference>
          <reference field="9" count="1" selected="0">
            <x v="29"/>
          </reference>
        </references>
      </pivotArea>
    </chartFormat>
    <chartFormat chart="0" format="3304">
      <pivotArea type="data" outline="0" fieldPosition="0">
        <references count="2">
          <reference field="4294967294" count="1" selected="0">
            <x v="0"/>
          </reference>
          <reference field="9" count="1" selected="0">
            <x v="30"/>
          </reference>
        </references>
      </pivotArea>
    </chartFormat>
    <chartFormat chart="0" format="3305">
      <pivotArea type="data" outline="0" fieldPosition="0">
        <references count="2">
          <reference field="4294967294" count="1" selected="0">
            <x v="0"/>
          </reference>
          <reference field="9" count="1" selected="0">
            <x v="31"/>
          </reference>
        </references>
      </pivotArea>
    </chartFormat>
    <chartFormat chart="0" format="3306">
      <pivotArea type="data" outline="0" fieldPosition="0">
        <references count="2">
          <reference field="4294967294" count="1" selected="0">
            <x v="0"/>
          </reference>
          <reference field="9" count="1" selected="0">
            <x v="32"/>
          </reference>
        </references>
      </pivotArea>
    </chartFormat>
    <chartFormat chart="0" format="3307">
      <pivotArea type="data" outline="0" fieldPosition="0">
        <references count="2">
          <reference field="4294967294" count="1" selected="0">
            <x v="0"/>
          </reference>
          <reference field="9" count="1" selected="0">
            <x v="33"/>
          </reference>
        </references>
      </pivotArea>
    </chartFormat>
    <chartFormat chart="0" format="3308">
      <pivotArea type="data" outline="0" fieldPosition="0">
        <references count="2">
          <reference field="4294967294" count="1" selected="0">
            <x v="0"/>
          </reference>
          <reference field="9" count="1" selected="0">
            <x v="34"/>
          </reference>
        </references>
      </pivotArea>
    </chartFormat>
    <chartFormat chart="0" format="3309">
      <pivotArea type="data" outline="0" fieldPosition="0">
        <references count="2">
          <reference field="4294967294" count="1" selected="0">
            <x v="0"/>
          </reference>
          <reference field="9" count="1" selected="0">
            <x v="35"/>
          </reference>
        </references>
      </pivotArea>
    </chartFormat>
    <chartFormat chart="0" format="3310">
      <pivotArea type="data" outline="0" fieldPosition="0">
        <references count="2">
          <reference field="4294967294" count="1" selected="0">
            <x v="0"/>
          </reference>
          <reference field="9" count="1" selected="0">
            <x v="36"/>
          </reference>
        </references>
      </pivotArea>
    </chartFormat>
    <chartFormat chart="0" format="3311">
      <pivotArea type="data" outline="0" fieldPosition="0">
        <references count="2">
          <reference field="4294967294" count="1" selected="0">
            <x v="0"/>
          </reference>
          <reference field="9" count="1" selected="0">
            <x v="37"/>
          </reference>
        </references>
      </pivotArea>
    </chartFormat>
    <chartFormat chart="0" format="3312">
      <pivotArea type="data" outline="0" fieldPosition="0">
        <references count="2">
          <reference field="4294967294" count="1" selected="0">
            <x v="0"/>
          </reference>
          <reference field="9" count="1" selected="0">
            <x v="38"/>
          </reference>
        </references>
      </pivotArea>
    </chartFormat>
    <chartFormat chart="0" format="3313">
      <pivotArea type="data" outline="0" fieldPosition="0">
        <references count="2">
          <reference field="4294967294" count="1" selected="0">
            <x v="0"/>
          </reference>
          <reference field="9" count="1" selected="0">
            <x v="39"/>
          </reference>
        </references>
      </pivotArea>
    </chartFormat>
    <chartFormat chart="0" format="3314">
      <pivotArea type="data" outline="0" fieldPosition="0">
        <references count="2">
          <reference field="4294967294" count="1" selected="0">
            <x v="0"/>
          </reference>
          <reference field="9" count="1" selected="0">
            <x v="40"/>
          </reference>
        </references>
      </pivotArea>
    </chartFormat>
    <chartFormat chart="0" format="3315">
      <pivotArea type="data" outline="0" fieldPosition="0">
        <references count="2">
          <reference field="4294967294" count="1" selected="0">
            <x v="0"/>
          </reference>
          <reference field="9" count="1" selected="0">
            <x v="41"/>
          </reference>
        </references>
      </pivotArea>
    </chartFormat>
    <chartFormat chart="0" format="3316">
      <pivotArea type="data" outline="0" fieldPosition="0">
        <references count="2">
          <reference field="4294967294" count="1" selected="0">
            <x v="0"/>
          </reference>
          <reference field="9" count="1" selected="0">
            <x v="42"/>
          </reference>
        </references>
      </pivotArea>
    </chartFormat>
    <chartFormat chart="0" format="3317">
      <pivotArea type="data" outline="0" fieldPosition="0">
        <references count="2">
          <reference field="4294967294" count="1" selected="0">
            <x v="0"/>
          </reference>
          <reference field="9" count="1" selected="0">
            <x v="43"/>
          </reference>
        </references>
      </pivotArea>
    </chartFormat>
    <chartFormat chart="0" format="3318">
      <pivotArea type="data" outline="0" fieldPosition="0">
        <references count="2">
          <reference field="4294967294" count="1" selected="0">
            <x v="0"/>
          </reference>
          <reference field="9" count="1" selected="0">
            <x v="44"/>
          </reference>
        </references>
      </pivotArea>
    </chartFormat>
    <chartFormat chart="0" format="3319">
      <pivotArea type="data" outline="0" fieldPosition="0">
        <references count="2">
          <reference field="4294967294" count="1" selected="0">
            <x v="0"/>
          </reference>
          <reference field="9" count="1" selected="0">
            <x v="45"/>
          </reference>
        </references>
      </pivotArea>
    </chartFormat>
    <chartFormat chart="0" format="3320">
      <pivotArea type="data" outline="0" fieldPosition="0">
        <references count="2">
          <reference field="4294967294" count="1" selected="0">
            <x v="0"/>
          </reference>
          <reference field="9" count="1" selected="0">
            <x v="46"/>
          </reference>
        </references>
      </pivotArea>
    </chartFormat>
    <chartFormat chart="0" format="3321">
      <pivotArea type="data" outline="0" fieldPosition="0">
        <references count="2">
          <reference field="4294967294" count="1" selected="0">
            <x v="0"/>
          </reference>
          <reference field="9" count="1" selected="0">
            <x v="47"/>
          </reference>
        </references>
      </pivotArea>
    </chartFormat>
    <chartFormat chart="0" format="3322">
      <pivotArea type="data" outline="0" fieldPosition="0">
        <references count="2">
          <reference field="4294967294" count="1" selected="0">
            <x v="0"/>
          </reference>
          <reference field="9" count="1" selected="0">
            <x v="48"/>
          </reference>
        </references>
      </pivotArea>
    </chartFormat>
    <chartFormat chart="0" format="3323">
      <pivotArea type="data" outline="0" fieldPosition="0">
        <references count="2">
          <reference field="4294967294" count="1" selected="0">
            <x v="0"/>
          </reference>
          <reference field="9" count="1" selected="0">
            <x v="49"/>
          </reference>
        </references>
      </pivotArea>
    </chartFormat>
    <chartFormat chart="0" format="3324">
      <pivotArea type="data" outline="0" fieldPosition="0">
        <references count="2">
          <reference field="4294967294" count="1" selected="0">
            <x v="0"/>
          </reference>
          <reference field="9" count="1" selected="0">
            <x v="50"/>
          </reference>
        </references>
      </pivotArea>
    </chartFormat>
    <chartFormat chart="0" format="3325">
      <pivotArea type="data" outline="0" fieldPosition="0">
        <references count="2">
          <reference field="4294967294" count="1" selected="0">
            <x v="0"/>
          </reference>
          <reference field="9" count="1" selected="0">
            <x v="51"/>
          </reference>
        </references>
      </pivotArea>
    </chartFormat>
    <chartFormat chart="0" format="3326">
      <pivotArea type="data" outline="0" fieldPosition="0">
        <references count="2">
          <reference field="4294967294" count="1" selected="0">
            <x v="0"/>
          </reference>
          <reference field="9" count="1" selected="0">
            <x v="52"/>
          </reference>
        </references>
      </pivotArea>
    </chartFormat>
    <chartFormat chart="0" format="3327">
      <pivotArea type="data" outline="0" fieldPosition="0">
        <references count="2">
          <reference field="4294967294" count="1" selected="0">
            <x v="0"/>
          </reference>
          <reference field="9" count="1" selected="0">
            <x v="53"/>
          </reference>
        </references>
      </pivotArea>
    </chartFormat>
    <chartFormat chart="0" format="3328">
      <pivotArea type="data" outline="0" fieldPosition="0">
        <references count="2">
          <reference field="4294967294" count="1" selected="0">
            <x v="0"/>
          </reference>
          <reference field="9" count="1" selected="0">
            <x v="54"/>
          </reference>
        </references>
      </pivotArea>
    </chartFormat>
    <chartFormat chart="0" format="3329">
      <pivotArea type="data" outline="0" fieldPosition="0">
        <references count="2">
          <reference field="4294967294" count="1" selected="0">
            <x v="0"/>
          </reference>
          <reference field="9" count="1" selected="0">
            <x v="55"/>
          </reference>
        </references>
      </pivotArea>
    </chartFormat>
    <chartFormat chart="0" format="3330">
      <pivotArea type="data" outline="0" fieldPosition="0">
        <references count="2">
          <reference field="4294967294" count="1" selected="0">
            <x v="0"/>
          </reference>
          <reference field="9" count="1" selected="0">
            <x v="56"/>
          </reference>
        </references>
      </pivotArea>
    </chartFormat>
    <chartFormat chart="0" format="3331">
      <pivotArea type="data" outline="0" fieldPosition="0">
        <references count="2">
          <reference field="4294967294" count="1" selected="0">
            <x v="0"/>
          </reference>
          <reference field="9" count="1" selected="0">
            <x v="57"/>
          </reference>
        </references>
      </pivotArea>
    </chartFormat>
    <chartFormat chart="0" format="3332">
      <pivotArea type="data" outline="0" fieldPosition="0">
        <references count="2">
          <reference field="4294967294" count="1" selected="0">
            <x v="0"/>
          </reference>
          <reference field="9" count="1" selected="0">
            <x v="59"/>
          </reference>
        </references>
      </pivotArea>
    </chartFormat>
    <chartFormat chart="0" format="3333">
      <pivotArea type="data" outline="0" fieldPosition="0">
        <references count="2">
          <reference field="4294967294" count="1" selected="0">
            <x v="0"/>
          </reference>
          <reference field="9" count="1" selected="0">
            <x v="60"/>
          </reference>
        </references>
      </pivotArea>
    </chartFormat>
    <chartFormat chart="0" format="3334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3335">
      <pivotArea type="data" outline="0" fieldPosition="0">
        <references count="2">
          <reference field="4294967294" count="1" selected="0">
            <x v="0"/>
          </reference>
          <reference field="9" count="1" selected="0">
            <x v="62"/>
          </reference>
        </references>
      </pivotArea>
    </chartFormat>
    <chartFormat chart="0" format="3336">
      <pivotArea type="data" outline="0" fieldPosition="0">
        <references count="2">
          <reference field="4294967294" count="1" selected="0">
            <x v="0"/>
          </reference>
          <reference field="9" count="1" selected="0">
            <x v="63"/>
          </reference>
        </references>
      </pivotArea>
    </chartFormat>
    <chartFormat chart="0" format="3337">
      <pivotArea type="data" outline="0" fieldPosition="0">
        <references count="2">
          <reference field="4294967294" count="1" selected="0">
            <x v="0"/>
          </reference>
          <reference field="9" count="1" selected="0">
            <x v="64"/>
          </reference>
        </references>
      </pivotArea>
    </chartFormat>
    <chartFormat chart="0" format="3338">
      <pivotArea type="data" outline="0" fieldPosition="0">
        <references count="2">
          <reference field="4294967294" count="1" selected="0">
            <x v="0"/>
          </reference>
          <reference field="9" count="1" selected="0">
            <x v="65"/>
          </reference>
        </references>
      </pivotArea>
    </chartFormat>
    <chartFormat chart="0" format="3339">
      <pivotArea type="data" outline="0" fieldPosition="0">
        <references count="2">
          <reference field="4294967294" count="1" selected="0">
            <x v="0"/>
          </reference>
          <reference field="9" count="1" selected="0">
            <x v="66"/>
          </reference>
        </references>
      </pivotArea>
    </chartFormat>
    <chartFormat chart="0" format="3340">
      <pivotArea type="data" outline="0" fieldPosition="0">
        <references count="2">
          <reference field="4294967294" count="1" selected="0">
            <x v="0"/>
          </reference>
          <reference field="9" count="1" selected="0">
            <x v="67"/>
          </reference>
        </references>
      </pivotArea>
    </chartFormat>
    <chartFormat chart="0" format="3341">
      <pivotArea type="data" outline="0" fieldPosition="0">
        <references count="2">
          <reference field="4294967294" count="1" selected="0">
            <x v="0"/>
          </reference>
          <reference field="9" count="1" selected="0">
            <x v="68"/>
          </reference>
        </references>
      </pivotArea>
    </chartFormat>
    <chartFormat chart="0" format="3342">
      <pivotArea type="data" outline="0" fieldPosition="0">
        <references count="2">
          <reference field="4294967294" count="1" selected="0">
            <x v="0"/>
          </reference>
          <reference field="9" count="1" selected="0">
            <x v="69"/>
          </reference>
        </references>
      </pivotArea>
    </chartFormat>
    <chartFormat chart="0" format="3343">
      <pivotArea type="data" outline="0" fieldPosition="0">
        <references count="2">
          <reference field="4294967294" count="1" selected="0">
            <x v="0"/>
          </reference>
          <reference field="9" count="1" selected="0">
            <x v="70"/>
          </reference>
        </references>
      </pivotArea>
    </chartFormat>
    <chartFormat chart="0" format="3344">
      <pivotArea type="data" outline="0" fieldPosition="0">
        <references count="2">
          <reference field="4294967294" count="1" selected="0">
            <x v="0"/>
          </reference>
          <reference field="9" count="1" selected="0">
            <x v="71"/>
          </reference>
        </references>
      </pivotArea>
    </chartFormat>
    <chartFormat chart="0" format="3345">
      <pivotArea type="data" outline="0" fieldPosition="0">
        <references count="2">
          <reference field="4294967294" count="1" selected="0">
            <x v="0"/>
          </reference>
          <reference field="9" count="1" selected="0">
            <x v="72"/>
          </reference>
        </references>
      </pivotArea>
    </chartFormat>
    <chartFormat chart="0" format="3346">
      <pivotArea type="data" outline="0" fieldPosition="0">
        <references count="2">
          <reference field="4294967294" count="1" selected="0">
            <x v="0"/>
          </reference>
          <reference field="9" count="1" selected="0">
            <x v="73"/>
          </reference>
        </references>
      </pivotArea>
    </chartFormat>
    <chartFormat chart="0" format="3347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0" format="3348">
      <pivotArea type="data" outline="0" fieldPosition="0">
        <references count="2">
          <reference field="4294967294" count="1" selected="0">
            <x v="0"/>
          </reference>
          <reference field="9" count="1" selected="0">
            <x v="75"/>
          </reference>
        </references>
      </pivotArea>
    </chartFormat>
    <chartFormat chart="0" format="3349">
      <pivotArea type="data" outline="0" fieldPosition="0">
        <references count="2">
          <reference field="4294967294" count="1" selected="0">
            <x v="0"/>
          </reference>
          <reference field="9" count="1" selected="0">
            <x v="76"/>
          </reference>
        </references>
      </pivotArea>
    </chartFormat>
    <chartFormat chart="0" format="3350">
      <pivotArea type="data" outline="0" fieldPosition="0">
        <references count="2">
          <reference field="4294967294" count="1" selected="0">
            <x v="0"/>
          </reference>
          <reference field="9" count="1" selected="0">
            <x v="77"/>
          </reference>
        </references>
      </pivotArea>
    </chartFormat>
    <chartFormat chart="0" format="3351">
      <pivotArea type="data" outline="0" fieldPosition="0">
        <references count="2">
          <reference field="4294967294" count="1" selected="0">
            <x v="0"/>
          </reference>
          <reference field="9" count="1" selected="0">
            <x v="78"/>
          </reference>
        </references>
      </pivotArea>
    </chartFormat>
    <chartFormat chart="0" format="3352">
      <pivotArea type="data" outline="0" fieldPosition="0">
        <references count="2">
          <reference field="4294967294" count="1" selected="0">
            <x v="0"/>
          </reference>
          <reference field="9" count="1" selected="0">
            <x v="79"/>
          </reference>
        </references>
      </pivotArea>
    </chartFormat>
    <chartFormat chart="0" format="3353">
      <pivotArea type="data" outline="0" fieldPosition="0">
        <references count="2">
          <reference field="4294967294" count="1" selected="0">
            <x v="0"/>
          </reference>
          <reference field="9" count="1" selected="0">
            <x v="80"/>
          </reference>
        </references>
      </pivotArea>
    </chartFormat>
    <chartFormat chart="0" format="3354">
      <pivotArea type="data" outline="0" fieldPosition="0">
        <references count="2">
          <reference field="4294967294" count="1" selected="0">
            <x v="0"/>
          </reference>
          <reference field="9" count="1" selected="0">
            <x v="81"/>
          </reference>
        </references>
      </pivotArea>
    </chartFormat>
    <chartFormat chart="0" format="3355">
      <pivotArea type="data" outline="0" fieldPosition="0">
        <references count="2">
          <reference field="4294967294" count="1" selected="0">
            <x v="0"/>
          </reference>
          <reference field="9" count="1" selected="0">
            <x v="82"/>
          </reference>
        </references>
      </pivotArea>
    </chartFormat>
    <chartFormat chart="0" format="3356">
      <pivotArea type="data" outline="0" fieldPosition="0">
        <references count="2">
          <reference field="4294967294" count="1" selected="0">
            <x v="0"/>
          </reference>
          <reference field="9" count="1" selected="0">
            <x v="83"/>
          </reference>
        </references>
      </pivotArea>
    </chartFormat>
    <chartFormat chart="0" format="3357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  <chartFormat chart="0" format="3358">
      <pivotArea type="data" outline="0" fieldPosition="0">
        <references count="2">
          <reference field="4294967294" count="1" selected="0">
            <x v="0"/>
          </reference>
          <reference field="9" count="1" selected="0">
            <x v="85"/>
          </reference>
        </references>
      </pivotArea>
    </chartFormat>
    <chartFormat chart="0" format="3359">
      <pivotArea type="data" outline="0" fieldPosition="0">
        <references count="2">
          <reference field="4294967294" count="1" selected="0">
            <x v="0"/>
          </reference>
          <reference field="9" count="1" selected="0">
            <x v="86"/>
          </reference>
        </references>
      </pivotArea>
    </chartFormat>
    <chartFormat chart="0" format="3360">
      <pivotArea type="data" outline="0" fieldPosition="0">
        <references count="2">
          <reference field="4294967294" count="1" selected="0">
            <x v="0"/>
          </reference>
          <reference field="9" count="1" selected="0">
            <x v="87"/>
          </reference>
        </references>
      </pivotArea>
    </chartFormat>
    <chartFormat chart="0" format="3361">
      <pivotArea type="data" outline="0" fieldPosition="0">
        <references count="2">
          <reference field="4294967294" count="1" selected="0">
            <x v="0"/>
          </reference>
          <reference field="9" count="1" selected="0">
            <x v="88"/>
          </reference>
        </references>
      </pivotArea>
    </chartFormat>
    <chartFormat chart="0" format="3362">
      <pivotArea type="data" outline="0" fieldPosition="0">
        <references count="2">
          <reference field="4294967294" count="1" selected="0">
            <x v="0"/>
          </reference>
          <reference field="9" count="1" selected="0">
            <x v="89"/>
          </reference>
        </references>
      </pivotArea>
    </chartFormat>
    <chartFormat chart="0" format="3363">
      <pivotArea type="data" outline="0" fieldPosition="0">
        <references count="2">
          <reference field="4294967294" count="1" selected="0">
            <x v="0"/>
          </reference>
          <reference field="9" count="1" selected="0">
            <x v="90"/>
          </reference>
        </references>
      </pivotArea>
    </chartFormat>
    <chartFormat chart="0" format="3364">
      <pivotArea type="data" outline="0" fieldPosition="0">
        <references count="2">
          <reference field="4294967294" count="1" selected="0">
            <x v="0"/>
          </reference>
          <reference field="9" count="1" selected="0">
            <x v="91"/>
          </reference>
        </references>
      </pivotArea>
    </chartFormat>
    <chartFormat chart="0" format="3365">
      <pivotArea type="data" outline="0" fieldPosition="0">
        <references count="2">
          <reference field="4294967294" count="1" selected="0">
            <x v="0"/>
          </reference>
          <reference field="9" count="1" selected="0">
            <x v="92"/>
          </reference>
        </references>
      </pivotArea>
    </chartFormat>
    <chartFormat chart="0" format="3366">
      <pivotArea type="data" outline="0" fieldPosition="0">
        <references count="2">
          <reference field="4294967294" count="1" selected="0">
            <x v="0"/>
          </reference>
          <reference field="9" count="1" selected="0">
            <x v="93"/>
          </reference>
        </references>
      </pivotArea>
    </chartFormat>
    <chartFormat chart="0" format="3367">
      <pivotArea type="data" outline="0" fieldPosition="0">
        <references count="2">
          <reference field="4294967294" count="1" selected="0">
            <x v="0"/>
          </reference>
          <reference field="9" count="1" selected="0">
            <x v="94"/>
          </reference>
        </references>
      </pivotArea>
    </chartFormat>
    <chartFormat chart="0" format="3368">
      <pivotArea type="data" outline="0" fieldPosition="0">
        <references count="2">
          <reference field="4294967294" count="1" selected="0">
            <x v="0"/>
          </reference>
          <reference field="9" count="1" selected="0">
            <x v="95"/>
          </reference>
        </references>
      </pivotArea>
    </chartFormat>
    <chartFormat chart="0" format="3369">
      <pivotArea type="data" outline="0" fieldPosition="0">
        <references count="2">
          <reference field="4294967294" count="1" selected="0">
            <x v="0"/>
          </reference>
          <reference field="9" count="1" selected="0">
            <x v="96"/>
          </reference>
        </references>
      </pivotArea>
    </chartFormat>
    <chartFormat chart="0" format="3370">
      <pivotArea type="data" outline="0" fieldPosition="0">
        <references count="2">
          <reference field="4294967294" count="1" selected="0">
            <x v="0"/>
          </reference>
          <reference field="9" count="1" selected="0">
            <x v="97"/>
          </reference>
        </references>
      </pivotArea>
    </chartFormat>
    <chartFormat chart="0" format="3371">
      <pivotArea type="data" outline="0" fieldPosition="0">
        <references count="2">
          <reference field="4294967294" count="1" selected="0">
            <x v="0"/>
          </reference>
          <reference field="9" count="1" selected="0">
            <x v="98"/>
          </reference>
        </references>
      </pivotArea>
    </chartFormat>
    <chartFormat chart="0" format="3372">
      <pivotArea type="data" outline="0" fieldPosition="0">
        <references count="2">
          <reference field="4294967294" count="1" selected="0">
            <x v="0"/>
          </reference>
          <reference field="9" count="1" selected="0">
            <x v="99"/>
          </reference>
        </references>
      </pivotArea>
    </chartFormat>
    <chartFormat chart="0" format="3373">
      <pivotArea type="data" outline="0" fieldPosition="0">
        <references count="2">
          <reference field="4294967294" count="1" selected="0">
            <x v="0"/>
          </reference>
          <reference field="9" count="1" selected="0">
            <x v="100"/>
          </reference>
        </references>
      </pivotArea>
    </chartFormat>
    <chartFormat chart="0" format="3374">
      <pivotArea type="data" outline="0" fieldPosition="0">
        <references count="2">
          <reference field="4294967294" count="1" selected="0">
            <x v="0"/>
          </reference>
          <reference field="9" count="1" selected="0">
            <x v="101"/>
          </reference>
        </references>
      </pivotArea>
    </chartFormat>
    <chartFormat chart="0" format="3375">
      <pivotArea type="data" outline="0" fieldPosition="0">
        <references count="2">
          <reference field="4294967294" count="1" selected="0">
            <x v="0"/>
          </reference>
          <reference field="9" count="1" selected="0">
            <x v="102"/>
          </reference>
        </references>
      </pivotArea>
    </chartFormat>
    <chartFormat chart="0" format="3376">
      <pivotArea type="data" outline="0" fieldPosition="0">
        <references count="2">
          <reference field="4294967294" count="1" selected="0">
            <x v="0"/>
          </reference>
          <reference field="9" count="1" selected="0">
            <x v="103"/>
          </reference>
        </references>
      </pivotArea>
    </chartFormat>
    <chartFormat chart="0" format="3377">
      <pivotArea type="data" outline="0" fieldPosition="0">
        <references count="2">
          <reference field="4294967294" count="1" selected="0">
            <x v="0"/>
          </reference>
          <reference field="9" count="1" selected="0">
            <x v="104"/>
          </reference>
        </references>
      </pivotArea>
    </chartFormat>
    <chartFormat chart="0" format="3378">
      <pivotArea type="data" outline="0" fieldPosition="0">
        <references count="2">
          <reference field="4294967294" count="1" selected="0">
            <x v="0"/>
          </reference>
          <reference field="9" count="1" selected="0">
            <x v="105"/>
          </reference>
        </references>
      </pivotArea>
    </chartFormat>
    <chartFormat chart="0" format="3379">
      <pivotArea type="data" outline="0" fieldPosition="0">
        <references count="2">
          <reference field="4294967294" count="1" selected="0">
            <x v="0"/>
          </reference>
          <reference field="9" count="1" selected="0">
            <x v="106"/>
          </reference>
        </references>
      </pivotArea>
    </chartFormat>
    <chartFormat chart="0" format="3380">
      <pivotArea type="data" outline="0" fieldPosition="0">
        <references count="2">
          <reference field="4294967294" count="1" selected="0">
            <x v="0"/>
          </reference>
          <reference field="9" count="1" selected="0">
            <x v="107"/>
          </reference>
        </references>
      </pivotArea>
    </chartFormat>
    <chartFormat chart="0" format="338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8"/>
          </reference>
        </references>
      </pivotArea>
    </chartFormat>
    <chartFormat chart="0" format="3382">
      <pivotArea type="data" outline="0" fieldPosition="0">
        <references count="2">
          <reference field="4294967294" count="1" selected="0">
            <x v="0"/>
          </reference>
          <reference field="9" count="1" selected="0">
            <x v="109"/>
          </reference>
        </references>
      </pivotArea>
    </chartFormat>
    <chartFormat chart="0" format="3383">
      <pivotArea type="data" outline="0" fieldPosition="0">
        <references count="2">
          <reference field="4294967294" count="1" selected="0">
            <x v="0"/>
          </reference>
          <reference field="9" count="1" selected="0">
            <x v="110"/>
          </reference>
        </references>
      </pivotArea>
    </chartFormat>
    <chartFormat chart="0" format="3384">
      <pivotArea type="data" outline="0" fieldPosition="0">
        <references count="2">
          <reference field="4294967294" count="1" selected="0">
            <x v="0"/>
          </reference>
          <reference field="9" count="1" selected="0">
            <x v="111"/>
          </reference>
        </references>
      </pivotArea>
    </chartFormat>
    <chartFormat chart="0" format="3385">
      <pivotArea type="data" outline="0" fieldPosition="0">
        <references count="2">
          <reference field="4294967294" count="1" selected="0">
            <x v="0"/>
          </reference>
          <reference field="9" count="1" selected="0">
            <x v="112"/>
          </reference>
        </references>
      </pivotArea>
    </chartFormat>
    <chartFormat chart="0" format="3386">
      <pivotArea type="data" outline="0" fieldPosition="0">
        <references count="2">
          <reference field="4294967294" count="1" selected="0">
            <x v="0"/>
          </reference>
          <reference field="9" count="1" selected="0">
            <x v="113"/>
          </reference>
        </references>
      </pivotArea>
    </chartFormat>
    <chartFormat chart="0" format="3387">
      <pivotArea type="data" outline="0" fieldPosition="0">
        <references count="2">
          <reference field="4294967294" count="1" selected="0">
            <x v="0"/>
          </reference>
          <reference field="9" count="1" selected="0">
            <x v="114"/>
          </reference>
        </references>
      </pivotArea>
    </chartFormat>
    <chartFormat chart="0" format="3388">
      <pivotArea type="data" outline="0" fieldPosition="0">
        <references count="2">
          <reference field="4294967294" count="1" selected="0">
            <x v="0"/>
          </reference>
          <reference field="9" count="1" selected="0">
            <x v="115"/>
          </reference>
        </references>
      </pivotArea>
    </chartFormat>
    <chartFormat chart="0" format="3389">
      <pivotArea type="data" outline="0" fieldPosition="0">
        <references count="2">
          <reference field="4294967294" count="1" selected="0">
            <x v="0"/>
          </reference>
          <reference field="9" count="1" selected="0">
            <x v="116"/>
          </reference>
        </references>
      </pivotArea>
    </chartFormat>
    <chartFormat chart="0" format="3390">
      <pivotArea type="data" outline="0" fieldPosition="0">
        <references count="2">
          <reference field="4294967294" count="1" selected="0">
            <x v="0"/>
          </reference>
          <reference field="9" count="1" selected="0">
            <x v="117"/>
          </reference>
        </references>
      </pivotArea>
    </chartFormat>
    <chartFormat chart="0" format="339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8"/>
          </reference>
        </references>
      </pivotArea>
    </chartFormat>
    <chartFormat chart="0" format="3392">
      <pivotArea type="data" outline="0" fieldPosition="0">
        <references count="2">
          <reference field="4294967294" count="1" selected="0">
            <x v="0"/>
          </reference>
          <reference field="9" count="1" selected="0">
            <x v="119"/>
          </reference>
        </references>
      </pivotArea>
    </chartFormat>
    <chartFormat chart="0" format="3393">
      <pivotArea type="data" outline="0" fieldPosition="0">
        <references count="2">
          <reference field="4294967294" count="1" selected="0">
            <x v="0"/>
          </reference>
          <reference field="9" count="1" selected="0">
            <x v="120"/>
          </reference>
        </references>
      </pivotArea>
    </chartFormat>
    <chartFormat chart="0" format="3394">
      <pivotArea type="data" outline="0" fieldPosition="0">
        <references count="2">
          <reference field="4294967294" count="1" selected="0">
            <x v="0"/>
          </reference>
          <reference field="9" count="1" selected="0">
            <x v="121"/>
          </reference>
        </references>
      </pivotArea>
    </chartFormat>
    <chartFormat chart="0" format="3395">
      <pivotArea type="data" outline="0" fieldPosition="0">
        <references count="2">
          <reference field="4294967294" count="1" selected="0">
            <x v="0"/>
          </reference>
          <reference field="9" count="1" selected="0">
            <x v="122"/>
          </reference>
        </references>
      </pivotArea>
    </chartFormat>
    <chartFormat chart="0" format="3396">
      <pivotArea type="data" outline="0" fieldPosition="0">
        <references count="2">
          <reference field="4294967294" count="1" selected="0">
            <x v="0"/>
          </reference>
          <reference field="9" count="1" selected="0">
            <x v="123"/>
          </reference>
        </references>
      </pivotArea>
    </chartFormat>
    <chartFormat chart="0" format="3397">
      <pivotArea type="data" outline="0" fieldPosition="0">
        <references count="2">
          <reference field="4294967294" count="1" selected="0">
            <x v="0"/>
          </reference>
          <reference field="9" count="1" selected="0">
            <x v="124"/>
          </reference>
        </references>
      </pivotArea>
    </chartFormat>
    <chartFormat chart="0" format="3398">
      <pivotArea type="data" outline="0" fieldPosition="0">
        <references count="2">
          <reference field="4294967294" count="1" selected="0">
            <x v="0"/>
          </reference>
          <reference field="9" count="1" selected="0">
            <x v="125"/>
          </reference>
        </references>
      </pivotArea>
    </chartFormat>
    <chartFormat chart="0" format="3399">
      <pivotArea type="data" outline="0" fieldPosition="0">
        <references count="2">
          <reference field="4294967294" count="1" selected="0">
            <x v="0"/>
          </reference>
          <reference field="9" count="1" selected="0">
            <x v="126"/>
          </reference>
        </references>
      </pivotArea>
    </chartFormat>
    <chartFormat chart="0" format="3400">
      <pivotArea type="data" outline="0" fieldPosition="0">
        <references count="2">
          <reference field="4294967294" count="1" selected="0">
            <x v="0"/>
          </reference>
          <reference field="9" count="1" selected="0">
            <x v="127"/>
          </reference>
        </references>
      </pivotArea>
    </chartFormat>
    <chartFormat chart="0" format="340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8"/>
          </reference>
        </references>
      </pivotArea>
    </chartFormat>
    <chartFormat chart="0" format="3402">
      <pivotArea type="data" outline="0" fieldPosition="0">
        <references count="2">
          <reference field="4294967294" count="1" selected="0">
            <x v="0"/>
          </reference>
          <reference field="9" count="1" selected="0">
            <x v="129"/>
          </reference>
        </references>
      </pivotArea>
    </chartFormat>
    <chartFormat chart="0" format="3403">
      <pivotArea type="data" outline="0" fieldPosition="0">
        <references count="2">
          <reference field="4294967294" count="1" selected="0">
            <x v="0"/>
          </reference>
          <reference field="9" count="1" selected="0">
            <x v="130"/>
          </reference>
        </references>
      </pivotArea>
    </chartFormat>
    <chartFormat chart="0" format="3404">
      <pivotArea type="data" outline="0" fieldPosition="0">
        <references count="2">
          <reference field="4294967294" count="1" selected="0">
            <x v="0"/>
          </reference>
          <reference field="9" count="1" selected="0">
            <x v="131"/>
          </reference>
        </references>
      </pivotArea>
    </chartFormat>
    <chartFormat chart="0" format="3405">
      <pivotArea type="data" outline="0" fieldPosition="0">
        <references count="2">
          <reference field="4294967294" count="1" selected="0">
            <x v="0"/>
          </reference>
          <reference field="9" count="1" selected="0">
            <x v="132"/>
          </reference>
        </references>
      </pivotArea>
    </chartFormat>
    <chartFormat chart="0" format="3406">
      <pivotArea type="data" outline="0" fieldPosition="0">
        <references count="2">
          <reference field="4294967294" count="1" selected="0">
            <x v="0"/>
          </reference>
          <reference field="9" count="1" selected="0">
            <x v="133"/>
          </reference>
        </references>
      </pivotArea>
    </chartFormat>
    <chartFormat chart="0" format="3407">
      <pivotArea type="data" outline="0" fieldPosition="0">
        <references count="2">
          <reference field="4294967294" count="1" selected="0">
            <x v="0"/>
          </reference>
          <reference field="9" count="1" selected="0">
            <x v="134"/>
          </reference>
        </references>
      </pivotArea>
    </chartFormat>
    <chartFormat chart="0" format="3408">
      <pivotArea type="data" outline="0" fieldPosition="0">
        <references count="2">
          <reference field="4294967294" count="1" selected="0">
            <x v="0"/>
          </reference>
          <reference field="9" count="1" selected="0">
            <x v="135"/>
          </reference>
        </references>
      </pivotArea>
    </chartFormat>
    <chartFormat chart="0" format="3409">
      <pivotArea type="data" outline="0" fieldPosition="0">
        <references count="2">
          <reference field="4294967294" count="1" selected="0">
            <x v="0"/>
          </reference>
          <reference field="9" count="1" selected="0">
            <x v="136"/>
          </reference>
        </references>
      </pivotArea>
    </chartFormat>
    <chartFormat chart="0" format="3410">
      <pivotArea type="data" outline="0" fieldPosition="0">
        <references count="2">
          <reference field="4294967294" count="1" selected="0">
            <x v="0"/>
          </reference>
          <reference field="9" count="1" selected="0">
            <x v="137"/>
          </reference>
        </references>
      </pivotArea>
    </chartFormat>
    <chartFormat chart="0" format="341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8"/>
          </reference>
        </references>
      </pivotArea>
    </chartFormat>
    <chartFormat chart="0" format="3412">
      <pivotArea type="data" outline="0" fieldPosition="0">
        <references count="2">
          <reference field="4294967294" count="1" selected="0">
            <x v="0"/>
          </reference>
          <reference field="9" count="1" selected="0">
            <x v="139"/>
          </reference>
        </references>
      </pivotArea>
    </chartFormat>
    <chartFormat chart="0" format="3413">
      <pivotArea type="data" outline="0" fieldPosition="0">
        <references count="2">
          <reference field="4294967294" count="1" selected="0">
            <x v="0"/>
          </reference>
          <reference field="9" count="1" selected="0">
            <x v="140"/>
          </reference>
        </references>
      </pivotArea>
    </chartFormat>
    <chartFormat chart="0" format="34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41"/>
          </reference>
        </references>
      </pivotArea>
    </chartFormat>
    <chartFormat chart="0" format="3415">
      <pivotArea type="data" outline="0" fieldPosition="0">
        <references count="2">
          <reference field="4294967294" count="1" selected="0">
            <x v="0"/>
          </reference>
          <reference field="9" count="1" selected="0">
            <x v="142"/>
          </reference>
        </references>
      </pivotArea>
    </chartFormat>
    <chartFormat chart="0" format="3416">
      <pivotArea type="data" outline="0" fieldPosition="0">
        <references count="2">
          <reference field="4294967294" count="1" selected="0">
            <x v="0"/>
          </reference>
          <reference field="9" count="1" selected="0">
            <x v="143"/>
          </reference>
        </references>
      </pivotArea>
    </chartFormat>
    <chartFormat chart="0" format="3417">
      <pivotArea type="data" outline="0" fieldPosition="0">
        <references count="2">
          <reference field="4294967294" count="1" selected="0">
            <x v="0"/>
          </reference>
          <reference field="9" count="1" selected="0">
            <x v="144"/>
          </reference>
        </references>
      </pivotArea>
    </chartFormat>
    <chartFormat chart="0" format="3418">
      <pivotArea type="data" outline="0" fieldPosition="0">
        <references count="2">
          <reference field="4294967294" count="1" selected="0">
            <x v="0"/>
          </reference>
          <reference field="9" count="1" selected="0">
            <x v="145"/>
          </reference>
        </references>
      </pivotArea>
    </chartFormat>
    <chartFormat chart="0" format="3419">
      <pivotArea type="data" outline="0" fieldPosition="0">
        <references count="2">
          <reference field="4294967294" count="1" selected="0">
            <x v="0"/>
          </reference>
          <reference field="9" count="1" selected="0">
            <x v="146"/>
          </reference>
        </references>
      </pivotArea>
    </chartFormat>
    <chartFormat chart="0" format="3420">
      <pivotArea type="data" outline="0" fieldPosition="0">
        <references count="2">
          <reference field="4294967294" count="1" selected="0">
            <x v="0"/>
          </reference>
          <reference field="9" count="1" selected="0">
            <x v="147"/>
          </reference>
        </references>
      </pivotArea>
    </chartFormat>
    <chartFormat chart="0" format="342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8"/>
          </reference>
        </references>
      </pivotArea>
    </chartFormat>
    <chartFormat chart="0" format="3422">
      <pivotArea type="data" outline="0" fieldPosition="0">
        <references count="2">
          <reference field="4294967294" count="1" selected="0">
            <x v="0"/>
          </reference>
          <reference field="9" count="1" selected="0">
            <x v="149"/>
          </reference>
        </references>
      </pivotArea>
    </chartFormat>
    <chartFormat chart="0" format="3423">
      <pivotArea type="data" outline="0" fieldPosition="0">
        <references count="2">
          <reference field="4294967294" count="1" selected="0">
            <x v="0"/>
          </reference>
          <reference field="9" count="1" selected="0">
            <x v="150"/>
          </reference>
        </references>
      </pivotArea>
    </chartFormat>
    <chartFormat chart="0" format="3424">
      <pivotArea type="data" outline="0" fieldPosition="0">
        <references count="2">
          <reference field="4294967294" count="1" selected="0">
            <x v="0"/>
          </reference>
          <reference field="9" count="1" selected="0">
            <x v="151"/>
          </reference>
        </references>
      </pivotArea>
    </chartFormat>
    <chartFormat chart="0" format="3425">
      <pivotArea type="data" outline="0" fieldPosition="0">
        <references count="2">
          <reference field="4294967294" count="1" selected="0">
            <x v="0"/>
          </reference>
          <reference field="9" count="1" selected="0">
            <x v="152"/>
          </reference>
        </references>
      </pivotArea>
    </chartFormat>
    <chartFormat chart="0" format="34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53"/>
          </reference>
        </references>
      </pivotArea>
    </chartFormat>
    <chartFormat chart="0" format="3427">
      <pivotArea type="data" outline="0" fieldPosition="0">
        <references count="2">
          <reference field="4294967294" count="1" selected="0">
            <x v="0"/>
          </reference>
          <reference field="9" count="1" selected="0">
            <x v="154"/>
          </reference>
        </references>
      </pivotArea>
    </chartFormat>
    <chartFormat chart="0" format="3428">
      <pivotArea type="data" outline="0" fieldPosition="0">
        <references count="2">
          <reference field="4294967294" count="1" selected="0">
            <x v="0"/>
          </reference>
          <reference field="9" count="1" selected="0">
            <x v="155"/>
          </reference>
        </references>
      </pivotArea>
    </chartFormat>
    <chartFormat chart="0" format="3429">
      <pivotArea type="data" outline="0" fieldPosition="0">
        <references count="2">
          <reference field="4294967294" count="1" selected="0">
            <x v="0"/>
          </reference>
          <reference field="9" count="1" selected="0">
            <x v="156"/>
          </reference>
        </references>
      </pivotArea>
    </chartFormat>
    <chartFormat chart="0" format="3430">
      <pivotArea type="data" outline="0" fieldPosition="0">
        <references count="2">
          <reference field="4294967294" count="1" selected="0">
            <x v="0"/>
          </reference>
          <reference field="9" count="1" selected="0">
            <x v="157"/>
          </reference>
        </references>
      </pivotArea>
    </chartFormat>
    <chartFormat chart="0" format="343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8"/>
          </reference>
        </references>
      </pivotArea>
    </chartFormat>
    <chartFormat chart="0" format="3432">
      <pivotArea type="data" outline="0" fieldPosition="0">
        <references count="2">
          <reference field="4294967294" count="1" selected="0">
            <x v="0"/>
          </reference>
          <reference field="9" count="1" selected="0">
            <x v="159"/>
          </reference>
        </references>
      </pivotArea>
    </chartFormat>
    <chartFormat chart="0" format="3433">
      <pivotArea type="data" outline="0" fieldPosition="0">
        <references count="2">
          <reference field="4294967294" count="1" selected="0">
            <x v="0"/>
          </reference>
          <reference field="9" count="1" selected="0">
            <x v="160"/>
          </reference>
        </references>
      </pivotArea>
    </chartFormat>
    <chartFormat chart="0" format="3434">
      <pivotArea type="data" outline="0" fieldPosition="0">
        <references count="2">
          <reference field="4294967294" count="1" selected="0">
            <x v="0"/>
          </reference>
          <reference field="9" count="1" selected="0">
            <x v="161"/>
          </reference>
        </references>
      </pivotArea>
    </chartFormat>
    <chartFormat chart="0" format="3435">
      <pivotArea type="data" outline="0" fieldPosition="0">
        <references count="2">
          <reference field="4294967294" count="1" selected="0">
            <x v="0"/>
          </reference>
          <reference field="9" count="1" selected="0">
            <x v="162"/>
          </reference>
        </references>
      </pivotArea>
    </chartFormat>
    <chartFormat chart="0" format="3436">
      <pivotArea type="data" outline="0" fieldPosition="0">
        <references count="2">
          <reference field="4294967294" count="1" selected="0">
            <x v="0"/>
          </reference>
          <reference field="9" count="1" selected="0">
            <x v="163"/>
          </reference>
        </references>
      </pivotArea>
    </chartFormat>
    <chartFormat chart="0" format="3437">
      <pivotArea type="data" outline="0" fieldPosition="0">
        <references count="2">
          <reference field="4294967294" count="1" selected="0">
            <x v="0"/>
          </reference>
          <reference field="9" count="1" selected="0">
            <x v="164"/>
          </reference>
        </references>
      </pivotArea>
    </chartFormat>
    <chartFormat chart="0" format="3438">
      <pivotArea type="data" outline="0" fieldPosition="0">
        <references count="2">
          <reference field="4294967294" count="1" selected="0">
            <x v="0"/>
          </reference>
          <reference field="9" count="1" selected="0">
            <x v="165"/>
          </reference>
        </references>
      </pivotArea>
    </chartFormat>
    <chartFormat chart="0" format="3439">
      <pivotArea type="data" outline="0" fieldPosition="0">
        <references count="2">
          <reference field="4294967294" count="1" selected="0">
            <x v="0"/>
          </reference>
          <reference field="9" count="1" selected="0">
            <x v="166"/>
          </reference>
        </references>
      </pivotArea>
    </chartFormat>
    <chartFormat chart="0" format="3440">
      <pivotArea type="data" outline="0" fieldPosition="0">
        <references count="2">
          <reference field="4294967294" count="1" selected="0">
            <x v="0"/>
          </reference>
          <reference field="9" count="1" selected="0">
            <x v="167"/>
          </reference>
        </references>
      </pivotArea>
    </chartFormat>
    <chartFormat chart="0" format="344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8"/>
          </reference>
        </references>
      </pivotArea>
    </chartFormat>
    <chartFormat chart="0" format="3442">
      <pivotArea type="data" outline="0" fieldPosition="0">
        <references count="2">
          <reference field="4294967294" count="1" selected="0">
            <x v="0"/>
          </reference>
          <reference field="9" count="1" selected="0">
            <x v="169"/>
          </reference>
        </references>
      </pivotArea>
    </chartFormat>
    <chartFormat chart="0" format="3443">
      <pivotArea type="data" outline="0" fieldPosition="0">
        <references count="2">
          <reference field="4294967294" count="1" selected="0">
            <x v="0"/>
          </reference>
          <reference field="9" count="1" selected="0">
            <x v="171"/>
          </reference>
        </references>
      </pivotArea>
    </chartFormat>
    <chartFormat chart="0" format="3444">
      <pivotArea type="data" outline="0" fieldPosition="0">
        <references count="2">
          <reference field="4294967294" count="1" selected="0">
            <x v="0"/>
          </reference>
          <reference field="9" count="1" selected="0">
            <x v="172"/>
          </reference>
        </references>
      </pivotArea>
    </chartFormat>
    <chartFormat chart="0" format="3445">
      <pivotArea type="data" outline="0" fieldPosition="0">
        <references count="2">
          <reference field="4294967294" count="1" selected="0">
            <x v="0"/>
          </reference>
          <reference field="9" count="1" selected="0">
            <x v="173"/>
          </reference>
        </references>
      </pivotArea>
    </chartFormat>
    <chartFormat chart="0" format="3446">
      <pivotArea type="data" outline="0" fieldPosition="0">
        <references count="2">
          <reference field="4294967294" count="1" selected="0">
            <x v="0"/>
          </reference>
          <reference field="9" count="1" selected="0">
            <x v="174"/>
          </reference>
        </references>
      </pivotArea>
    </chartFormat>
    <chartFormat chart="0" format="3447">
      <pivotArea type="data" outline="0" fieldPosition="0">
        <references count="2">
          <reference field="4294967294" count="1" selected="0">
            <x v="0"/>
          </reference>
          <reference field="9" count="1" selected="0">
            <x v="175"/>
          </reference>
        </references>
      </pivotArea>
    </chartFormat>
    <chartFormat chart="0" format="3448">
      <pivotArea type="data" outline="0" fieldPosition="0">
        <references count="2">
          <reference field="4294967294" count="1" selected="0">
            <x v="0"/>
          </reference>
          <reference field="9" count="1" selected="0">
            <x v="176"/>
          </reference>
        </references>
      </pivotArea>
    </chartFormat>
    <chartFormat chart="0" format="3449">
      <pivotArea type="data" outline="0" fieldPosition="0">
        <references count="2">
          <reference field="4294967294" count="1" selected="0">
            <x v="0"/>
          </reference>
          <reference field="9" count="1" selected="0">
            <x v="177"/>
          </reference>
        </references>
      </pivotArea>
    </chartFormat>
    <chartFormat chart="0" format="3450">
      <pivotArea type="data" outline="0" fieldPosition="0">
        <references count="2">
          <reference field="4294967294" count="1" selected="0">
            <x v="0"/>
          </reference>
          <reference field="9" count="1" selected="0">
            <x v="178"/>
          </reference>
        </references>
      </pivotArea>
    </chartFormat>
    <chartFormat chart="0" format="345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9"/>
          </reference>
        </references>
      </pivotArea>
    </chartFormat>
    <chartFormat chart="0" format="3452">
      <pivotArea type="data" outline="0" fieldPosition="0">
        <references count="2">
          <reference field="4294967294" count="1" selected="0">
            <x v="0"/>
          </reference>
          <reference field="9" count="1" selected="0">
            <x v="180"/>
          </reference>
        </references>
      </pivotArea>
    </chartFormat>
    <chartFormat chart="0" format="3453">
      <pivotArea type="data" outline="0" fieldPosition="0">
        <references count="2">
          <reference field="4294967294" count="1" selected="0">
            <x v="0"/>
          </reference>
          <reference field="9" count="1" selected="0">
            <x v="181"/>
          </reference>
        </references>
      </pivotArea>
    </chartFormat>
    <chartFormat chart="0" format="3454">
      <pivotArea type="data" outline="0" fieldPosition="0">
        <references count="2">
          <reference field="4294967294" count="1" selected="0">
            <x v="0"/>
          </reference>
          <reference field="9" count="1" selected="0">
            <x v="182"/>
          </reference>
        </references>
      </pivotArea>
    </chartFormat>
    <chartFormat chart="0" format="3455">
      <pivotArea type="data" outline="0" fieldPosition="0">
        <references count="2">
          <reference field="4294967294" count="1" selected="0">
            <x v="0"/>
          </reference>
          <reference field="9" count="1" selected="0">
            <x v="183"/>
          </reference>
        </references>
      </pivotArea>
    </chartFormat>
    <chartFormat chart="0" format="3456">
      <pivotArea type="data" outline="0" fieldPosition="0">
        <references count="2">
          <reference field="4294967294" count="1" selected="0">
            <x v="0"/>
          </reference>
          <reference field="9" count="1" selected="0">
            <x v="184"/>
          </reference>
        </references>
      </pivotArea>
    </chartFormat>
    <chartFormat chart="0" format="3457">
      <pivotArea type="data" outline="0" fieldPosition="0">
        <references count="2">
          <reference field="4294967294" count="1" selected="0">
            <x v="0"/>
          </reference>
          <reference field="9" count="1" selected="0">
            <x v="185"/>
          </reference>
        </references>
      </pivotArea>
    </chartFormat>
    <chartFormat chart="0" format="3458">
      <pivotArea type="data" outline="0" fieldPosition="0">
        <references count="2">
          <reference field="4294967294" count="1" selected="0">
            <x v="0"/>
          </reference>
          <reference field="9" count="1" selected="0">
            <x v="186"/>
          </reference>
        </references>
      </pivotArea>
    </chartFormat>
    <chartFormat chart="0" format="3459">
      <pivotArea type="data" outline="0" fieldPosition="0">
        <references count="2">
          <reference field="4294967294" count="1" selected="0">
            <x v="0"/>
          </reference>
          <reference field="9" count="1" selected="0">
            <x v="187"/>
          </reference>
        </references>
      </pivotArea>
    </chartFormat>
    <chartFormat chart="0" format="3460">
      <pivotArea type="data" outline="0" fieldPosition="0">
        <references count="2">
          <reference field="4294967294" count="1" selected="0">
            <x v="0"/>
          </reference>
          <reference field="9" count="1" selected="0">
            <x v="188"/>
          </reference>
        </references>
      </pivotArea>
    </chartFormat>
    <chartFormat chart="0" format="346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9"/>
          </reference>
        </references>
      </pivotArea>
    </chartFormat>
    <chartFormat chart="0" format="3462">
      <pivotArea type="data" outline="0" fieldPosition="0">
        <references count="2">
          <reference field="4294967294" count="1" selected="0">
            <x v="0"/>
          </reference>
          <reference field="9" count="1" selected="0">
            <x v="190"/>
          </reference>
        </references>
      </pivotArea>
    </chartFormat>
    <chartFormat chart="0" format="3463">
      <pivotArea type="data" outline="0" fieldPosition="0">
        <references count="2">
          <reference field="4294967294" count="1" selected="0">
            <x v="0"/>
          </reference>
          <reference field="9" count="1" selected="0">
            <x v="191"/>
          </reference>
        </references>
      </pivotArea>
    </chartFormat>
    <chartFormat chart="0" format="3464">
      <pivotArea type="data" outline="0" fieldPosition="0">
        <references count="2">
          <reference field="4294967294" count="1" selected="0">
            <x v="0"/>
          </reference>
          <reference field="9" count="1" selected="0">
            <x v="192"/>
          </reference>
        </references>
      </pivotArea>
    </chartFormat>
    <chartFormat chart="0" format="3465">
      <pivotArea type="data" outline="0" fieldPosition="0">
        <references count="2">
          <reference field="4294967294" count="1" selected="0">
            <x v="0"/>
          </reference>
          <reference field="9" count="1" selected="0">
            <x v="193"/>
          </reference>
        </references>
      </pivotArea>
    </chartFormat>
    <chartFormat chart="0" format="3466">
      <pivotArea type="data" outline="0" fieldPosition="0">
        <references count="2">
          <reference field="4294967294" count="1" selected="0">
            <x v="0"/>
          </reference>
          <reference field="9" count="1" selected="0">
            <x v="194"/>
          </reference>
        </references>
      </pivotArea>
    </chartFormat>
    <chartFormat chart="0" format="3467">
      <pivotArea type="data" outline="0" fieldPosition="0">
        <references count="2">
          <reference field="4294967294" count="1" selected="0">
            <x v="0"/>
          </reference>
          <reference field="9" count="1" selected="0">
            <x v="195"/>
          </reference>
        </references>
      </pivotArea>
    </chartFormat>
    <chartFormat chart="0" format="3468">
      <pivotArea type="data" outline="0" fieldPosition="0">
        <references count="2">
          <reference field="4294967294" count="1" selected="0">
            <x v="0"/>
          </reference>
          <reference field="9" count="1" selected="0">
            <x v="196"/>
          </reference>
        </references>
      </pivotArea>
    </chartFormat>
    <chartFormat chart="0" format="3469">
      <pivotArea type="data" outline="0" fieldPosition="0">
        <references count="2">
          <reference field="4294967294" count="1" selected="0">
            <x v="0"/>
          </reference>
          <reference field="9" count="1" selected="0">
            <x v="197"/>
          </reference>
        </references>
      </pivotArea>
    </chartFormat>
    <chartFormat chart="0" format="3470">
      <pivotArea type="data" outline="0" fieldPosition="0">
        <references count="2">
          <reference field="4294967294" count="1" selected="0">
            <x v="0"/>
          </reference>
          <reference field="9" count="1" selected="0">
            <x v="198"/>
          </reference>
        </references>
      </pivotArea>
    </chartFormat>
    <chartFormat chart="0" format="347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9"/>
          </reference>
        </references>
      </pivotArea>
    </chartFormat>
    <chartFormat chart="0" format="3472">
      <pivotArea type="data" outline="0" fieldPosition="0">
        <references count="2">
          <reference field="4294967294" count="1" selected="0">
            <x v="0"/>
          </reference>
          <reference field="9" count="1" selected="0">
            <x v="200"/>
          </reference>
        </references>
      </pivotArea>
    </chartFormat>
    <chartFormat chart="0" format="3473">
      <pivotArea type="data" outline="0" fieldPosition="0">
        <references count="2">
          <reference field="4294967294" count="1" selected="0">
            <x v="0"/>
          </reference>
          <reference field="9" count="1" selected="0">
            <x v="201"/>
          </reference>
        </references>
      </pivotArea>
    </chartFormat>
    <chartFormat chart="0" format="3474">
      <pivotArea type="data" outline="0" fieldPosition="0">
        <references count="2">
          <reference field="4294967294" count="1" selected="0">
            <x v="0"/>
          </reference>
          <reference field="9" count="1" selected="0">
            <x v="202"/>
          </reference>
        </references>
      </pivotArea>
    </chartFormat>
    <chartFormat chart="0" format="3475">
      <pivotArea type="data" outline="0" fieldPosition="0">
        <references count="2">
          <reference field="4294967294" count="1" selected="0">
            <x v="0"/>
          </reference>
          <reference field="9" count="1" selected="0">
            <x v="203"/>
          </reference>
        </references>
      </pivotArea>
    </chartFormat>
    <chartFormat chart="0" format="3476">
      <pivotArea type="data" outline="0" fieldPosition="0">
        <references count="2">
          <reference field="4294967294" count="1" selected="0">
            <x v="0"/>
          </reference>
          <reference field="9" count="1" selected="0">
            <x v="204"/>
          </reference>
        </references>
      </pivotArea>
    </chartFormat>
    <chartFormat chart="0" format="3477">
      <pivotArea type="data" outline="0" fieldPosition="0">
        <references count="2">
          <reference field="4294967294" count="1" selected="0">
            <x v="0"/>
          </reference>
          <reference field="9" count="1" selected="0">
            <x v="205"/>
          </reference>
        </references>
      </pivotArea>
    </chartFormat>
    <chartFormat chart="0" format="3478">
      <pivotArea type="data" outline="0" fieldPosition="0">
        <references count="2">
          <reference field="4294967294" count="1" selected="0">
            <x v="0"/>
          </reference>
          <reference field="9" count="1" selected="0">
            <x v="206"/>
          </reference>
        </references>
      </pivotArea>
    </chartFormat>
    <chartFormat chart="0" format="3479">
      <pivotArea type="data" outline="0" fieldPosition="0">
        <references count="2">
          <reference field="4294967294" count="1" selected="0">
            <x v="0"/>
          </reference>
          <reference field="9" count="1" selected="0">
            <x v="207"/>
          </reference>
        </references>
      </pivotArea>
    </chartFormat>
    <chartFormat chart="0" format="3480">
      <pivotArea type="data" outline="0" fieldPosition="0">
        <references count="2">
          <reference field="4294967294" count="1" selected="0">
            <x v="0"/>
          </reference>
          <reference field="9" count="1" selected="0">
            <x v="208"/>
          </reference>
        </references>
      </pivotArea>
    </chartFormat>
    <chartFormat chart="0" format="348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9"/>
          </reference>
        </references>
      </pivotArea>
    </chartFormat>
    <chartFormat chart="0" format="3482">
      <pivotArea type="data" outline="0" fieldPosition="0">
        <references count="2">
          <reference field="4294967294" count="1" selected="0">
            <x v="0"/>
          </reference>
          <reference field="9" count="1" selected="0">
            <x v="210"/>
          </reference>
        </references>
      </pivotArea>
    </chartFormat>
    <chartFormat chart="0" format="3483">
      <pivotArea type="data" outline="0" fieldPosition="0">
        <references count="2">
          <reference field="4294967294" count="1" selected="0">
            <x v="0"/>
          </reference>
          <reference field="9" count="1" selected="0">
            <x v="211"/>
          </reference>
        </references>
      </pivotArea>
    </chartFormat>
    <chartFormat chart="0" format="3484">
      <pivotArea type="data" outline="0" fieldPosition="0">
        <references count="2">
          <reference field="4294967294" count="1" selected="0">
            <x v="0"/>
          </reference>
          <reference field="9" count="1" selected="0">
            <x v="212"/>
          </reference>
        </references>
      </pivotArea>
    </chartFormat>
    <chartFormat chart="0" format="3485">
      <pivotArea type="data" outline="0" fieldPosition="0">
        <references count="2">
          <reference field="4294967294" count="1" selected="0">
            <x v="0"/>
          </reference>
          <reference field="9" count="1" selected="0">
            <x v="213"/>
          </reference>
        </references>
      </pivotArea>
    </chartFormat>
    <chartFormat chart="0" format="3486">
      <pivotArea type="data" outline="0" fieldPosition="0">
        <references count="2">
          <reference field="4294967294" count="1" selected="0">
            <x v="0"/>
          </reference>
          <reference field="9" count="1" selected="0">
            <x v="214"/>
          </reference>
        </references>
      </pivotArea>
    </chartFormat>
    <chartFormat chart="0" format="3487">
      <pivotArea type="data" outline="0" fieldPosition="0">
        <references count="2">
          <reference field="4294967294" count="1" selected="0">
            <x v="0"/>
          </reference>
          <reference field="9" count="1" selected="0">
            <x v="215"/>
          </reference>
        </references>
      </pivotArea>
    </chartFormat>
    <chartFormat chart="0" format="3488">
      <pivotArea type="data" outline="0" fieldPosition="0">
        <references count="2">
          <reference field="4294967294" count="1" selected="0">
            <x v="0"/>
          </reference>
          <reference field="9" count="1" selected="0">
            <x v="216"/>
          </reference>
        </references>
      </pivotArea>
    </chartFormat>
    <chartFormat chart="0" format="3489">
      <pivotArea type="data" outline="0" fieldPosition="0">
        <references count="2">
          <reference field="4294967294" count="1" selected="0">
            <x v="0"/>
          </reference>
          <reference field="9" count="1" selected="0">
            <x v="217"/>
          </reference>
        </references>
      </pivotArea>
    </chartFormat>
    <chartFormat chart="0" format="3490">
      <pivotArea type="data" outline="0" fieldPosition="0">
        <references count="2">
          <reference field="4294967294" count="1" selected="0">
            <x v="0"/>
          </reference>
          <reference field="9" count="1" selected="0">
            <x v="218"/>
          </reference>
        </references>
      </pivotArea>
    </chartFormat>
    <chartFormat chart="0" format="3491">
      <pivotArea type="data" outline="0" fieldPosition="0">
        <references count="2">
          <reference field="4294967294" count="1" selected="0">
            <x v="0"/>
          </reference>
          <reference field="9" count="1" selected="0">
            <x v="219"/>
          </reference>
        </references>
      </pivotArea>
    </chartFormat>
    <chartFormat chart="0" format="3492">
      <pivotArea type="data" outline="0" fieldPosition="0">
        <references count="2">
          <reference field="4294967294" count="1" selected="0">
            <x v="0"/>
          </reference>
          <reference field="9" count="1" selected="0">
            <x v="220"/>
          </reference>
        </references>
      </pivotArea>
    </chartFormat>
    <chartFormat chart="0" format="3493">
      <pivotArea type="data" outline="0" fieldPosition="0">
        <references count="2">
          <reference field="4294967294" count="1" selected="0">
            <x v="0"/>
          </reference>
          <reference field="9" count="1" selected="0">
            <x v="221"/>
          </reference>
        </references>
      </pivotArea>
    </chartFormat>
    <chartFormat chart="0" format="3494">
      <pivotArea type="data" outline="0" fieldPosition="0">
        <references count="2">
          <reference field="4294967294" count="1" selected="0">
            <x v="0"/>
          </reference>
          <reference field="9" count="1" selected="0">
            <x v="222"/>
          </reference>
        </references>
      </pivotArea>
    </chartFormat>
    <chartFormat chart="0" format="3495">
      <pivotArea type="data" outline="0" fieldPosition="0">
        <references count="2">
          <reference field="4294967294" count="1" selected="0">
            <x v="0"/>
          </reference>
          <reference field="9" count="1" selected="0">
            <x v="223"/>
          </reference>
        </references>
      </pivotArea>
    </chartFormat>
    <chartFormat chart="0" format="3496">
      <pivotArea type="data" outline="0" fieldPosition="0">
        <references count="2">
          <reference field="4294967294" count="1" selected="0">
            <x v="0"/>
          </reference>
          <reference field="9" count="1" selected="0">
            <x v="224"/>
          </reference>
        </references>
      </pivotArea>
    </chartFormat>
    <chartFormat chart="0" format="3497">
      <pivotArea type="data" outline="0" fieldPosition="0">
        <references count="2">
          <reference field="4294967294" count="1" selected="0">
            <x v="0"/>
          </reference>
          <reference field="9" count="1" selected="0">
            <x v="225"/>
          </reference>
        </references>
      </pivotArea>
    </chartFormat>
    <chartFormat chart="0" format="3498">
      <pivotArea type="data" outline="0" fieldPosition="0">
        <references count="2">
          <reference field="4294967294" count="1" selected="0">
            <x v="0"/>
          </reference>
          <reference field="9" count="1" selected="0">
            <x v="226"/>
          </reference>
        </references>
      </pivotArea>
    </chartFormat>
    <chartFormat chart="0" format="3499">
      <pivotArea type="data" outline="0" fieldPosition="0">
        <references count="2">
          <reference field="4294967294" count="1" selected="0">
            <x v="0"/>
          </reference>
          <reference field="9" count="1" selected="0">
            <x v="227"/>
          </reference>
        </references>
      </pivotArea>
    </chartFormat>
    <chartFormat chart="0" format="3500">
      <pivotArea type="data" outline="0" fieldPosition="0">
        <references count="2">
          <reference field="4294967294" count="1" selected="0">
            <x v="0"/>
          </reference>
          <reference field="9" count="1" selected="0">
            <x v="228"/>
          </reference>
        </references>
      </pivotArea>
    </chartFormat>
    <chartFormat chart="0" format="3501">
      <pivotArea type="data" outline="0" fieldPosition="0">
        <references count="2">
          <reference field="4294967294" count="1" selected="0">
            <x v="0"/>
          </reference>
          <reference field="9" count="1" selected="0">
            <x v="229"/>
          </reference>
        </references>
      </pivotArea>
    </chartFormat>
    <chartFormat chart="0" format="3502">
      <pivotArea type="data" outline="0" fieldPosition="0">
        <references count="2">
          <reference field="4294967294" count="1" selected="0">
            <x v="0"/>
          </reference>
          <reference field="9" count="1" selected="0">
            <x v="230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D707B-7A48-4F76-8D37-93E762BEAF02}" name="PivotTable8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6" rowHeaderCaption="STATUS">
  <location ref="H12:I15" firstHeaderRow="1" firstDataRow="1" firstDataCol="1"/>
  <pivotFields count="22">
    <pivotField dataField="1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numFmtId="169" showAll="0"/>
    <pivotField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x="45"/>
        <item m="1" x="79"/>
        <item x="34"/>
        <item x="40"/>
        <item x="26"/>
        <item x="48"/>
        <item x="53"/>
        <item m="1" x="84"/>
        <item x="47"/>
        <item m="1" x="83"/>
        <item m="1" x="81"/>
        <item x="56"/>
        <item x="54"/>
        <item m="1" x="80"/>
        <item m="1" x="78"/>
        <item x="46"/>
        <item x="52"/>
        <item x="58"/>
        <item x="61"/>
        <item x="42"/>
        <item x="36"/>
        <item m="1" x="77"/>
        <item x="64"/>
        <item x="63"/>
        <item x="43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4">
        <item x="0"/>
        <item n="IN CUSTODY" m="1" x="2"/>
        <item n="IN CUSTODY."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h="1" sd="0" x="0"/>
        <item sd="0" x="1"/>
        <item sd="0" x="2"/>
        <item h="1" x="3"/>
        <item h="1" x="4"/>
        <item t="default"/>
      </items>
    </pivotField>
  </pivotFields>
  <rowFields count="1">
    <field x="18"/>
  </rowFields>
  <rowItems count="3">
    <i>
      <x/>
    </i>
    <i>
      <x v="2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195">
      <pivotArea outline="0" collapsedLevelsAreSubtotals="1" fieldPosition="0"/>
    </format>
  </formats>
  <chartFormats count="19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38" format="4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975CB4-368C-46C0-B502-B36B9AC87887}" name="PivotTable4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GENDER">
  <location ref="H2:I5" firstHeaderRow="1" firstDataRow="1" firstDataCol="1"/>
  <pivotFields count="22">
    <pivotField dataField="1" showAll="0"/>
    <pivotField showAll="0"/>
    <pivotField numFmtId="1" showAll="0"/>
    <pivotField axis="axisRow" showAll="0">
      <items count="5">
        <item x="1"/>
        <item x="0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numFmtId="169" showAll="0"/>
    <pivotField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x="45"/>
        <item m="1" x="79"/>
        <item x="34"/>
        <item x="40"/>
        <item x="26"/>
        <item x="48"/>
        <item x="53"/>
        <item m="1" x="84"/>
        <item x="47"/>
        <item m="1" x="83"/>
        <item m="1" x="81"/>
        <item x="56"/>
        <item x="54"/>
        <item m="1" x="80"/>
        <item m="1" x="78"/>
        <item x="46"/>
        <item x="52"/>
        <item x="58"/>
        <item x="61"/>
        <item x="42"/>
        <item x="36"/>
        <item m="1" x="77"/>
        <item x="64"/>
        <item x="63"/>
        <item x="43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h="1" sd="0" x="0"/>
        <item sd="0" x="1"/>
        <item sd="0" x="2"/>
        <item h="1" x="3"/>
        <item h="1"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196">
      <pivotArea outline="0" collapsedLevelsAreSubtotals="1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AE9E4A-2DF7-4003-B8E4-C7E1046567A9}" name="PivotTable5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YPE">
  <location ref="H7:I10" firstHeaderRow="1" firstDataRow="1" firstDataCol="1"/>
  <pivotFields count="22">
    <pivotField dataField="1" showAll="0"/>
    <pivotField showAll="0"/>
    <pivotField numFmtId="1"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m="1" x="2"/>
        <item m="1" x="3"/>
        <item t="default"/>
      </items>
    </pivotField>
    <pivotField numFmtId="169" showAll="0"/>
    <pivotField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x="45"/>
        <item m="1" x="79"/>
        <item x="34"/>
        <item x="40"/>
        <item x="26"/>
        <item x="48"/>
        <item x="53"/>
        <item m="1" x="84"/>
        <item x="47"/>
        <item m="1" x="83"/>
        <item m="1" x="81"/>
        <item x="56"/>
        <item x="54"/>
        <item m="1" x="80"/>
        <item m="1" x="78"/>
        <item x="46"/>
        <item x="52"/>
        <item x="58"/>
        <item x="61"/>
        <item x="42"/>
        <item x="36"/>
        <item m="1" x="77"/>
        <item x="64"/>
        <item x="63"/>
        <item x="43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h="1" sd="0" x="0"/>
        <item sd="0" x="1"/>
        <item sd="0" x="2"/>
        <item h="1" x="3"/>
        <item h="1"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197">
      <pivotArea outline="0" collapsedLevelsAreSubtotals="1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B6C93-86B9-4C71-9C2B-B8122D7DCA21}" name="PivotTable7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K2:L30" firstHeaderRow="1" firstDataRow="1" firstDataCol="1"/>
  <pivotFields count="22">
    <pivotField dataField="1" showAll="0"/>
    <pivotField showAll="0"/>
    <pivotField numFmtId="1" showAll="0"/>
    <pivotField showAll="0"/>
    <pivotField showAll="0"/>
    <pivotField showAll="0"/>
    <pivotField axis="axisRow" showAll="0" sortType="ascending">
      <items count="36">
        <item x="1"/>
        <item x="11"/>
        <item x="12"/>
        <item x="8"/>
        <item x="5"/>
        <item x="14"/>
        <item x="10"/>
        <item x="6"/>
        <item x="19"/>
        <item m="1" x="33"/>
        <item x="0"/>
        <item x="4"/>
        <item x="3"/>
        <item x="16"/>
        <item m="1" x="34"/>
        <item x="18"/>
        <item x="13"/>
        <item x="9"/>
        <item x="15"/>
        <item x="7"/>
        <item m="1" x="32"/>
        <item x="17"/>
        <item x="20"/>
        <item x="2"/>
        <item x="21"/>
        <item m="1" x="27"/>
        <item m="1" x="31"/>
        <item x="22"/>
        <item x="23"/>
        <item x="24"/>
        <item m="1" x="28"/>
        <item m="1" x="29"/>
        <item m="1" x="30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9" showAll="0"/>
    <pivotField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x="45"/>
        <item m="1" x="79"/>
        <item x="34"/>
        <item x="40"/>
        <item x="26"/>
        <item x="48"/>
        <item x="53"/>
        <item m="1" x="84"/>
        <item x="47"/>
        <item m="1" x="83"/>
        <item m="1" x="81"/>
        <item x="56"/>
        <item x="54"/>
        <item m="1" x="80"/>
        <item m="1" x="78"/>
        <item x="46"/>
        <item x="52"/>
        <item x="58"/>
        <item x="61"/>
        <item x="42"/>
        <item x="36"/>
        <item m="1" x="77"/>
        <item x="64"/>
        <item x="63"/>
        <item x="43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h="1" sd="0" x="0"/>
        <item sd="0" x="1"/>
        <item sd="0" x="2"/>
        <item h="1" x="3"/>
        <item h="1" x="4"/>
        <item t="default"/>
      </items>
    </pivotField>
  </pivotFields>
  <rowFields count="1">
    <field x="6"/>
  </rowFields>
  <rowItems count="28">
    <i>
      <x v="15"/>
    </i>
    <i>
      <x v="16"/>
    </i>
    <i>
      <x v="34"/>
    </i>
    <i>
      <x v="17"/>
    </i>
    <i>
      <x v="5"/>
    </i>
    <i>
      <x v="21"/>
    </i>
    <i>
      <x v="7"/>
    </i>
    <i>
      <x v="22"/>
    </i>
    <i>
      <x v="13"/>
    </i>
    <i>
      <x v="24"/>
    </i>
    <i>
      <x v="1"/>
    </i>
    <i>
      <x v="33"/>
    </i>
    <i>
      <x v="8"/>
    </i>
    <i>
      <x v="29"/>
    </i>
    <i>
      <x v="28"/>
    </i>
    <i>
      <x v="6"/>
    </i>
    <i>
      <x v="27"/>
    </i>
    <i>
      <x v="2"/>
    </i>
    <i>
      <x/>
    </i>
    <i>
      <x v="4"/>
    </i>
    <i>
      <x v="19"/>
    </i>
    <i>
      <x v="18"/>
    </i>
    <i>
      <x v="3"/>
    </i>
    <i>
      <x v="11"/>
    </i>
    <i>
      <x v="12"/>
    </i>
    <i>
      <x v="23"/>
    </i>
    <i>
      <x v="10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198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5712C8-78CE-4D97-B1BF-0B7E6DA5FD67}" name="PivotTable9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ISCHARGE YEAR">
  <location ref="E2:F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axis="axisRow" showAll="0">
      <items count="86">
        <item x="0"/>
        <item x="1"/>
        <item x="7"/>
        <item x="4"/>
        <item x="5"/>
        <item x="3"/>
        <item x="12"/>
        <item x="13"/>
        <item x="2"/>
        <item x="15"/>
        <item x="14"/>
        <item x="6"/>
        <item x="21"/>
        <item x="20"/>
        <item x="30"/>
        <item x="17"/>
        <item x="8"/>
        <item x="18"/>
        <item x="22"/>
        <item x="16"/>
        <item x="9"/>
        <item x="35"/>
        <item x="41"/>
        <item x="39"/>
        <item x="25"/>
        <item x="10"/>
        <item x="19"/>
        <item x="33"/>
        <item x="28"/>
        <item x="11"/>
        <item x="27"/>
        <item x="24"/>
        <item x="50"/>
        <item x="38"/>
        <item x="51"/>
        <item x="23"/>
        <item x="29"/>
        <item x="49"/>
        <item x="32"/>
        <item x="37"/>
        <item x="31"/>
        <item m="1" x="82"/>
        <item x="44"/>
        <item m="1" x="84"/>
        <item x="53"/>
        <item m="1" x="78"/>
        <item m="1" x="83"/>
        <item x="47"/>
        <item x="56"/>
        <item m="1" x="81"/>
        <item m="1" x="80"/>
        <item x="45"/>
        <item m="1" x="79"/>
        <item x="61"/>
        <item x="34"/>
        <item x="42"/>
        <item x="52"/>
        <item x="40"/>
        <item x="36"/>
        <item x="63"/>
        <item m="1" x="77"/>
        <item x="43"/>
        <item x="26"/>
        <item x="54"/>
        <item x="46"/>
        <item x="58"/>
        <item x="64"/>
        <item x="48"/>
        <item m="1" x="76"/>
        <item x="65"/>
        <item x="57"/>
        <item x="62"/>
        <item x="68"/>
        <item m="1" x="75"/>
        <item m="1" x="74"/>
        <item x="59"/>
        <item x="66"/>
        <item x="55"/>
        <item x="60"/>
        <item x="67"/>
        <item m="1" x="72"/>
        <item x="69"/>
        <item x="70"/>
        <item m="1" x="73"/>
        <item x="7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Row" showAll="0" defaultSubtotal="0">
      <items count="5">
        <item h="1" sd="0" x="0"/>
        <item sd="0" x="1"/>
        <item sd="0" x="2"/>
        <item sd="0" x="3"/>
        <item h="1" x="4"/>
      </items>
    </pivotField>
  </pivotFields>
  <rowFields count="4">
    <field x="21"/>
    <field x="20"/>
    <field x="19"/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/>
  </dataFields>
  <formats count="2">
    <format dxfId="200">
      <pivotArea outline="0" collapsedLevelsAreSubtotals="1" fieldPosition="0"/>
    </format>
    <format dxfId="199">
      <pivotArea field="21" type="button" dataOnly="0" labelOnly="1" outline="0" axis="axisRow" fieldPosition="0"/>
    </format>
  </formats>
  <chartFormats count="4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6" totalsRowShown="0">
  <autoFilter ref="A1:K6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02"/>
    <tableColumn id="4" xr3:uid="{E7D7CFB8-28A0-4520-9466-FBE7CF159AF6}" name="AGE" dataDxfId="201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6FC8B28-9A2E-4675-88DD-FF3C7B891C97}" name="Table13" displayName="Table13" ref="H17:I20" totalsRowCount="1">
  <autoFilter ref="H17:I19" xr:uid="{36FC8B28-9A2E-4675-88DD-FF3C7B891C97}"/>
  <tableColumns count="2">
    <tableColumn id="1" xr3:uid="{C4879CE7-6623-4046-A0AB-2D7D81D29B8B}" name="AGE GROUP" totalsRowLabel="Total" dataDxfId="193"/>
    <tableColumn id="2" xr3:uid="{0CA16AD6-F5A5-4319-BE30-E5F862FB3772}" name="COUNT " totalsRowFunction="sum" dataDxfId="192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S289" totalsRowCount="1" headerRowDxfId="171" dataDxfId="170" totalsRowDxfId="169">
  <autoFilter ref="A1:S288" xr:uid="{7BF9282B-593A-4C7C-B7AA-9629A5A229FE}"/>
  <sortState xmlns:xlrd2="http://schemas.microsoft.com/office/spreadsheetml/2017/richdata2" ref="A2:S273">
    <sortCondition ref="A1:A273"/>
  </sortState>
  <tableColumns count="19">
    <tableColumn id="1" xr3:uid="{C37D3FC5-983A-48D2-A3ED-92683F18BDCB}" name="TAG NO." totalsRowLabel="Total" dataDxfId="37" totalsRowDxfId="18"/>
    <tableColumn id="2" xr3:uid="{725C0885-8F2E-4DAD-8E53-7D44ABF91339}" name="NAME OF DECEASED" totalsRowLabel="-" dataDxfId="36" totalsRowDxfId="17"/>
    <tableColumn id="15" xr3:uid="{220D8CB0-EFC6-44BD-80F2-519CB992090B}" name="AGE" dataDxfId="35" totalsRowDxfId="16"/>
    <tableColumn id="17" xr3:uid="{84BF7D9E-373C-4A75-B834-A37ED6717214}" name="GENDER" dataDxfId="34" totalsRowDxfId="15"/>
    <tableColumn id="3" xr3:uid="{73C4D7AA-2091-4C0E-89FB-A82A7142312E}" name="NAME OF RELATIVE" dataDxfId="33" totalsRowDxfId="14"/>
    <tableColumn id="12" xr3:uid="{CB30D50B-7DD3-47F9-AF11-18C7A2AF6E9F}" name="RELATIVE'S CONTACT" dataDxfId="32" totalsRowDxfId="13"/>
    <tableColumn id="6" xr3:uid="{C9750102-D280-4D04-BB3D-AB87E968A53A}" name="PLACE " dataDxfId="31" totalsRowDxfId="12"/>
    <tableColumn id="7" xr3:uid="{0EADA21E-A027-4012-A2AF-E87012325E1B}" name="ADMISSION TIME" dataDxfId="30" totalsRowDxfId="11"/>
    <tableColumn id="14" xr3:uid="{40026914-DA5D-4379-91FC-9EE1EF7877D9}" name="TYPE" dataDxfId="29" totalsRowDxfId="10"/>
    <tableColumn id="4" xr3:uid="{B7C33396-721F-447D-BA68-A9118871F798}" name="ADMISSION DATE" dataDxfId="28" totalsRowDxfId="9"/>
    <tableColumn id="13" xr3:uid="{C97A4245-C6E4-465E-AE9D-9DABE5DB26DE}" name="DISCHARGE DATE" dataDxfId="27" totalsRowDxfId="8"/>
    <tableColumn id="16" xr3:uid="{635D9BE4-39F4-4346-B552-9D87A4057D61}" name="STORAGE DAYS" dataDxfId="26" totalsRowDxfId="7">
      <calculatedColumnFormula>IF(ISBLANK(DATA[[#This Row],[DISCHARGE DATE]]),"NO DISCHARGE DATE",DATA[[#This Row],[DISCHARGE DATE]]-DATA[[#This Row],[ADMISSION DATE]]+1)</calculatedColumnFormula>
    </tableColumn>
    <tableColumn id="8" xr3:uid="{8650C8BC-6FDF-427C-B661-273C77DD39B2}" name="EMBALMING FEE" totalsRowFunction="sum" dataDxfId="25" totalsRowDxfId="6"/>
    <tableColumn id="9" xr3:uid="{84E7463E-6A72-4739-B0F0-2FDB0BC33342}" name="COLDROOM FEE" totalsRowFunction="sum" dataDxfId="24" totalsRowDxfId="5"/>
    <tableColumn id="10" xr3:uid="{55F3762A-4A02-447D-B11A-70289DDC64CF}" name="EMBALMING RECEIPT" dataDxfId="23" totalsRowDxfId="4"/>
    <tableColumn id="11" xr3:uid="{E27BAA51-827A-40D9-BE4A-4EA35AFB60F8}" name="COLDROOM RECEIPT" dataDxfId="22" totalsRowDxfId="3"/>
    <tableColumn id="18" xr3:uid="{A59FF3A7-A860-4CC7-B316-69002D187DDD}" name="STORAGE FEE" totalsRowFunction="sum" dataDxfId="21" totalsRowDxfId="2">
      <calculatedColumnFormula array="1">_xlfn.IFS(DATA[[#This Row],[TYPE]]="Normal",DATA[[#This Row],[STORAGE DAYS]]*13,DATA[[#This Row],[TYPE]]="VIP",DATA[[#This Row],[STORAGE DAYS]]*20)</calculatedColumnFormula>
    </tableColumn>
    <tableColumn id="19" xr3:uid="{BD8699DA-B274-42F6-9EDB-32456905322B}" name="DIFFERENCE" totalsRowFunction="sum" dataDxfId="19" totalsRowDxfId="1">
      <calculatedColumnFormula>DATA[[#This Row],[COLDROOM FEE]]-DATA[[#This Row],[STORAGE FEE]]</calculatedColumnFormula>
    </tableColumn>
    <tableColumn id="5" xr3:uid="{77C43F09-9DE4-4A7E-8245-804A3CE8CDC8}" name="STATUS" dataDxfId="20" totalsRowDxfId="0">
      <calculatedColumnFormula>IF(ISBLANK(DATA[[#This Row],[COLDROOM RECEIPT]]),"IN CUSTODY","DISCHARGED")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CCC00B-2101-426F-9D5B-DEACA532D451}" name="DepositsTable" displayName="DepositsTable" ref="A3:T14" totalsRowShown="0">
  <autoFilter ref="A3:T14" xr:uid="{BDD91353-48BF-49B4-A576-E0FA14CFC8C9}"/>
  <tableColumns count="20">
    <tableColumn id="1" xr3:uid="{0A3D9B46-F100-40BC-8FA7-2BA32C4DD8B8}" name="TAG NO." dataDxfId="150"/>
    <tableColumn id="2" xr3:uid="{60F56246-A6A4-497D-9639-D9DB52179272}" name="NAME OF DECEASED" dataDxfId="149"/>
    <tableColumn id="3" xr3:uid="{429D0D7F-23C5-486B-B3C7-67B4F4CF0282}" name="AGE" dataDxfId="148"/>
    <tableColumn id="4" xr3:uid="{3B0A5B31-CA19-4DC7-8A3D-1DBEDC17FDE0}" name="GENDER" dataDxfId="147"/>
    <tableColumn id="5" xr3:uid="{89722ED6-8A14-4667-B255-420D321A0038}" name="NAME OF RELATIVE" dataDxfId="146"/>
    <tableColumn id="6" xr3:uid="{0C82B109-DEAE-43DD-A9E8-690C2BC793AD}" name="RELATIVE'S CONTACT" dataDxfId="145"/>
    <tableColumn id="7" xr3:uid="{ACEC12B2-FCF5-4AFF-BC8F-A6AAF27D6D3B}" name="PLACE " dataDxfId="144"/>
    <tableColumn id="8" xr3:uid="{BC48FD16-7E0E-4987-854D-1B1AF5F188AF}" name="ADMISSION TIME" dataDxfId="143"/>
    <tableColumn id="9" xr3:uid="{EE378BFA-DD8F-4AAD-AEB0-7C696EDD0AD5}" name="TYPE" dataDxfId="142"/>
    <tableColumn id="10" xr3:uid="{151694A5-4A91-4E94-AA0E-31F2BAB6EA52}" name="ADMISSION DATE" dataDxfId="141"/>
    <tableColumn id="11" xr3:uid="{796355C8-5A7D-4630-8936-15446FC13802}" name="DISCHARGE DATE" dataDxfId="140"/>
    <tableColumn id="12" xr3:uid="{2C4797DE-9F89-44D6-88EA-DC70D01763F1}" name="STORAGE DAYS" dataDxfId="139"/>
    <tableColumn id="13" xr3:uid="{4742CF01-5246-4CBF-8833-B9B726AA942F}" name="EMBALMING FEE" dataDxfId="138"/>
    <tableColumn id="14" xr3:uid="{BDE7A5A6-33D3-495F-A7E4-CEE6830F7B3B}" name="COLDROOM FEE" dataDxfId="137"/>
    <tableColumn id="15" xr3:uid="{F7C5DE78-83D3-47A3-A34E-AADFE0671EE6}" name="EMBALMING RECEIPT" dataDxfId="136"/>
    <tableColumn id="16" xr3:uid="{B1A8E332-D7C2-4158-9025-4269239055D1}" name="COLDROOM RECEIPT" dataDxfId="135"/>
    <tableColumn id="17" xr3:uid="{B19BFE3C-BECA-45CB-9DE6-AD9AE18F24B2}" name="STORAGE FEE" dataDxfId="134"/>
    <tableColumn id="18" xr3:uid="{7697F7E7-7015-4C58-B5ED-D8754920D9C8}" name="DIFFERENCE" dataDxfId="133"/>
    <tableColumn id="19" xr3:uid="{6CEB446D-1A0A-41D1-8F67-248FEAEB0DAC}" name="STATUS" dataDxfId="132"/>
    <tableColumn id="20" xr3:uid="{59110E13-0409-4E2A-A59F-687C1ACAEF70}" name="10" dataDxfId="1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531721-D8F8-4698-9216-F564E8970CE6}" name="DischargesTable" displayName="DischargesTable" ref="A3:T8" totalsRowShown="0">
  <autoFilter ref="A3:T8" xr:uid="{F38754FB-4A3C-4BBF-9CE4-824C768E55CD}"/>
  <tableColumns count="20">
    <tableColumn id="1" xr3:uid="{DEE2484C-61D5-45B1-859E-35C8B760750C}" name="TAG NO." dataDxfId="114"/>
    <tableColumn id="2" xr3:uid="{AF18B64F-A625-406A-B9B9-7124B1624468}" name="NAME OF DECEASED" dataDxfId="113"/>
    <tableColumn id="3" xr3:uid="{A17D8874-7B19-48B5-AC87-F07CE7C06573}" name="AGE" dataDxfId="112"/>
    <tableColumn id="4" xr3:uid="{1FDEC23B-6D60-4F5A-9EBC-9C63EA35C551}" name="GENDER" dataDxfId="111"/>
    <tableColumn id="5" xr3:uid="{34F55F9C-79F8-40BC-A126-549C89BE1FEF}" name="NAME OF RELATIVE" dataDxfId="110"/>
    <tableColumn id="6" xr3:uid="{E86EB7E4-46CD-4BA1-BAFF-5322509CBB2E}" name="RELATIVE'S CONTACT" dataDxfId="109"/>
    <tableColumn id="7" xr3:uid="{404B9B8D-F48C-4ABE-A735-4E6860252DFA}" name="PLACE " dataDxfId="108"/>
    <tableColumn id="8" xr3:uid="{0A733194-B518-4E2A-B7E5-739BF3BD5309}" name="ADMISSION TIME" dataDxfId="107"/>
    <tableColumn id="9" xr3:uid="{D95116FB-F619-4AAB-BEDE-59B209A6A41E}" name="TYPE" dataDxfId="106"/>
    <tableColumn id="10" xr3:uid="{E1991208-4B8E-42FC-AA29-B6B750DEEAE4}" name="ADMISSION DATE" dataDxfId="105"/>
    <tableColumn id="11" xr3:uid="{2B9527EB-0BB5-41C0-8C1E-515E055837E2}" name="DISCHARGE DATE" dataDxfId="104"/>
    <tableColumn id="12" xr3:uid="{BF163573-1080-48A5-8791-EBB4A295BC6A}" name="STORAGE DAYS" dataDxfId="103"/>
    <tableColumn id="13" xr3:uid="{11E4CA2F-A7DB-4AAE-A43B-B9944AEB9D84}" name="EMBALMING FEE" dataDxfId="102"/>
    <tableColumn id="14" xr3:uid="{11CAAFAE-29A8-4D06-911B-8A86549C9515}" name="COLDROOM FEE" dataDxfId="101"/>
    <tableColumn id="15" xr3:uid="{94503343-67CE-472A-B982-B0A217DF6602}" name="EMBALMING RECEIPT" dataDxfId="100"/>
    <tableColumn id="16" xr3:uid="{755B8404-5775-41F6-8E51-15E93C783D0C}" name="COLDROOM RECEIPT" dataDxfId="99"/>
    <tableColumn id="17" xr3:uid="{6EB87359-F69C-4FA4-814B-53161E39F762}" name="STORAGE FEE" dataDxfId="98"/>
    <tableColumn id="18" xr3:uid="{7FC4E50C-97B6-48B1-B7D7-E8E1651905B2}" name="DIFFERENCE" dataDxfId="97"/>
    <tableColumn id="19" xr3:uid="{3CE6A444-D746-43AB-9CD2-5C43C4B9890E}" name="STATUS" dataDxfId="96"/>
    <tableColumn id="20" xr3:uid="{84D10FB9-CA71-4239-8209-4733B0DF9C2C}" name="4" dataDxfId="9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94"/>
    <tableColumn id="5" xr3:uid="{9F6A4E68-F44C-404B-8DD7-C34DF2BA8A52}" name="AMOUNT" totalsRowFunction="sum" dataDxfId="93" totalsRowDxfId="92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5" totalsRowCount="1" headerRowDxfId="91" tableBorderDxfId="90">
  <autoFilter ref="A1:E4" xr:uid="{42FD75D5-D758-4B62-AFC5-9C90A71C977B}"/>
  <tableColumns count="5">
    <tableColumn id="1" xr3:uid="{6C5733AC-519F-4A8C-ADE5-01DF1AEBA599}" name="DATE" totalsRowLabel="Total" dataDxfId="89" totalsRowDxfId="88"/>
    <tableColumn id="2" xr3:uid="{C7383B7D-3658-47DF-A882-FB4DFBFAD868}" name="DETAILS" dataDxfId="87" totalsRowDxfId="86"/>
    <tableColumn id="3" xr3:uid="{217C6DB1-4A83-4D2B-9E66-FAFA7C4D8CBB}" name="QUANTITY" dataDxfId="85" totalsRowDxfId="84"/>
    <tableColumn id="4" xr3:uid="{3F0C0F55-065A-4BBD-95FC-A141712E25FE}" name="UNIT PRICE" dataDxfId="83" totalsRowDxfId="82"/>
    <tableColumn id="5" xr3:uid="{E94BBDFB-E1BF-43E3-A50D-9CE069BEFF43}" name="AMOUNT" totalsRowFunction="sum" dataDxfId="81" totalsRowDxfId="80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79" tableBorderDxfId="78">
  <autoFilter ref="G1:K3" xr:uid="{FE84A27C-6285-4BC3-A068-0177F18E013B}"/>
  <tableColumns count="5">
    <tableColumn id="1" xr3:uid="{275F540F-454A-40DC-B0E5-07C36513F261}" name="DATE" totalsRowLabel="Total" dataDxfId="77" totalsRowDxfId="76"/>
    <tableColumn id="2" xr3:uid="{7DED7070-8FBC-48A3-BA79-B43DAC75294E}" name="DETAILS" dataDxfId="75" totalsRowDxfId="74"/>
    <tableColumn id="3" xr3:uid="{67EC0CE2-F1A1-43F8-A008-D69CE9EC1F5C}" name="QUANTITY" dataDxfId="73" totalsRowDxfId="72"/>
    <tableColumn id="4" xr3:uid="{2810BA09-5364-47D8-91BE-1FE3D1F179D7}" name="UNIT PRICE" dataDxfId="71" totalsRowDxfId="70"/>
    <tableColumn id="5" xr3:uid="{7233BD08-20DA-41AD-8B6D-9A8107ED0273}" name="AMOUNT" totalsRowFunction="sum" dataDxfId="69" totalsRowDxfId="68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9464CC-B20C-4813-9268-70F3C54D16B6}" name="Table9" displayName="Table9" ref="A5:B15" totalsRowShown="0" headerRowDxfId="67" dataDxfId="66">
  <autoFilter ref="A5:B15" xr:uid="{469464CC-B20C-4813-9268-70F3C54D16B6}"/>
  <tableColumns count="2">
    <tableColumn id="1" xr3:uid="{321CC680-4E4A-4007-A7AD-69AECA0CF26D}" name="TAG" dataDxfId="65"/>
    <tableColumn id="2" xr3:uid="{51CD0EA0-B2A9-4A1F-9D03-6D27BC8698FC}" name="NAME" dataDxfId="64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63">
  <autoFilter ref="A1:C13" xr:uid="{BCC0BBDB-C41A-4962-9049-BED618DAABB1}"/>
  <tableColumns count="3">
    <tableColumn id="1" xr3:uid="{0D0721E0-EB6E-4D25-9A72-E729EB5D4867}" name="TAG NUMBER" totalsRowLabel="Total" dataDxfId="62" totalsRowDxfId="61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4" totalsRowCount="1">
  <autoFilter ref="B3:E13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60" totalsRowDxfId="59"/>
    <tableColumn id="3" xr3:uid="{8099DD5C-DD64-4D55-B440-ECA386A1E38E}" name="PAID" totalsRowFunction="sum" dataDxfId="58" totalsRowDxfId="57"/>
    <tableColumn id="4" xr3:uid="{C6FDFA45-551A-41D3-BB6B-AE7FD4FED160}" name="BALANCE" totalsRowFunction="sum" totalsRowDxfId="56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3:K7" totalsRowCount="1">
  <autoFilter ref="G3:K6" xr:uid="{BE941B1D-89C9-46FC-B7D9-C8EDACD4315D}"/>
  <tableColumns count="5">
    <tableColumn id="1" xr3:uid="{BADDB190-6842-4C62-8F1E-89E8BEFF3CD9}" name="NAME" totalsRowLabel="Total"/>
    <tableColumn id="2" xr3:uid="{A8297A2F-6258-45AB-83D9-4EB845E72167}" name="AMOUNT" totalsRowFunction="sum" dataDxfId="55" totalsRowDxfId="54"/>
    <tableColumn id="3" xr3:uid="{8BA05948-B466-470B-921B-E935C19B53FB}" name="TAKEN" totalsRowFunction="sum" dataDxfId="53" totalsRowDxfId="52"/>
    <tableColumn id="4" xr3:uid="{1F1DF098-4869-4BC4-A13B-B8422F69C6A7}" name="BALANCE" totalsRowFunction="sum" totalsRowDxfId="51">
      <calculatedColumnFormula>Table17[[#This Row],[AMOUNT]]-Table17[[#This Row],[TAKEN]]</calculatedColumnFormula>
    </tableColumn>
    <tableColumn id="5" xr3:uid="{FE35FA53-FEFF-42CF-9F8C-EC735C305C12}" name="DEDUCTIONS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9:H12" totalsRowCount="1" headerRowBorderDxfId="50" tableBorderDxfId="49" totalsRowBorderDxfId="48">
  <autoFilter ref="G9:H11" xr:uid="{A862FC94-E9C2-4A83-9299-2A05AE5264AD}"/>
  <tableColumns count="2">
    <tableColumn id="1" xr3:uid="{83963E96-5D8A-4F23-9574-53436BF6CEC6}" name="DESCRIPTION" totalsRowLabel="Total" dataDxfId="47"/>
    <tableColumn id="2" xr3:uid="{880AE7D4-0A31-4FA8-A340-9E38F71F0019}" name="REVENUE" totalsRowFunction="sum" totalsRowDxfId="46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9:J12" totalsRowCount="1" headerRowDxfId="45" totalsRowDxfId="44">
  <autoFilter ref="I9:J11" xr:uid="{0D0797C0-441D-436B-B273-0DB3B8C0DB11}"/>
  <tableColumns count="2">
    <tableColumn id="1" xr3:uid="{0ADCA718-F69A-4D8F-B43F-7B5E7BB91D52}" name="EXPENSES" totalsRowFunction="sum" dataDxfId="43" totalsRowDxfId="42"/>
    <tableColumn id="2" xr3:uid="{43C3AAAC-3AB5-4211-9E0A-C43590BAEC07}" name="BALANCE" totalsRowFunction="sum" dataDxfId="41" totalsRowDxfId="40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762546-3147-42F1-A690-DB0CED624AE7}" name="Table4" displayName="Table4" ref="B18:C22" totalsRowShown="0" headerRowDxfId="39">
  <autoFilter ref="B18:C22" xr:uid="{2A762546-3147-42F1-A690-DB0CED624AE7}"/>
  <tableColumns count="2">
    <tableColumn id="1" xr3:uid="{90916F4A-2E59-4872-92A7-471887E47FF9}" name="CONSTANCE'S EXPENDITURE"/>
    <tableColumn id="2" xr3:uid="{02721B9A-DC49-4792-95A4-C7606AE4F710}" name="AMOUNT" dataDxfId="3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dwardboateng1978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anthonyamoabeng1990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11" sqref="I11"/>
    </sheetView>
  </sheetViews>
  <sheetFormatPr defaultRowHeight="15" x14ac:dyDescent="0.25"/>
  <cols>
    <col min="1" max="1" width="9.140625" style="152" customWidth="1"/>
    <col min="2" max="2" width="5" style="152" customWidth="1"/>
    <col min="3" max="4" width="9.140625" style="152"/>
    <col min="5" max="5" width="11.140625" style="152" customWidth="1"/>
    <col min="6" max="7" width="9.140625" style="152"/>
    <col min="8" max="8" width="48.42578125" style="152" bestFit="1" customWidth="1"/>
    <col min="9" max="9" width="54.5703125" style="152" bestFit="1" customWidth="1"/>
    <col min="10" max="16384" width="9.140625" style="152"/>
  </cols>
  <sheetData>
    <row r="1" spans="3:13" x14ac:dyDescent="0.25">
      <c r="C1" s="151"/>
      <c r="D1" s="151"/>
      <c r="E1" s="151"/>
      <c r="F1" s="151"/>
      <c r="G1" s="151"/>
      <c r="H1" s="151"/>
      <c r="I1" s="151"/>
      <c r="J1" s="151"/>
    </row>
    <row r="2" spans="3:13" x14ac:dyDescent="0.25">
      <c r="C2" s="151"/>
      <c r="D2" s="151"/>
      <c r="E2" s="151"/>
      <c r="F2" s="151"/>
      <c r="G2" s="151"/>
      <c r="H2" s="151"/>
      <c r="I2" s="151"/>
      <c r="J2" s="151"/>
    </row>
    <row r="3" spans="3:13" ht="15.75" thickBot="1" x14ac:dyDescent="0.3">
      <c r="C3" s="151"/>
      <c r="D3" s="151"/>
      <c r="E3" s="151"/>
      <c r="F3" s="151"/>
      <c r="G3" s="151"/>
      <c r="H3" s="151"/>
      <c r="I3" s="151"/>
      <c r="J3" s="151"/>
    </row>
    <row r="4" spans="3:13" ht="15.75" thickBot="1" x14ac:dyDescent="0.3">
      <c r="G4" s="153"/>
      <c r="H4" s="154"/>
      <c r="I4" s="154"/>
      <c r="J4" s="155"/>
    </row>
    <row r="5" spans="3:13" ht="36.75" thickBot="1" x14ac:dyDescent="0.3">
      <c r="G5" s="156"/>
      <c r="H5" s="157" t="s">
        <v>0</v>
      </c>
      <c r="I5" s="79" t="s">
        <v>1461</v>
      </c>
      <c r="J5" s="158"/>
    </row>
    <row r="6" spans="3:13" x14ac:dyDescent="0.25">
      <c r="G6" s="156"/>
      <c r="H6" s="159"/>
      <c r="I6" s="159"/>
      <c r="J6" s="158"/>
    </row>
    <row r="7" spans="3:13" x14ac:dyDescent="0.25">
      <c r="G7" s="156"/>
      <c r="H7" s="159"/>
      <c r="I7" s="159"/>
      <c r="J7" s="158"/>
    </row>
    <row r="8" spans="3:13" x14ac:dyDescent="0.25">
      <c r="G8" s="156"/>
      <c r="H8" s="159"/>
      <c r="I8" s="159"/>
      <c r="J8" s="158"/>
    </row>
    <row r="9" spans="3:13" x14ac:dyDescent="0.25">
      <c r="G9" s="156"/>
      <c r="H9" s="159"/>
      <c r="I9" s="159"/>
      <c r="J9" s="158"/>
    </row>
    <row r="10" spans="3:13" x14ac:dyDescent="0.25">
      <c r="G10" s="156"/>
      <c r="H10" s="159"/>
      <c r="I10" s="159"/>
      <c r="J10" s="158"/>
    </row>
    <row r="11" spans="3:13" x14ac:dyDescent="0.25">
      <c r="G11" s="156"/>
      <c r="H11" s="159"/>
      <c r="I11" s="159"/>
      <c r="J11" s="158"/>
    </row>
    <row r="12" spans="3:13" x14ac:dyDescent="0.25">
      <c r="G12" s="156"/>
      <c r="H12" s="159"/>
      <c r="I12" s="159"/>
      <c r="J12" s="158"/>
      <c r="M12" s="152" t="s">
        <v>2</v>
      </c>
    </row>
    <row r="13" spans="3:13" x14ac:dyDescent="0.25">
      <c r="G13" s="156"/>
      <c r="H13" s="159"/>
      <c r="I13" s="159"/>
      <c r="J13" s="158"/>
    </row>
    <row r="14" spans="3:13" x14ac:dyDescent="0.25">
      <c r="D14" s="152" t="s">
        <v>2</v>
      </c>
      <c r="G14" s="156"/>
      <c r="H14" s="159"/>
      <c r="I14" s="159"/>
      <c r="J14" s="158"/>
    </row>
    <row r="15" spans="3:13" ht="15.75" thickBot="1" x14ac:dyDescent="0.3">
      <c r="D15" s="152" t="s">
        <v>2</v>
      </c>
      <c r="G15" s="160"/>
      <c r="H15" s="161"/>
      <c r="I15" s="161"/>
      <c r="J15" s="162"/>
    </row>
    <row r="170" spans="2:2" x14ac:dyDescent="0.25">
      <c r="B170" s="152" t="s">
        <v>3</v>
      </c>
    </row>
  </sheetData>
  <sheetProtection algorithmName="SHA-512" hashValue="3zDKFtWYVwaESWuNAY/dYfkMnG/OA2UBsNRDgTtvSTvwlDmgOSMYUdlktFozhOtGw3jOAuVDz5GSjA1va1TgwQ==" saltValue="GfGkOXhe+ePPS+1wmSKsM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autoFill="0" autoPict="0" macro="[0]!OVERVIEW.OVERVIEW">
                <anchor moveWithCells="1" sizeWithCells="1">
                  <from>
                    <xdr:col>2</xdr:col>
                    <xdr:colOff>57150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5</xdr:row>
                    <xdr:rowOff>142875</xdr:rowOff>
                  </from>
                  <to>
                    <xdr:col>5</xdr:col>
                    <xdr:colOff>504825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0</xdr:colOff>
                    <xdr:row>10</xdr:row>
                    <xdr:rowOff>142875</xdr:rowOff>
                  </from>
                  <to>
                    <xdr:col>5</xdr:col>
                    <xdr:colOff>504825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3" name="Button 36">
              <controlPr defaultSize="0" print="0" autoFill="0" autoPict="0" macro="[0]!MEXPENDITURE.MEXPENDITURE">
                <anchor moveWithCells="1" sizeWithCells="1">
                  <from>
                    <xdr:col>1</xdr:col>
                    <xdr:colOff>304800</xdr:colOff>
                    <xdr:row>15</xdr:row>
                    <xdr:rowOff>133350</xdr:rowOff>
                  </from>
                  <to>
                    <xdr:col>5</xdr:col>
                    <xdr:colOff>504825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6"/>
  <sheetViews>
    <sheetView zoomScale="130" zoomScaleNormal="130" workbookViewId="0">
      <selection activeCell="C6" sqref="C6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1264</v>
      </c>
      <c r="B1" t="s">
        <v>1265</v>
      </c>
      <c r="C1" t="s">
        <v>1255</v>
      </c>
      <c r="D1" t="s">
        <v>52</v>
      </c>
      <c r="E1" t="s">
        <v>1266</v>
      </c>
      <c r="F1" t="s">
        <v>1267</v>
      </c>
      <c r="G1" t="s">
        <v>1268</v>
      </c>
      <c r="H1" t="s">
        <v>1269</v>
      </c>
      <c r="I1" t="s">
        <v>1270</v>
      </c>
      <c r="J1" t="s">
        <v>1256</v>
      </c>
      <c r="K1" t="s">
        <v>1271</v>
      </c>
    </row>
    <row r="2" spans="1:11" x14ac:dyDescent="0.25">
      <c r="A2">
        <v>1</v>
      </c>
      <c r="B2" t="s">
        <v>1276</v>
      </c>
      <c r="C2" s="14">
        <v>34346</v>
      </c>
      <c r="D2" s="14"/>
      <c r="E2" t="s">
        <v>1277</v>
      </c>
      <c r="F2" s="76">
        <v>552315639</v>
      </c>
      <c r="G2" s="78" t="s">
        <v>1279</v>
      </c>
      <c r="H2" t="s">
        <v>1278</v>
      </c>
      <c r="J2" t="s">
        <v>1261</v>
      </c>
    </row>
    <row r="3" spans="1:11" x14ac:dyDescent="0.25">
      <c r="A3">
        <v>2</v>
      </c>
      <c r="B3" t="s">
        <v>1272</v>
      </c>
      <c r="C3" s="14">
        <v>27611</v>
      </c>
      <c r="D3" s="14"/>
      <c r="E3" t="s">
        <v>1273</v>
      </c>
      <c r="F3" s="76">
        <v>240939859</v>
      </c>
      <c r="H3" t="s">
        <v>1278</v>
      </c>
      <c r="J3" t="s">
        <v>1263</v>
      </c>
    </row>
    <row r="4" spans="1:11" x14ac:dyDescent="0.25">
      <c r="A4">
        <v>3</v>
      </c>
      <c r="B4" t="s">
        <v>1260</v>
      </c>
      <c r="C4" s="14">
        <v>32122</v>
      </c>
      <c r="D4" s="14"/>
      <c r="E4" s="14" t="s">
        <v>1274</v>
      </c>
      <c r="F4" s="76">
        <v>545404111</v>
      </c>
      <c r="G4" s="78" t="s">
        <v>1293</v>
      </c>
      <c r="H4" t="s">
        <v>1278</v>
      </c>
      <c r="I4" s="14"/>
      <c r="J4" t="s">
        <v>1261</v>
      </c>
    </row>
    <row r="5" spans="1:11" x14ac:dyDescent="0.25">
      <c r="A5">
        <v>4</v>
      </c>
      <c r="B5" t="s">
        <v>1262</v>
      </c>
      <c r="C5" s="14">
        <v>32910</v>
      </c>
      <c r="D5" s="14"/>
      <c r="E5" s="14" t="s">
        <v>1274</v>
      </c>
      <c r="F5" s="76">
        <v>534708123</v>
      </c>
      <c r="G5" s="78" t="s">
        <v>1285</v>
      </c>
      <c r="H5" t="s">
        <v>1278</v>
      </c>
      <c r="J5" t="s">
        <v>1263</v>
      </c>
    </row>
    <row r="6" spans="1:11" x14ac:dyDescent="0.25">
      <c r="A6">
        <v>5</v>
      </c>
      <c r="B6" t="s">
        <v>1283</v>
      </c>
      <c r="C6" s="14">
        <v>28827</v>
      </c>
      <c r="D6" s="14"/>
      <c r="E6" s="14" t="s">
        <v>1275</v>
      </c>
      <c r="F6" s="76">
        <v>557088077</v>
      </c>
      <c r="G6" s="78" t="s">
        <v>1284</v>
      </c>
      <c r="H6" t="s">
        <v>1278</v>
      </c>
      <c r="J6" t="s">
        <v>1263</v>
      </c>
    </row>
  </sheetData>
  <dataValidations count="2">
    <dataValidation type="list" allowBlank="1" showInputMessage="1" showErrorMessage="1" sqref="J2:K6" xr:uid="{2F98BADB-8A19-4367-9270-27FBD6DFB28C}">
      <formula1>"Single, Married"</formula1>
    </dataValidation>
    <dataValidation type="list" allowBlank="1" showInputMessage="1" showErrorMessage="1" sqref="H2:H6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6" r:id="rId3" xr:uid="{EA22DDDE-383F-4823-AA23-FB82907B45DF}"/>
    <hyperlink ref="G5" r:id="rId4" xr:uid="{6E32C48B-B44F-4132-B6AC-EE45F186E9F6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569E-0273-4EAE-8190-6D4613113FFE}">
  <sheetPr codeName="Sheet3">
    <tabColor theme="8" tint="-0.249977111117893"/>
  </sheetPr>
  <dimension ref="B2:L232"/>
  <sheetViews>
    <sheetView showGridLines="0" workbookViewId="0">
      <selection activeCell="C6" sqref="C6"/>
    </sheetView>
  </sheetViews>
  <sheetFormatPr defaultRowHeight="15" x14ac:dyDescent="0.25"/>
  <cols>
    <col min="2" max="2" width="19" bestFit="1" customWidth="1"/>
    <col min="3" max="3" width="22.85546875" bestFit="1" customWidth="1"/>
    <col min="4" max="4" width="10.42578125" bestFit="1" customWidth="1"/>
    <col min="5" max="5" width="14.28515625" bestFit="1" customWidth="1"/>
    <col min="6" max="6" width="22.85546875" bestFit="1" customWidth="1"/>
    <col min="7" max="7" width="11.42578125" bestFit="1" customWidth="1"/>
    <col min="8" max="8" width="11.28515625" bestFit="1" customWidth="1"/>
    <col min="9" max="9" width="16.140625" bestFit="1" customWidth="1"/>
    <col min="11" max="11" width="18.140625" bestFit="1" customWidth="1"/>
    <col min="12" max="12" width="16.140625" bestFit="1" customWidth="1"/>
  </cols>
  <sheetData>
    <row r="2" spans="2:12" ht="30" x14ac:dyDescent="0.25">
      <c r="B2" s="24" t="s">
        <v>1319</v>
      </c>
      <c r="C2" t="s">
        <v>5</v>
      </c>
      <c r="E2" s="82" t="s">
        <v>1318</v>
      </c>
      <c r="F2" t="s">
        <v>14</v>
      </c>
      <c r="H2" s="24" t="s">
        <v>53</v>
      </c>
      <c r="I2" t="s">
        <v>981</v>
      </c>
      <c r="K2" s="24" t="s">
        <v>4</v>
      </c>
      <c r="L2" t="s">
        <v>981</v>
      </c>
    </row>
    <row r="3" spans="2:12" x14ac:dyDescent="0.25">
      <c r="B3" s="141">
        <v>45503</v>
      </c>
      <c r="C3" s="68">
        <v>350</v>
      </c>
      <c r="E3" s="25" t="s">
        <v>6</v>
      </c>
      <c r="F3" s="68">
        <v>19156</v>
      </c>
      <c r="H3" s="25" t="s">
        <v>7</v>
      </c>
      <c r="I3" s="163">
        <v>131</v>
      </c>
      <c r="K3" s="25" t="s">
        <v>19</v>
      </c>
      <c r="L3" s="163">
        <v>1</v>
      </c>
    </row>
    <row r="4" spans="2:12" x14ac:dyDescent="0.25">
      <c r="B4" s="141">
        <v>45505</v>
      </c>
      <c r="C4" s="68">
        <v>350</v>
      </c>
      <c r="E4" s="25" t="s">
        <v>8</v>
      </c>
      <c r="F4" s="68">
        <v>303651</v>
      </c>
      <c r="H4" s="25" t="s">
        <v>9</v>
      </c>
      <c r="I4" s="163">
        <v>156</v>
      </c>
      <c r="K4" s="25" t="s">
        <v>20</v>
      </c>
      <c r="L4" s="163">
        <v>1</v>
      </c>
    </row>
    <row r="5" spans="2:12" x14ac:dyDescent="0.25">
      <c r="B5" s="141">
        <v>45508</v>
      </c>
      <c r="C5" s="68">
        <v>350</v>
      </c>
      <c r="E5" s="25" t="s">
        <v>1282</v>
      </c>
      <c r="F5" s="68">
        <v>18265</v>
      </c>
      <c r="H5" s="25" t="s">
        <v>11</v>
      </c>
      <c r="I5" s="163">
        <v>287</v>
      </c>
      <c r="J5">
        <f>GETPIVOTDATA("TAG NO.",$H$2)</f>
        <v>287</v>
      </c>
      <c r="K5" s="25" t="s">
        <v>1440</v>
      </c>
      <c r="L5" s="163">
        <v>1</v>
      </c>
    </row>
    <row r="6" spans="2:12" x14ac:dyDescent="0.25">
      <c r="B6" s="141">
        <v>45513</v>
      </c>
      <c r="C6" s="68">
        <v>350</v>
      </c>
      <c r="E6" s="25" t="s">
        <v>11</v>
      </c>
      <c r="F6" s="68">
        <v>341072</v>
      </c>
      <c r="K6" s="25" t="s">
        <v>23</v>
      </c>
      <c r="L6" s="163">
        <v>1</v>
      </c>
    </row>
    <row r="7" spans="2:12" x14ac:dyDescent="0.25">
      <c r="B7" s="141">
        <v>45519</v>
      </c>
      <c r="C7" s="68">
        <v>350</v>
      </c>
      <c r="H7" s="24" t="s">
        <v>56</v>
      </c>
      <c r="I7" t="s">
        <v>981</v>
      </c>
      <c r="K7" s="25" t="s">
        <v>15</v>
      </c>
      <c r="L7" s="163">
        <v>1</v>
      </c>
    </row>
    <row r="8" spans="2:12" x14ac:dyDescent="0.25">
      <c r="B8" s="141">
        <v>45520</v>
      </c>
      <c r="C8" s="68">
        <v>700</v>
      </c>
      <c r="H8" s="25" t="s">
        <v>16</v>
      </c>
      <c r="I8" s="163">
        <v>211</v>
      </c>
      <c r="K8" s="25" t="s">
        <v>24</v>
      </c>
      <c r="L8" s="163">
        <v>1</v>
      </c>
    </row>
    <row r="9" spans="2:12" x14ac:dyDescent="0.25">
      <c r="B9" s="141">
        <v>45522</v>
      </c>
      <c r="C9" s="68">
        <v>350</v>
      </c>
      <c r="H9" s="25" t="s">
        <v>18</v>
      </c>
      <c r="I9" s="163">
        <v>76</v>
      </c>
      <c r="K9" s="25" t="s">
        <v>17</v>
      </c>
      <c r="L9" s="163">
        <v>1</v>
      </c>
    </row>
    <row r="10" spans="2:12" x14ac:dyDescent="0.25">
      <c r="B10" s="141">
        <v>45524</v>
      </c>
      <c r="C10" s="68">
        <v>350</v>
      </c>
      <c r="H10" s="25" t="s">
        <v>11</v>
      </c>
      <c r="I10" s="163">
        <v>287</v>
      </c>
      <c r="K10" s="25" t="s">
        <v>13</v>
      </c>
      <c r="L10" s="163">
        <v>1</v>
      </c>
    </row>
    <row r="11" spans="2:12" x14ac:dyDescent="0.25">
      <c r="B11" s="141">
        <v>45529</v>
      </c>
      <c r="C11" s="68">
        <v>350</v>
      </c>
      <c r="K11" s="25" t="s">
        <v>12</v>
      </c>
      <c r="L11" s="163">
        <v>1</v>
      </c>
    </row>
    <row r="12" spans="2:12" x14ac:dyDescent="0.25">
      <c r="B12" s="141">
        <v>45532</v>
      </c>
      <c r="C12" s="68">
        <v>700</v>
      </c>
      <c r="H12" s="24" t="s">
        <v>65</v>
      </c>
      <c r="I12" t="s">
        <v>981</v>
      </c>
      <c r="K12" s="25" t="s">
        <v>985</v>
      </c>
      <c r="L12" s="163">
        <v>1</v>
      </c>
    </row>
    <row r="13" spans="2:12" x14ac:dyDescent="0.25">
      <c r="B13" s="141">
        <v>45534</v>
      </c>
      <c r="C13" s="68">
        <v>350</v>
      </c>
      <c r="H13" s="25" t="s">
        <v>22</v>
      </c>
      <c r="I13" s="163">
        <v>218</v>
      </c>
      <c r="K13" s="25" t="s">
        <v>10</v>
      </c>
      <c r="L13" s="163">
        <v>1</v>
      </c>
    </row>
    <row r="14" spans="2:12" x14ac:dyDescent="0.25">
      <c r="B14" s="141">
        <v>45536</v>
      </c>
      <c r="C14" s="68">
        <v>350</v>
      </c>
      <c r="G14" t="s">
        <v>1314</v>
      </c>
      <c r="H14" s="25" t="s">
        <v>1312</v>
      </c>
      <c r="I14" s="163">
        <v>69</v>
      </c>
      <c r="K14" s="25" t="s">
        <v>1421</v>
      </c>
      <c r="L14" s="163">
        <v>1</v>
      </c>
    </row>
    <row r="15" spans="2:12" x14ac:dyDescent="0.25">
      <c r="B15" s="141">
        <v>45537</v>
      </c>
      <c r="C15" s="68">
        <v>350</v>
      </c>
      <c r="H15" s="25" t="s">
        <v>11</v>
      </c>
      <c r="I15" s="163">
        <v>287</v>
      </c>
      <c r="K15" s="25" t="s">
        <v>21</v>
      </c>
      <c r="L15" s="163">
        <v>1</v>
      </c>
    </row>
    <row r="16" spans="2:12" x14ac:dyDescent="0.25">
      <c r="B16" s="141">
        <v>45538</v>
      </c>
      <c r="C16" s="68">
        <v>350</v>
      </c>
      <c r="K16" s="25" t="s">
        <v>1332</v>
      </c>
      <c r="L16" s="163">
        <v>2</v>
      </c>
    </row>
    <row r="17" spans="2:12" x14ac:dyDescent="0.25">
      <c r="B17" s="141">
        <v>45539</v>
      </c>
      <c r="C17" s="68">
        <v>350</v>
      </c>
      <c r="H17" t="s">
        <v>982</v>
      </c>
      <c r="I17" t="s">
        <v>1317</v>
      </c>
      <c r="K17" s="25" t="s">
        <v>1232</v>
      </c>
      <c r="L17" s="163">
        <v>2</v>
      </c>
    </row>
    <row r="18" spans="2:12" x14ac:dyDescent="0.25">
      <c r="B18" s="141">
        <v>45543</v>
      </c>
      <c r="C18" s="68">
        <v>700</v>
      </c>
      <c r="H18" t="s">
        <v>1315</v>
      </c>
      <c r="I18">
        <f>COUNTIF(DATA[AGE],"&lt;60")</f>
        <v>116</v>
      </c>
      <c r="K18" s="25" t="s">
        <v>29</v>
      </c>
      <c r="L18" s="163">
        <v>3</v>
      </c>
    </row>
    <row r="19" spans="2:12" x14ac:dyDescent="0.25">
      <c r="B19" s="141">
        <v>45544</v>
      </c>
      <c r="C19" s="68">
        <v>350</v>
      </c>
      <c r="H19" t="s">
        <v>1316</v>
      </c>
      <c r="I19">
        <f>COUNTIF(DATA[[#All],[AGE]],"&gt;=60")</f>
        <v>171</v>
      </c>
      <c r="K19" s="25" t="s">
        <v>1169</v>
      </c>
      <c r="L19" s="163">
        <v>3</v>
      </c>
    </row>
    <row r="20" spans="2:12" x14ac:dyDescent="0.25">
      <c r="B20" s="141">
        <v>45545</v>
      </c>
      <c r="C20" s="68">
        <v>350</v>
      </c>
      <c r="H20" t="s">
        <v>847</v>
      </c>
      <c r="I20">
        <f>SUBTOTAL(109,Table13[[COUNT ]])</f>
        <v>287</v>
      </c>
      <c r="K20" s="25" t="s">
        <v>31</v>
      </c>
      <c r="L20" s="163">
        <v>4</v>
      </c>
    </row>
    <row r="21" spans="2:12" x14ac:dyDescent="0.25">
      <c r="B21" s="141">
        <v>45546</v>
      </c>
      <c r="C21" s="68">
        <v>700</v>
      </c>
      <c r="K21" s="25" t="s">
        <v>27</v>
      </c>
      <c r="L21" s="163">
        <v>5</v>
      </c>
    </row>
    <row r="22" spans="2:12" x14ac:dyDescent="0.25">
      <c r="B22" s="141">
        <v>45552</v>
      </c>
      <c r="C22" s="68">
        <v>700</v>
      </c>
      <c r="K22" s="25" t="s">
        <v>30</v>
      </c>
      <c r="L22" s="163">
        <v>5</v>
      </c>
    </row>
    <row r="23" spans="2:12" x14ac:dyDescent="0.25">
      <c r="B23" s="141">
        <v>45560</v>
      </c>
      <c r="C23" s="68">
        <v>700</v>
      </c>
      <c r="K23" s="25" t="s">
        <v>28</v>
      </c>
      <c r="L23" s="163">
        <v>5</v>
      </c>
    </row>
    <row r="24" spans="2:12" x14ac:dyDescent="0.25">
      <c r="B24" s="141">
        <v>45565</v>
      </c>
      <c r="C24" s="68">
        <v>350</v>
      </c>
      <c r="K24" s="25" t="s">
        <v>26</v>
      </c>
      <c r="L24" s="163">
        <v>5</v>
      </c>
    </row>
    <row r="25" spans="2:12" x14ac:dyDescent="0.25">
      <c r="B25" s="141">
        <v>45566</v>
      </c>
      <c r="C25" s="68">
        <v>350</v>
      </c>
      <c r="K25" s="25" t="s">
        <v>25</v>
      </c>
      <c r="L25" s="163">
        <v>6</v>
      </c>
    </row>
    <row r="26" spans="2:12" x14ac:dyDescent="0.25">
      <c r="B26" s="141">
        <v>45567</v>
      </c>
      <c r="C26" s="68">
        <v>350</v>
      </c>
      <c r="K26" s="25" t="s">
        <v>32</v>
      </c>
      <c r="L26" s="163">
        <v>12</v>
      </c>
    </row>
    <row r="27" spans="2:12" x14ac:dyDescent="0.25">
      <c r="B27" s="141">
        <v>45571</v>
      </c>
      <c r="C27" s="68">
        <v>350</v>
      </c>
      <c r="K27" s="25" t="s">
        <v>33</v>
      </c>
      <c r="L27" s="163">
        <v>32</v>
      </c>
    </row>
    <row r="28" spans="2:12" x14ac:dyDescent="0.25">
      <c r="B28" s="141">
        <v>45572</v>
      </c>
      <c r="C28" s="68">
        <v>350</v>
      </c>
      <c r="K28" s="25" t="s">
        <v>34</v>
      </c>
      <c r="L28" s="163">
        <v>38</v>
      </c>
    </row>
    <row r="29" spans="2:12" x14ac:dyDescent="0.25">
      <c r="B29" s="141">
        <v>45575</v>
      </c>
      <c r="C29" s="68">
        <v>350</v>
      </c>
      <c r="K29" s="25" t="s">
        <v>35</v>
      </c>
      <c r="L29" s="163">
        <v>152</v>
      </c>
    </row>
    <row r="30" spans="2:12" x14ac:dyDescent="0.25">
      <c r="B30" s="141">
        <v>45576</v>
      </c>
      <c r="C30" s="68">
        <v>700</v>
      </c>
      <c r="K30" s="25" t="s">
        <v>11</v>
      </c>
      <c r="L30" s="163">
        <v>287</v>
      </c>
    </row>
    <row r="31" spans="2:12" x14ac:dyDescent="0.25">
      <c r="B31" s="141">
        <v>45577</v>
      </c>
      <c r="C31" s="68">
        <v>350</v>
      </c>
    </row>
    <row r="32" spans="2:12" x14ac:dyDescent="0.25">
      <c r="B32" s="141">
        <v>45578</v>
      </c>
      <c r="C32" s="68">
        <v>350</v>
      </c>
    </row>
    <row r="33" spans="2:3" x14ac:dyDescent="0.25">
      <c r="B33" s="141">
        <v>45583</v>
      </c>
      <c r="C33" s="68">
        <v>700</v>
      </c>
    </row>
    <row r="34" spans="2:3" x14ac:dyDescent="0.25">
      <c r="B34" s="141">
        <v>45586</v>
      </c>
      <c r="C34" s="68">
        <v>350</v>
      </c>
    </row>
    <row r="35" spans="2:3" x14ac:dyDescent="0.25">
      <c r="B35" s="141">
        <v>45587</v>
      </c>
      <c r="C35" s="68">
        <v>700</v>
      </c>
    </row>
    <row r="36" spans="2:3" x14ac:dyDescent="0.25">
      <c r="B36" s="141">
        <v>45588</v>
      </c>
      <c r="C36" s="68">
        <v>350</v>
      </c>
    </row>
    <row r="37" spans="2:3" x14ac:dyDescent="0.25">
      <c r="B37" s="141">
        <v>45594</v>
      </c>
      <c r="C37" s="68">
        <v>350</v>
      </c>
    </row>
    <row r="38" spans="2:3" x14ac:dyDescent="0.25">
      <c r="B38" s="141">
        <v>45597</v>
      </c>
      <c r="C38" s="68">
        <v>350</v>
      </c>
    </row>
    <row r="39" spans="2:3" x14ac:dyDescent="0.25">
      <c r="B39" s="141">
        <v>45602</v>
      </c>
      <c r="C39" s="68">
        <v>350</v>
      </c>
    </row>
    <row r="40" spans="2:3" x14ac:dyDescent="0.25">
      <c r="B40" s="141">
        <v>45604</v>
      </c>
      <c r="C40" s="68">
        <v>700</v>
      </c>
    </row>
    <row r="41" spans="2:3" x14ac:dyDescent="0.25">
      <c r="B41" s="141">
        <v>45612</v>
      </c>
      <c r="C41" s="68">
        <v>700</v>
      </c>
    </row>
    <row r="42" spans="2:3" x14ac:dyDescent="0.25">
      <c r="B42" s="141">
        <v>45614</v>
      </c>
      <c r="C42" s="68">
        <v>350</v>
      </c>
    </row>
    <row r="43" spans="2:3" x14ac:dyDescent="0.25">
      <c r="B43" s="141">
        <v>45618</v>
      </c>
      <c r="C43" s="68">
        <v>350</v>
      </c>
    </row>
    <row r="44" spans="2:3" x14ac:dyDescent="0.25">
      <c r="B44" s="141">
        <v>45619</v>
      </c>
      <c r="C44" s="68">
        <v>350</v>
      </c>
    </row>
    <row r="45" spans="2:3" x14ac:dyDescent="0.25">
      <c r="B45" s="141">
        <v>45621</v>
      </c>
      <c r="C45" s="68">
        <v>350</v>
      </c>
    </row>
    <row r="46" spans="2:3" x14ac:dyDescent="0.25">
      <c r="B46" s="141">
        <v>45624</v>
      </c>
      <c r="C46" s="68">
        <v>350</v>
      </c>
    </row>
    <row r="47" spans="2:3" x14ac:dyDescent="0.25">
      <c r="B47" s="141">
        <v>45625</v>
      </c>
      <c r="C47" s="68">
        <v>350</v>
      </c>
    </row>
    <row r="48" spans="2:3" x14ac:dyDescent="0.25">
      <c r="B48" s="141">
        <v>45626</v>
      </c>
      <c r="C48" s="68">
        <v>350</v>
      </c>
    </row>
    <row r="49" spans="2:3" x14ac:dyDescent="0.25">
      <c r="B49" s="141">
        <v>45627</v>
      </c>
      <c r="C49" s="68">
        <v>350</v>
      </c>
    </row>
    <row r="50" spans="2:3" x14ac:dyDescent="0.25">
      <c r="B50" s="141">
        <v>45628</v>
      </c>
      <c r="C50" s="68">
        <v>350</v>
      </c>
    </row>
    <row r="51" spans="2:3" x14ac:dyDescent="0.25">
      <c r="B51" s="141">
        <v>45639</v>
      </c>
      <c r="C51" s="68">
        <v>350</v>
      </c>
    </row>
    <row r="52" spans="2:3" x14ac:dyDescent="0.25">
      <c r="B52" s="141">
        <v>45641</v>
      </c>
      <c r="C52" s="68">
        <v>350</v>
      </c>
    </row>
    <row r="53" spans="2:3" x14ac:dyDescent="0.25">
      <c r="B53" s="141">
        <v>45643</v>
      </c>
      <c r="C53" s="68">
        <v>350</v>
      </c>
    </row>
    <row r="54" spans="2:3" x14ac:dyDescent="0.25">
      <c r="B54" s="141">
        <v>45644</v>
      </c>
      <c r="C54" s="68">
        <v>350</v>
      </c>
    </row>
    <row r="55" spans="2:3" x14ac:dyDescent="0.25">
      <c r="B55" s="141">
        <v>45649</v>
      </c>
      <c r="C55" s="68">
        <v>700</v>
      </c>
    </row>
    <row r="56" spans="2:3" x14ac:dyDescent="0.25">
      <c r="B56" s="141">
        <v>45651</v>
      </c>
      <c r="C56" s="68">
        <v>350</v>
      </c>
    </row>
    <row r="57" spans="2:3" x14ac:dyDescent="0.25">
      <c r="B57" s="141">
        <v>45653</v>
      </c>
      <c r="C57" s="68">
        <v>700</v>
      </c>
    </row>
    <row r="58" spans="2:3" x14ac:dyDescent="0.25">
      <c r="B58" s="141">
        <v>45656</v>
      </c>
      <c r="C58" s="68">
        <v>350</v>
      </c>
    </row>
    <row r="59" spans="2:3" x14ac:dyDescent="0.25">
      <c r="B59" s="141">
        <v>45657</v>
      </c>
      <c r="C59" s="68">
        <v>350</v>
      </c>
    </row>
    <row r="60" spans="2:3" x14ac:dyDescent="0.25">
      <c r="B60" s="141">
        <v>45658</v>
      </c>
      <c r="C60" s="68">
        <v>350</v>
      </c>
    </row>
    <row r="61" spans="2:3" x14ac:dyDescent="0.25">
      <c r="B61" s="141">
        <v>45664</v>
      </c>
      <c r="C61" s="68">
        <v>350</v>
      </c>
    </row>
    <row r="62" spans="2:3" x14ac:dyDescent="0.25">
      <c r="B62" s="141">
        <v>45666</v>
      </c>
      <c r="C62" s="68">
        <v>350</v>
      </c>
    </row>
    <row r="63" spans="2:3" x14ac:dyDescent="0.25">
      <c r="B63" s="141">
        <v>45672</v>
      </c>
      <c r="C63" s="68">
        <v>350</v>
      </c>
    </row>
    <row r="64" spans="2:3" x14ac:dyDescent="0.25">
      <c r="B64" s="141">
        <v>45673</v>
      </c>
      <c r="C64" s="68">
        <v>350</v>
      </c>
    </row>
    <row r="65" spans="2:3" x14ac:dyDescent="0.25">
      <c r="B65" s="141">
        <v>45675</v>
      </c>
      <c r="C65" s="68">
        <v>350</v>
      </c>
    </row>
    <row r="66" spans="2:3" x14ac:dyDescent="0.25">
      <c r="B66" s="141">
        <v>45676</v>
      </c>
      <c r="C66" s="68">
        <v>350</v>
      </c>
    </row>
    <row r="67" spans="2:3" x14ac:dyDescent="0.25">
      <c r="B67" s="141">
        <v>45679</v>
      </c>
      <c r="C67" s="68">
        <v>350</v>
      </c>
    </row>
    <row r="68" spans="2:3" x14ac:dyDescent="0.25">
      <c r="B68" s="141">
        <v>45683</v>
      </c>
      <c r="C68" s="68">
        <v>350</v>
      </c>
    </row>
    <row r="69" spans="2:3" x14ac:dyDescent="0.25">
      <c r="B69" s="141">
        <v>45684</v>
      </c>
      <c r="C69" s="68">
        <v>700</v>
      </c>
    </row>
    <row r="70" spans="2:3" x14ac:dyDescent="0.25">
      <c r="B70" s="141">
        <v>45687</v>
      </c>
      <c r="C70" s="68">
        <v>350</v>
      </c>
    </row>
    <row r="71" spans="2:3" x14ac:dyDescent="0.25">
      <c r="B71" s="141">
        <v>45688</v>
      </c>
      <c r="C71" s="68">
        <v>350</v>
      </c>
    </row>
    <row r="72" spans="2:3" x14ac:dyDescent="0.25">
      <c r="B72" s="141">
        <v>45690</v>
      </c>
      <c r="C72" s="68">
        <v>350</v>
      </c>
    </row>
    <row r="73" spans="2:3" x14ac:dyDescent="0.25">
      <c r="B73" s="141">
        <v>45692</v>
      </c>
      <c r="C73" s="68">
        <v>1400</v>
      </c>
    </row>
    <row r="74" spans="2:3" x14ac:dyDescent="0.25">
      <c r="B74" s="141">
        <v>45694</v>
      </c>
      <c r="C74" s="68">
        <v>350</v>
      </c>
    </row>
    <row r="75" spans="2:3" x14ac:dyDescent="0.25">
      <c r="B75" s="141">
        <v>45695</v>
      </c>
      <c r="C75" s="68">
        <v>350</v>
      </c>
    </row>
    <row r="76" spans="2:3" x14ac:dyDescent="0.25">
      <c r="B76" s="141">
        <v>45697</v>
      </c>
      <c r="C76" s="68">
        <v>350</v>
      </c>
    </row>
    <row r="77" spans="2:3" x14ac:dyDescent="0.25">
      <c r="B77" s="141">
        <v>45699</v>
      </c>
      <c r="C77" s="68">
        <v>350</v>
      </c>
    </row>
    <row r="78" spans="2:3" x14ac:dyDescent="0.25">
      <c r="B78" s="141">
        <v>45703</v>
      </c>
      <c r="C78" s="68">
        <v>350</v>
      </c>
    </row>
    <row r="79" spans="2:3" x14ac:dyDescent="0.25">
      <c r="B79" s="141">
        <v>45705</v>
      </c>
      <c r="C79" s="68">
        <v>350</v>
      </c>
    </row>
    <row r="80" spans="2:3" x14ac:dyDescent="0.25">
      <c r="B80" s="141">
        <v>45706</v>
      </c>
      <c r="C80" s="68">
        <v>350</v>
      </c>
    </row>
    <row r="81" spans="2:3" x14ac:dyDescent="0.25">
      <c r="B81" s="141">
        <v>45708</v>
      </c>
      <c r="C81" s="68">
        <v>350</v>
      </c>
    </row>
    <row r="82" spans="2:3" x14ac:dyDescent="0.25">
      <c r="B82" s="141">
        <v>45709</v>
      </c>
      <c r="C82" s="68">
        <v>350</v>
      </c>
    </row>
    <row r="83" spans="2:3" x14ac:dyDescent="0.25">
      <c r="B83" s="141">
        <v>45710</v>
      </c>
      <c r="C83" s="68">
        <v>350</v>
      </c>
    </row>
    <row r="84" spans="2:3" x14ac:dyDescent="0.25">
      <c r="B84" s="141">
        <v>45712</v>
      </c>
      <c r="C84" s="68">
        <v>700</v>
      </c>
    </row>
    <row r="85" spans="2:3" x14ac:dyDescent="0.25">
      <c r="B85" s="141">
        <v>45713</v>
      </c>
      <c r="C85" s="68">
        <v>350</v>
      </c>
    </row>
    <row r="86" spans="2:3" x14ac:dyDescent="0.25">
      <c r="B86" s="141">
        <v>45715</v>
      </c>
      <c r="C86" s="68">
        <v>350</v>
      </c>
    </row>
    <row r="87" spans="2:3" x14ac:dyDescent="0.25">
      <c r="B87" s="141">
        <v>45716</v>
      </c>
      <c r="C87" s="68">
        <v>350</v>
      </c>
    </row>
    <row r="88" spans="2:3" x14ac:dyDescent="0.25">
      <c r="B88" s="141">
        <v>45717</v>
      </c>
      <c r="C88" s="68">
        <v>350</v>
      </c>
    </row>
    <row r="89" spans="2:3" x14ac:dyDescent="0.25">
      <c r="B89" s="141">
        <v>45721</v>
      </c>
      <c r="C89" s="68">
        <v>350</v>
      </c>
    </row>
    <row r="90" spans="2:3" x14ac:dyDescent="0.25">
      <c r="B90" s="141">
        <v>45723</v>
      </c>
      <c r="C90" s="68">
        <v>350</v>
      </c>
    </row>
    <row r="91" spans="2:3" x14ac:dyDescent="0.25">
      <c r="B91" s="141">
        <v>45724</v>
      </c>
      <c r="C91" s="68">
        <v>350</v>
      </c>
    </row>
    <row r="92" spans="2:3" x14ac:dyDescent="0.25">
      <c r="B92" s="141">
        <v>45726</v>
      </c>
      <c r="C92" s="68">
        <v>350</v>
      </c>
    </row>
    <row r="93" spans="2:3" x14ac:dyDescent="0.25">
      <c r="B93" s="141">
        <v>45727</v>
      </c>
      <c r="C93" s="68">
        <v>350</v>
      </c>
    </row>
    <row r="94" spans="2:3" x14ac:dyDescent="0.25">
      <c r="B94" s="141">
        <v>45729</v>
      </c>
      <c r="C94" s="68">
        <v>350</v>
      </c>
    </row>
    <row r="95" spans="2:3" x14ac:dyDescent="0.25">
      <c r="B95" s="141">
        <v>45733</v>
      </c>
      <c r="C95" s="68">
        <v>350</v>
      </c>
    </row>
    <row r="96" spans="2:3" x14ac:dyDescent="0.25">
      <c r="B96" s="141">
        <v>45743</v>
      </c>
      <c r="C96" s="68">
        <v>350</v>
      </c>
    </row>
    <row r="97" spans="2:3" x14ac:dyDescent="0.25">
      <c r="B97" s="141">
        <v>45745</v>
      </c>
      <c r="C97" s="68">
        <v>350</v>
      </c>
    </row>
    <row r="98" spans="2:3" x14ac:dyDescent="0.25">
      <c r="B98" s="141">
        <v>45746</v>
      </c>
      <c r="C98" s="68">
        <v>350</v>
      </c>
    </row>
    <row r="99" spans="2:3" x14ac:dyDescent="0.25">
      <c r="B99" s="141">
        <v>45747</v>
      </c>
      <c r="C99" s="68">
        <v>350</v>
      </c>
    </row>
    <row r="100" spans="2:3" x14ac:dyDescent="0.25">
      <c r="B100" s="141">
        <v>45753</v>
      </c>
      <c r="C100" s="68">
        <v>350</v>
      </c>
    </row>
    <row r="101" spans="2:3" x14ac:dyDescent="0.25">
      <c r="B101" s="141">
        <v>45755</v>
      </c>
      <c r="C101" s="68">
        <v>350</v>
      </c>
    </row>
    <row r="102" spans="2:3" x14ac:dyDescent="0.25">
      <c r="B102" s="141">
        <v>45757</v>
      </c>
      <c r="C102" s="68">
        <v>700</v>
      </c>
    </row>
    <row r="103" spans="2:3" x14ac:dyDescent="0.25">
      <c r="B103" s="141">
        <v>45758</v>
      </c>
      <c r="C103" s="68">
        <v>700</v>
      </c>
    </row>
    <row r="104" spans="2:3" x14ac:dyDescent="0.25">
      <c r="B104" s="141">
        <v>45760</v>
      </c>
      <c r="C104" s="68">
        <v>350</v>
      </c>
    </row>
    <row r="105" spans="2:3" x14ac:dyDescent="0.25">
      <c r="B105" s="141">
        <v>45761</v>
      </c>
      <c r="C105" s="68">
        <v>1050</v>
      </c>
    </row>
    <row r="106" spans="2:3" x14ac:dyDescent="0.25">
      <c r="B106" s="141">
        <v>45762</v>
      </c>
      <c r="C106" s="68">
        <v>350</v>
      </c>
    </row>
    <row r="107" spans="2:3" x14ac:dyDescent="0.25">
      <c r="B107" s="141">
        <v>45763</v>
      </c>
      <c r="C107" s="68">
        <v>1050</v>
      </c>
    </row>
    <row r="108" spans="2:3" x14ac:dyDescent="0.25">
      <c r="B108" s="141">
        <v>45765</v>
      </c>
      <c r="C108" s="68">
        <v>350</v>
      </c>
    </row>
    <row r="109" spans="2:3" x14ac:dyDescent="0.25">
      <c r="B109" s="141">
        <v>45766</v>
      </c>
      <c r="C109" s="68">
        <v>350</v>
      </c>
    </row>
    <row r="110" spans="2:3" x14ac:dyDescent="0.25">
      <c r="B110" s="141">
        <v>45777</v>
      </c>
      <c r="C110" s="68">
        <v>350</v>
      </c>
    </row>
    <row r="111" spans="2:3" x14ac:dyDescent="0.25">
      <c r="B111" s="141">
        <v>45778</v>
      </c>
      <c r="C111" s="68">
        <v>350</v>
      </c>
    </row>
    <row r="112" spans="2:3" x14ac:dyDescent="0.25">
      <c r="B112" s="141">
        <v>45779</v>
      </c>
      <c r="C112" s="68">
        <v>350</v>
      </c>
    </row>
    <row r="113" spans="2:3" x14ac:dyDescent="0.25">
      <c r="B113" s="141">
        <v>45781</v>
      </c>
      <c r="C113" s="68">
        <v>350</v>
      </c>
    </row>
    <row r="114" spans="2:3" x14ac:dyDescent="0.25">
      <c r="B114" s="141">
        <v>45786</v>
      </c>
      <c r="C114" s="68">
        <v>350</v>
      </c>
    </row>
    <row r="115" spans="2:3" x14ac:dyDescent="0.25">
      <c r="B115" s="141">
        <v>45788</v>
      </c>
      <c r="C115" s="68">
        <v>350</v>
      </c>
    </row>
    <row r="116" spans="2:3" x14ac:dyDescent="0.25">
      <c r="B116" s="141">
        <v>45792</v>
      </c>
      <c r="C116" s="68">
        <v>350</v>
      </c>
    </row>
    <row r="117" spans="2:3" x14ac:dyDescent="0.25">
      <c r="B117" s="141">
        <v>45797</v>
      </c>
      <c r="C117" s="68">
        <v>350</v>
      </c>
    </row>
    <row r="118" spans="2:3" x14ac:dyDescent="0.25">
      <c r="B118" s="141">
        <v>45798</v>
      </c>
      <c r="C118" s="68">
        <v>350</v>
      </c>
    </row>
    <row r="119" spans="2:3" x14ac:dyDescent="0.25">
      <c r="B119" s="141">
        <v>45799</v>
      </c>
      <c r="C119" s="68">
        <v>350</v>
      </c>
    </row>
    <row r="120" spans="2:3" x14ac:dyDescent="0.25">
      <c r="B120" s="141">
        <v>45800</v>
      </c>
      <c r="C120" s="68">
        <v>350</v>
      </c>
    </row>
    <row r="121" spans="2:3" x14ac:dyDescent="0.25">
      <c r="B121" s="141">
        <v>45802</v>
      </c>
      <c r="C121" s="68">
        <v>350</v>
      </c>
    </row>
    <row r="122" spans="2:3" x14ac:dyDescent="0.25">
      <c r="B122" s="141">
        <v>45805</v>
      </c>
      <c r="C122" s="68">
        <v>350</v>
      </c>
    </row>
    <row r="123" spans="2:3" x14ac:dyDescent="0.25">
      <c r="B123" s="141">
        <v>45806</v>
      </c>
      <c r="C123" s="68">
        <v>350</v>
      </c>
    </row>
    <row r="124" spans="2:3" x14ac:dyDescent="0.25">
      <c r="B124" s="141">
        <v>45808</v>
      </c>
      <c r="C124" s="68">
        <v>350</v>
      </c>
    </row>
    <row r="125" spans="2:3" x14ac:dyDescent="0.25">
      <c r="B125" s="141">
        <v>45809</v>
      </c>
      <c r="C125" s="68">
        <v>350</v>
      </c>
    </row>
    <row r="126" spans="2:3" x14ac:dyDescent="0.25">
      <c r="B126" s="141">
        <v>45811</v>
      </c>
      <c r="C126" s="68">
        <v>1050</v>
      </c>
    </row>
    <row r="127" spans="2:3" x14ac:dyDescent="0.25">
      <c r="B127" s="141">
        <v>45812</v>
      </c>
      <c r="C127" s="68">
        <v>350</v>
      </c>
    </row>
    <row r="128" spans="2:3" x14ac:dyDescent="0.25">
      <c r="B128" s="141">
        <v>45813</v>
      </c>
      <c r="C128" s="68">
        <v>350</v>
      </c>
    </row>
    <row r="129" spans="2:3" x14ac:dyDescent="0.25">
      <c r="B129" s="141">
        <v>45814</v>
      </c>
      <c r="C129" s="68">
        <v>350</v>
      </c>
    </row>
    <row r="130" spans="2:3" x14ac:dyDescent="0.25">
      <c r="B130" s="141">
        <v>45815</v>
      </c>
      <c r="C130" s="68">
        <v>350</v>
      </c>
    </row>
    <row r="131" spans="2:3" x14ac:dyDescent="0.25">
      <c r="B131" s="141">
        <v>45817</v>
      </c>
      <c r="C131" s="68">
        <v>350</v>
      </c>
    </row>
    <row r="132" spans="2:3" x14ac:dyDescent="0.25">
      <c r="B132" s="141">
        <v>45818</v>
      </c>
      <c r="C132" s="68">
        <v>700</v>
      </c>
    </row>
    <row r="133" spans="2:3" x14ac:dyDescent="0.25">
      <c r="B133" s="141">
        <v>45820</v>
      </c>
      <c r="C133" s="68">
        <v>350</v>
      </c>
    </row>
    <row r="134" spans="2:3" x14ac:dyDescent="0.25">
      <c r="B134" s="141">
        <v>45822</v>
      </c>
      <c r="C134" s="68">
        <v>350</v>
      </c>
    </row>
    <row r="135" spans="2:3" x14ac:dyDescent="0.25">
      <c r="B135" s="141">
        <v>45824</v>
      </c>
      <c r="C135" s="68">
        <v>350</v>
      </c>
    </row>
    <row r="136" spans="2:3" x14ac:dyDescent="0.25">
      <c r="B136" s="141">
        <v>45827</v>
      </c>
      <c r="C136" s="68">
        <v>1400</v>
      </c>
    </row>
    <row r="137" spans="2:3" x14ac:dyDescent="0.25">
      <c r="B137" s="141">
        <v>45830</v>
      </c>
      <c r="C137" s="68">
        <v>350</v>
      </c>
    </row>
    <row r="138" spans="2:3" x14ac:dyDescent="0.25">
      <c r="B138" s="141">
        <v>45832</v>
      </c>
      <c r="C138" s="68">
        <v>350</v>
      </c>
    </row>
    <row r="139" spans="2:3" x14ac:dyDescent="0.25">
      <c r="B139" s="141">
        <v>45833</v>
      </c>
      <c r="C139" s="68">
        <v>700</v>
      </c>
    </row>
    <row r="140" spans="2:3" x14ac:dyDescent="0.25">
      <c r="B140" s="141">
        <v>45836</v>
      </c>
      <c r="C140" s="68">
        <v>350</v>
      </c>
    </row>
    <row r="141" spans="2:3" x14ac:dyDescent="0.25">
      <c r="B141" s="141">
        <v>45837</v>
      </c>
      <c r="C141" s="68">
        <v>350</v>
      </c>
    </row>
    <row r="142" spans="2:3" x14ac:dyDescent="0.25">
      <c r="B142" s="141">
        <v>45838</v>
      </c>
      <c r="C142" s="68">
        <v>350</v>
      </c>
    </row>
    <row r="143" spans="2:3" x14ac:dyDescent="0.25">
      <c r="B143" s="141">
        <v>45839</v>
      </c>
      <c r="C143" s="68">
        <v>350</v>
      </c>
    </row>
    <row r="144" spans="2:3" x14ac:dyDescent="0.25">
      <c r="B144" s="141">
        <v>45847</v>
      </c>
      <c r="C144" s="68">
        <v>350</v>
      </c>
    </row>
    <row r="145" spans="2:3" x14ac:dyDescent="0.25">
      <c r="B145" s="141">
        <v>45849</v>
      </c>
      <c r="C145" s="68">
        <v>350</v>
      </c>
    </row>
    <row r="146" spans="2:3" x14ac:dyDescent="0.25">
      <c r="B146" s="141">
        <v>45851</v>
      </c>
      <c r="C146" s="68">
        <v>350</v>
      </c>
    </row>
    <row r="147" spans="2:3" x14ac:dyDescent="0.25">
      <c r="B147" s="141">
        <v>45855</v>
      </c>
      <c r="C147" s="68">
        <v>350</v>
      </c>
    </row>
    <row r="148" spans="2:3" x14ac:dyDescent="0.25">
      <c r="B148" s="141">
        <v>45856</v>
      </c>
      <c r="C148" s="68">
        <v>350</v>
      </c>
    </row>
    <row r="149" spans="2:3" x14ac:dyDescent="0.25">
      <c r="B149" s="141">
        <v>45857</v>
      </c>
      <c r="C149" s="68">
        <v>700</v>
      </c>
    </row>
    <row r="150" spans="2:3" x14ac:dyDescent="0.25">
      <c r="B150" s="141">
        <v>45858</v>
      </c>
      <c r="C150" s="68">
        <v>350</v>
      </c>
    </row>
    <row r="151" spans="2:3" x14ac:dyDescent="0.25">
      <c r="B151" s="141">
        <v>45860</v>
      </c>
      <c r="C151" s="68">
        <v>350</v>
      </c>
    </row>
    <row r="152" spans="2:3" x14ac:dyDescent="0.25">
      <c r="B152" s="141">
        <v>45861</v>
      </c>
      <c r="C152" s="68">
        <v>350</v>
      </c>
    </row>
    <row r="153" spans="2:3" x14ac:dyDescent="0.25">
      <c r="B153" s="141">
        <v>45867</v>
      </c>
      <c r="C153" s="68">
        <v>350</v>
      </c>
    </row>
    <row r="154" spans="2:3" x14ac:dyDescent="0.25">
      <c r="B154" s="141">
        <v>45868</v>
      </c>
      <c r="C154" s="68">
        <v>350</v>
      </c>
    </row>
    <row r="155" spans="2:3" x14ac:dyDescent="0.25">
      <c r="B155" s="141">
        <v>45873</v>
      </c>
      <c r="C155" s="68">
        <v>350</v>
      </c>
    </row>
    <row r="156" spans="2:3" x14ac:dyDescent="0.25">
      <c r="B156" s="141">
        <v>45874</v>
      </c>
      <c r="C156" s="68">
        <v>350</v>
      </c>
    </row>
    <row r="157" spans="2:3" x14ac:dyDescent="0.25">
      <c r="B157" s="141">
        <v>45875</v>
      </c>
      <c r="C157" s="68">
        <v>350</v>
      </c>
    </row>
    <row r="158" spans="2:3" x14ac:dyDescent="0.25">
      <c r="B158" s="141">
        <v>45877</v>
      </c>
      <c r="C158" s="68">
        <v>350</v>
      </c>
    </row>
    <row r="159" spans="2:3" x14ac:dyDescent="0.25">
      <c r="B159" s="141">
        <v>45878</v>
      </c>
      <c r="C159" s="68">
        <v>350</v>
      </c>
    </row>
    <row r="160" spans="2:3" x14ac:dyDescent="0.25">
      <c r="B160" s="141">
        <v>45882</v>
      </c>
      <c r="C160" s="68">
        <v>700</v>
      </c>
    </row>
    <row r="161" spans="2:3" x14ac:dyDescent="0.25">
      <c r="B161" s="141">
        <v>45883</v>
      </c>
      <c r="C161" s="68">
        <v>350</v>
      </c>
    </row>
    <row r="162" spans="2:3" x14ac:dyDescent="0.25">
      <c r="B162" s="141">
        <v>45884</v>
      </c>
      <c r="C162" s="68">
        <v>350</v>
      </c>
    </row>
    <row r="163" spans="2:3" x14ac:dyDescent="0.25">
      <c r="B163" s="141">
        <v>45887</v>
      </c>
      <c r="C163" s="68">
        <v>350</v>
      </c>
    </row>
    <row r="164" spans="2:3" x14ac:dyDescent="0.25">
      <c r="B164" s="141">
        <v>45892</v>
      </c>
      <c r="C164" s="68">
        <v>350</v>
      </c>
    </row>
    <row r="165" spans="2:3" x14ac:dyDescent="0.25">
      <c r="B165" s="141">
        <v>45893</v>
      </c>
      <c r="C165" s="68">
        <v>350</v>
      </c>
    </row>
    <row r="166" spans="2:3" x14ac:dyDescent="0.25">
      <c r="B166" s="141">
        <v>45895</v>
      </c>
      <c r="C166" s="68">
        <v>700</v>
      </c>
    </row>
    <row r="167" spans="2:3" x14ac:dyDescent="0.25">
      <c r="B167" s="141">
        <v>45897</v>
      </c>
      <c r="C167" s="68">
        <v>350</v>
      </c>
    </row>
    <row r="168" spans="2:3" x14ac:dyDescent="0.25">
      <c r="B168" s="141">
        <v>45899</v>
      </c>
      <c r="C168" s="68">
        <v>350</v>
      </c>
    </row>
    <row r="169" spans="2:3" x14ac:dyDescent="0.25">
      <c r="B169" s="141">
        <v>45901</v>
      </c>
      <c r="C169" s="68">
        <v>350</v>
      </c>
    </row>
    <row r="170" spans="2:3" x14ac:dyDescent="0.25">
      <c r="B170" s="141">
        <v>45902</v>
      </c>
      <c r="C170" s="68">
        <v>350</v>
      </c>
    </row>
    <row r="171" spans="2:3" x14ac:dyDescent="0.25">
      <c r="B171" s="141">
        <v>45903</v>
      </c>
      <c r="C171" s="68">
        <v>350</v>
      </c>
    </row>
    <row r="172" spans="2:3" x14ac:dyDescent="0.25">
      <c r="B172" s="141">
        <v>45905</v>
      </c>
      <c r="C172" s="68">
        <v>700</v>
      </c>
    </row>
    <row r="173" spans="2:3" x14ac:dyDescent="0.25">
      <c r="B173" s="141">
        <v>45908</v>
      </c>
      <c r="C173" s="68">
        <v>350</v>
      </c>
    </row>
    <row r="174" spans="2:3" x14ac:dyDescent="0.25">
      <c r="B174" s="141">
        <v>45910</v>
      </c>
      <c r="C174" s="68">
        <v>350</v>
      </c>
    </row>
    <row r="175" spans="2:3" x14ac:dyDescent="0.25">
      <c r="B175" s="141">
        <v>45911</v>
      </c>
      <c r="C175" s="68">
        <v>350</v>
      </c>
    </row>
    <row r="176" spans="2:3" x14ac:dyDescent="0.25">
      <c r="B176" s="141">
        <v>45912</v>
      </c>
      <c r="C176" s="68">
        <v>350</v>
      </c>
    </row>
    <row r="177" spans="2:3" x14ac:dyDescent="0.25">
      <c r="B177" s="141">
        <v>45914</v>
      </c>
      <c r="C177" s="68">
        <v>350</v>
      </c>
    </row>
    <row r="178" spans="2:3" x14ac:dyDescent="0.25">
      <c r="B178" s="141">
        <v>45915</v>
      </c>
      <c r="C178" s="68">
        <v>350</v>
      </c>
    </row>
    <row r="179" spans="2:3" x14ac:dyDescent="0.25">
      <c r="B179" s="141">
        <v>45923</v>
      </c>
      <c r="C179" s="68">
        <v>350</v>
      </c>
    </row>
    <row r="180" spans="2:3" x14ac:dyDescent="0.25">
      <c r="B180" s="141">
        <v>45925</v>
      </c>
      <c r="C180" s="68">
        <v>700</v>
      </c>
    </row>
    <row r="181" spans="2:3" x14ac:dyDescent="0.25">
      <c r="B181" s="141">
        <v>45927</v>
      </c>
      <c r="C181" s="68">
        <v>350</v>
      </c>
    </row>
    <row r="182" spans="2:3" x14ac:dyDescent="0.25">
      <c r="B182" s="141">
        <v>45932</v>
      </c>
      <c r="C182" s="68">
        <v>350</v>
      </c>
    </row>
    <row r="183" spans="2:3" x14ac:dyDescent="0.25">
      <c r="B183" s="141">
        <v>45933</v>
      </c>
      <c r="C183" s="68">
        <v>350</v>
      </c>
    </row>
    <row r="184" spans="2:3" x14ac:dyDescent="0.25">
      <c r="B184" s="141">
        <v>45935</v>
      </c>
      <c r="C184" s="68">
        <v>350</v>
      </c>
    </row>
    <row r="185" spans="2:3" x14ac:dyDescent="0.25">
      <c r="B185" s="141">
        <v>45937</v>
      </c>
      <c r="C185" s="68">
        <v>350</v>
      </c>
    </row>
    <row r="186" spans="2:3" x14ac:dyDescent="0.25">
      <c r="B186" s="141">
        <v>45940</v>
      </c>
      <c r="C186" s="68">
        <v>350</v>
      </c>
    </row>
    <row r="187" spans="2:3" x14ac:dyDescent="0.25">
      <c r="B187" s="141">
        <v>45942</v>
      </c>
      <c r="C187" s="68">
        <v>350</v>
      </c>
    </row>
    <row r="188" spans="2:3" x14ac:dyDescent="0.25">
      <c r="B188" s="141">
        <v>45944</v>
      </c>
      <c r="C188" s="68">
        <v>350</v>
      </c>
    </row>
    <row r="189" spans="2:3" x14ac:dyDescent="0.25">
      <c r="B189" s="141">
        <v>45945</v>
      </c>
      <c r="C189" s="68">
        <v>700</v>
      </c>
    </row>
    <row r="190" spans="2:3" x14ac:dyDescent="0.25">
      <c r="B190" s="141">
        <v>45947</v>
      </c>
      <c r="C190" s="68">
        <v>700</v>
      </c>
    </row>
    <row r="191" spans="2:3" x14ac:dyDescent="0.25">
      <c r="B191" s="141">
        <v>45948</v>
      </c>
      <c r="C191" s="68">
        <v>700</v>
      </c>
    </row>
    <row r="192" spans="2:3" x14ac:dyDescent="0.25">
      <c r="B192" s="141">
        <v>45950</v>
      </c>
      <c r="C192" s="68">
        <v>700</v>
      </c>
    </row>
    <row r="193" spans="2:3" x14ac:dyDescent="0.25">
      <c r="B193" s="141">
        <v>45951</v>
      </c>
      <c r="C193" s="68">
        <v>350</v>
      </c>
    </row>
    <row r="194" spans="2:3" x14ac:dyDescent="0.25">
      <c r="B194" s="141">
        <v>45952</v>
      </c>
      <c r="C194" s="68">
        <v>350</v>
      </c>
    </row>
    <row r="195" spans="2:3" x14ac:dyDescent="0.25">
      <c r="B195" s="141">
        <v>45953</v>
      </c>
      <c r="C195" s="68">
        <v>350</v>
      </c>
    </row>
    <row r="196" spans="2:3" x14ac:dyDescent="0.25">
      <c r="B196" s="141">
        <v>45957</v>
      </c>
      <c r="C196" s="68">
        <v>350</v>
      </c>
    </row>
    <row r="197" spans="2:3" x14ac:dyDescent="0.25">
      <c r="B197" s="141">
        <v>45959</v>
      </c>
      <c r="C197" s="68">
        <v>350</v>
      </c>
    </row>
    <row r="198" spans="2:3" x14ac:dyDescent="0.25">
      <c r="B198" s="141">
        <v>45960</v>
      </c>
      <c r="C198" s="68">
        <v>700</v>
      </c>
    </row>
    <row r="199" spans="2:3" x14ac:dyDescent="0.25">
      <c r="B199" s="141">
        <v>45962</v>
      </c>
      <c r="C199" s="68">
        <v>350</v>
      </c>
    </row>
    <row r="200" spans="2:3" x14ac:dyDescent="0.25">
      <c r="B200" s="141">
        <v>45963</v>
      </c>
      <c r="C200" s="68">
        <v>350</v>
      </c>
    </row>
    <row r="201" spans="2:3" x14ac:dyDescent="0.25">
      <c r="B201" s="141">
        <v>45964</v>
      </c>
      <c r="C201" s="68">
        <v>1400</v>
      </c>
    </row>
    <row r="202" spans="2:3" x14ac:dyDescent="0.25">
      <c r="B202" s="141">
        <v>45968</v>
      </c>
      <c r="C202" s="68">
        <v>350</v>
      </c>
    </row>
    <row r="203" spans="2:3" x14ac:dyDescent="0.25">
      <c r="B203" s="141">
        <v>45971</v>
      </c>
      <c r="C203" s="68">
        <v>700</v>
      </c>
    </row>
    <row r="204" spans="2:3" x14ac:dyDescent="0.25">
      <c r="B204" s="141">
        <v>45972</v>
      </c>
      <c r="C204" s="68">
        <v>700</v>
      </c>
    </row>
    <row r="205" spans="2:3" x14ac:dyDescent="0.25">
      <c r="B205" s="141">
        <v>45973</v>
      </c>
      <c r="C205" s="68">
        <v>350</v>
      </c>
    </row>
    <row r="206" spans="2:3" x14ac:dyDescent="0.25">
      <c r="B206" s="141">
        <v>45974</v>
      </c>
      <c r="C206" s="68">
        <v>700</v>
      </c>
    </row>
    <row r="207" spans="2:3" x14ac:dyDescent="0.25">
      <c r="B207" s="141">
        <v>45976</v>
      </c>
      <c r="C207" s="68">
        <v>700</v>
      </c>
    </row>
    <row r="208" spans="2:3" x14ac:dyDescent="0.25">
      <c r="B208" s="141">
        <v>45978</v>
      </c>
      <c r="C208" s="68">
        <v>350</v>
      </c>
    </row>
    <row r="209" spans="2:3" x14ac:dyDescent="0.25">
      <c r="B209" s="141">
        <v>45981</v>
      </c>
      <c r="C209" s="68">
        <v>350</v>
      </c>
    </row>
    <row r="210" spans="2:3" x14ac:dyDescent="0.25">
      <c r="B210" s="141">
        <v>45986</v>
      </c>
      <c r="C210" s="68">
        <v>350</v>
      </c>
    </row>
    <row r="211" spans="2:3" x14ac:dyDescent="0.25">
      <c r="B211" s="141">
        <v>45987</v>
      </c>
      <c r="C211" s="68">
        <v>1050</v>
      </c>
    </row>
    <row r="212" spans="2:3" x14ac:dyDescent="0.25">
      <c r="B212" s="141">
        <v>45988</v>
      </c>
      <c r="C212" s="68">
        <v>700</v>
      </c>
    </row>
    <row r="213" spans="2:3" x14ac:dyDescent="0.25">
      <c r="B213" s="141">
        <v>45993</v>
      </c>
      <c r="C213" s="68">
        <v>350</v>
      </c>
    </row>
    <row r="214" spans="2:3" x14ac:dyDescent="0.25">
      <c r="B214" s="141">
        <v>45994</v>
      </c>
      <c r="C214" s="68">
        <v>700</v>
      </c>
    </row>
    <row r="215" spans="2:3" x14ac:dyDescent="0.25">
      <c r="B215" s="141">
        <v>45996</v>
      </c>
      <c r="C215" s="68">
        <v>700</v>
      </c>
    </row>
    <row r="216" spans="2:3" x14ac:dyDescent="0.25">
      <c r="B216" s="141">
        <v>45997</v>
      </c>
      <c r="C216" s="68">
        <v>350</v>
      </c>
    </row>
    <row r="217" spans="2:3" x14ac:dyDescent="0.25">
      <c r="B217" s="141">
        <v>45999</v>
      </c>
      <c r="C217" s="68">
        <v>700</v>
      </c>
    </row>
    <row r="218" spans="2:3" x14ac:dyDescent="0.25">
      <c r="B218" s="141">
        <v>46002</v>
      </c>
      <c r="C218" s="68">
        <v>350</v>
      </c>
    </row>
    <row r="219" spans="2:3" x14ac:dyDescent="0.25">
      <c r="B219" s="141">
        <v>46004</v>
      </c>
      <c r="C219" s="68">
        <v>350</v>
      </c>
    </row>
    <row r="220" spans="2:3" x14ac:dyDescent="0.25">
      <c r="B220" s="141">
        <v>46006</v>
      </c>
      <c r="C220" s="68">
        <v>350</v>
      </c>
    </row>
    <row r="221" spans="2:3" x14ac:dyDescent="0.25">
      <c r="B221" s="141">
        <v>46010</v>
      </c>
      <c r="C221" s="68">
        <v>350</v>
      </c>
    </row>
    <row r="222" spans="2:3" x14ac:dyDescent="0.25">
      <c r="B222" s="141">
        <v>46015</v>
      </c>
      <c r="C222" s="68">
        <v>350</v>
      </c>
    </row>
    <row r="223" spans="2:3" x14ac:dyDescent="0.25">
      <c r="B223" s="141">
        <v>46019</v>
      </c>
      <c r="C223" s="68">
        <v>350</v>
      </c>
    </row>
    <row r="224" spans="2:3" x14ac:dyDescent="0.25">
      <c r="B224" s="141">
        <v>46024</v>
      </c>
      <c r="C224" s="68">
        <v>350</v>
      </c>
    </row>
    <row r="225" spans="2:3" x14ac:dyDescent="0.25">
      <c r="B225" s="141">
        <v>46025</v>
      </c>
      <c r="C225" s="68">
        <v>700</v>
      </c>
    </row>
    <row r="226" spans="2:3" x14ac:dyDescent="0.25">
      <c r="B226" s="141">
        <v>46027</v>
      </c>
      <c r="C226" s="68">
        <v>350</v>
      </c>
    </row>
    <row r="227" spans="2:3" x14ac:dyDescent="0.25">
      <c r="B227" s="141">
        <v>46030</v>
      </c>
      <c r="C227" s="68">
        <v>350</v>
      </c>
    </row>
    <row r="228" spans="2:3" x14ac:dyDescent="0.25">
      <c r="B228" s="141">
        <v>46031</v>
      </c>
      <c r="C228" s="68">
        <v>700</v>
      </c>
    </row>
    <row r="229" spans="2:3" x14ac:dyDescent="0.25">
      <c r="B229" s="141">
        <v>46032</v>
      </c>
      <c r="C229" s="68">
        <v>350</v>
      </c>
    </row>
    <row r="230" spans="2:3" x14ac:dyDescent="0.25">
      <c r="B230" s="141">
        <v>46035</v>
      </c>
      <c r="C230" s="68">
        <v>700</v>
      </c>
    </row>
    <row r="231" spans="2:3" x14ac:dyDescent="0.25">
      <c r="B231" s="141">
        <v>46036</v>
      </c>
      <c r="C231" s="68">
        <v>700</v>
      </c>
    </row>
    <row r="232" spans="2:3" x14ac:dyDescent="0.25">
      <c r="B232" s="141" t="s">
        <v>11</v>
      </c>
      <c r="C232" s="68">
        <v>100450</v>
      </c>
    </row>
  </sheetData>
  <pageMargins left="0.7" right="0.7" top="0.75" bottom="0.75" header="0.3" footer="0.3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7DF54-089F-41F8-A3B7-3FA9762E84CD}">
  <sheetPr codeName="Sheet8">
    <tabColor rgb="FFFF33CC"/>
  </sheetPr>
  <dimension ref="Z29"/>
  <sheetViews>
    <sheetView showRowColHeaders="0" zoomScale="90" zoomScaleNormal="90" workbookViewId="0">
      <selection activeCell="AB22" sqref="AB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sheetData>
    <row r="29" spans="26:26" x14ac:dyDescent="0.25">
      <c r="Z29" t="s">
        <v>973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C20" sqref="C20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1.8554687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1478</v>
      </c>
    </row>
    <row r="4" spans="2:8" ht="15.75" thickBot="1" x14ac:dyDescent="0.3">
      <c r="E4" t="s">
        <v>1405</v>
      </c>
    </row>
    <row r="5" spans="2:8" ht="21.75" thickBot="1" x14ac:dyDescent="0.3">
      <c r="B5" s="2" t="s">
        <v>36</v>
      </c>
      <c r="C5" s="17" t="s">
        <v>1462</v>
      </c>
      <c r="E5" s="2" t="str">
        <f>DATA[[#Headers],[PLACE ]]&amp; ":"</f>
        <v>PLACE :</v>
      </c>
      <c r="F5" s="17" t="s">
        <v>35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53</v>
      </c>
      <c r="E7" s="2" t="str">
        <f>DATA[[#Headers],[ADMISSION TIME]]&amp; ":"</f>
        <v>ADMISSION TIME:</v>
      </c>
      <c r="F7" s="19">
        <v>0.9375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9</v>
      </c>
      <c r="E9" s="2" t="str">
        <f>DATA[[#Headers],[TYPE]]&amp; ":"</f>
        <v>TYPE:</v>
      </c>
      <c r="F9" s="9" t="s">
        <v>18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1463</v>
      </c>
      <c r="E11" s="2" t="str">
        <f>DATA[[#Headers],[ADMISSION DATE]]&amp; ":"</f>
        <v>ADMISSION DATE:</v>
      </c>
      <c r="F11" s="18">
        <v>46035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7">
        <v>547971927</v>
      </c>
      <c r="E13" s="2" t="str">
        <f>DATA[[#Headers],[DISCHARGE DATE]]&amp; ":"</f>
        <v>DISCHARGE DATE:</v>
      </c>
      <c r="F13" s="18">
        <v>46052</v>
      </c>
    </row>
    <row r="14" spans="2:8" ht="19.5" thickBot="1" x14ac:dyDescent="0.3">
      <c r="C14" s="3"/>
    </row>
    <row r="15" spans="2:8" ht="21.75" thickBot="1" x14ac:dyDescent="0.3">
      <c r="B15" s="2" t="s">
        <v>39</v>
      </c>
      <c r="C15" s="17" t="s">
        <v>1291</v>
      </c>
      <c r="E15" s="2" t="s">
        <v>40</v>
      </c>
      <c r="F15" s="110" t="s">
        <v>980</v>
      </c>
    </row>
  </sheetData>
  <conditionalFormatting sqref="F9">
    <cfRule type="containsText" dxfId="191" priority="1" operator="containsText" text="VIP">
      <formula>NOT(ISERROR(SEARCH("VIP",F9)))</formula>
    </cfRule>
    <cfRule type="containsText" dxfId="19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F13"/>
  <sheetViews>
    <sheetView showGridLines="0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31.8554687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14.5703125" bestFit="1" customWidth="1"/>
  </cols>
  <sheetData>
    <row r="2" spans="2:6" ht="15" customHeight="1" thickBot="1" x14ac:dyDescent="0.3"/>
    <row r="3" spans="2:6" ht="27" thickBot="1" x14ac:dyDescent="0.3">
      <c r="D3" s="20" t="s">
        <v>1476</v>
      </c>
    </row>
    <row r="4" spans="2:6" ht="15.75" thickBot="1" x14ac:dyDescent="0.3"/>
    <row r="5" spans="2:6" ht="27" thickBot="1" x14ac:dyDescent="0.3">
      <c r="B5" s="2" t="str">
        <f>DATA[[#Headers],[NAME OF DECEASED]]&amp;":"</f>
        <v>NAME OF DECEASED:</v>
      </c>
      <c r="C5" s="21" t="s">
        <v>1428</v>
      </c>
      <c r="E5" s="2" t="s">
        <v>42</v>
      </c>
      <c r="F5" s="22">
        <v>27</v>
      </c>
    </row>
    <row r="6" spans="2:6" ht="21.75" thickBot="1" x14ac:dyDescent="0.3">
      <c r="C6" s="1"/>
      <c r="E6" s="2"/>
      <c r="F6" s="5"/>
    </row>
    <row r="7" spans="2:6" ht="27" thickBot="1" x14ac:dyDescent="0.3">
      <c r="B7" s="2" t="str">
        <f>DATA[[#Headers],[TYPE]]&amp;":"</f>
        <v>TYPE:</v>
      </c>
      <c r="C7" s="21" t="s">
        <v>16</v>
      </c>
      <c r="E7" s="2" t="s">
        <v>43</v>
      </c>
      <c r="F7" s="23">
        <v>351</v>
      </c>
    </row>
    <row r="8" spans="2:6" ht="21" x14ac:dyDescent="0.25">
      <c r="B8" s="2"/>
      <c r="C8" s="3"/>
      <c r="E8" s="2"/>
      <c r="F8" s="5"/>
    </row>
    <row r="10" spans="2:6" ht="21" x14ac:dyDescent="0.25">
      <c r="B10" s="2"/>
      <c r="C10" s="3"/>
    </row>
    <row r="11" spans="2:6" ht="21" x14ac:dyDescent="0.25">
      <c r="B11" s="2"/>
      <c r="C11" s="4"/>
      <c r="E11" t="s">
        <v>44</v>
      </c>
    </row>
    <row r="12" spans="2:6" ht="21" x14ac:dyDescent="0.25">
      <c r="B12" s="2"/>
      <c r="C12" s="3"/>
      <c r="E12" s="2"/>
      <c r="F12" s="6"/>
    </row>
    <row r="13" spans="2:6" ht="21" x14ac:dyDescent="0.25">
      <c r="E13" s="2"/>
      <c r="F13" s="6"/>
    </row>
  </sheetData>
  <conditionalFormatting sqref="C7">
    <cfRule type="containsText" dxfId="189" priority="1" operator="containsText" text="VIP">
      <formula>NOT(ISERROR(SEARCH("VIP",C7)))</formula>
    </cfRule>
    <cfRule type="containsText" dxfId="188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C7" sqref="C7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8">
        <v>46023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1180</v>
      </c>
      <c r="B3" s="13" t="s">
        <v>45</v>
      </c>
      <c r="C3" s="80">
        <v>3500</v>
      </c>
      <c r="E3" s="15" t="s">
        <v>1187</v>
      </c>
      <c r="F3" s="13" t="str">
        <f>B3</f>
        <v>=</v>
      </c>
      <c r="G3" s="16">
        <v>10</v>
      </c>
    </row>
    <row r="4" spans="1:11" ht="15.75" thickBot="1" x14ac:dyDescent="0.3"/>
    <row r="5" spans="1:11" ht="30.75" customHeight="1" thickBot="1" x14ac:dyDescent="0.3">
      <c r="A5" s="15" t="s">
        <v>46</v>
      </c>
      <c r="B5" s="13" t="s">
        <v>45</v>
      </c>
      <c r="C5" s="80">
        <v>2542</v>
      </c>
      <c r="E5" s="15" t="s">
        <v>47</v>
      </c>
      <c r="F5" s="13" t="str">
        <f>B5</f>
        <v>=</v>
      </c>
      <c r="G5" s="16">
        <v>2</v>
      </c>
    </row>
    <row r="6" spans="1:11" ht="15.75" thickBot="1" x14ac:dyDescent="0.3"/>
    <row r="7" spans="1:11" ht="30.75" customHeight="1" thickBot="1" x14ac:dyDescent="0.3">
      <c r="A7" s="15" t="s">
        <v>48</v>
      </c>
      <c r="B7" s="13" t="s">
        <v>45</v>
      </c>
      <c r="C7" s="80">
        <v>6042</v>
      </c>
    </row>
    <row r="8" spans="1:11" ht="15.75" thickBot="1" x14ac:dyDescent="0.3"/>
    <row r="9" spans="1:11" ht="47.25" thickBot="1" x14ac:dyDescent="0.3">
      <c r="A9" s="15" t="s">
        <v>49</v>
      </c>
      <c r="B9" s="13" t="s">
        <v>45</v>
      </c>
      <c r="C9" s="80">
        <v>720</v>
      </c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Y3697"/>
  <sheetViews>
    <sheetView zoomScale="120" zoomScaleNormal="120" workbookViewId="0">
      <pane ySplit="1" topLeftCell="A286" activePane="bottomLeft" state="frozen"/>
      <selection activeCell="I5" sqref="I5"/>
      <selection pane="bottomLeft" activeCell="K286" sqref="K286"/>
    </sheetView>
  </sheetViews>
  <sheetFormatPr defaultRowHeight="17.25" x14ac:dyDescent="0.35"/>
  <cols>
    <col min="1" max="1" width="13.28515625" style="62" bestFit="1" customWidth="1"/>
    <col min="2" max="2" width="32.42578125" style="57" bestFit="1" customWidth="1"/>
    <col min="3" max="3" width="9.42578125" style="63" bestFit="1" customWidth="1"/>
    <col min="4" max="4" width="13.42578125" style="58" bestFit="1" customWidth="1"/>
    <col min="5" max="5" width="29.5703125" style="62" bestFit="1" customWidth="1"/>
    <col min="6" max="6" width="28.42578125" style="64" bestFit="1" customWidth="1"/>
    <col min="7" max="7" width="21.42578125" style="62" bestFit="1" customWidth="1"/>
    <col min="8" max="8" width="21.85546875" style="36" bestFit="1" customWidth="1"/>
    <col min="9" max="9" width="10.140625" style="44" bestFit="1" customWidth="1"/>
    <col min="10" max="10" width="22.28515625" style="47" bestFit="1" customWidth="1"/>
    <col min="11" max="11" width="22.42578125" style="47" bestFit="1" customWidth="1"/>
    <col min="12" max="12" width="25.140625" style="65" bestFit="1" customWidth="1"/>
    <col min="13" max="13" width="20.42578125" style="48" bestFit="1" customWidth="1"/>
    <col min="14" max="14" width="20.42578125" style="60" bestFit="1" customWidth="1"/>
    <col min="15" max="15" width="25" style="61" bestFit="1" customWidth="1"/>
    <col min="16" max="16" width="25" style="54" bestFit="1" customWidth="1"/>
    <col min="17" max="17" width="18" style="57" bestFit="1" customWidth="1"/>
    <col min="18" max="18" width="17.140625" style="66" bestFit="1" customWidth="1"/>
    <col min="19" max="19" width="16.140625" style="59" bestFit="1" customWidth="1"/>
    <col min="20" max="20" width="4.28515625" style="56" bestFit="1" customWidth="1"/>
    <col min="21" max="21" width="13.28515625" style="57" bestFit="1" customWidth="1"/>
    <col min="22" max="22" width="6.140625" style="58" bestFit="1" customWidth="1"/>
    <col min="23" max="23" width="15.140625" style="58" bestFit="1" customWidth="1"/>
    <col min="24" max="25" width="9.140625" style="36"/>
    <col min="26" max="16384" width="9.140625" style="55"/>
  </cols>
  <sheetData>
    <row r="1" spans="1:20" s="84" customFormat="1" ht="28.5" customHeight="1" x14ac:dyDescent="0.25">
      <c r="A1" s="164" t="s">
        <v>50</v>
      </c>
      <c r="B1" s="165" t="s">
        <v>51</v>
      </c>
      <c r="C1" s="166" t="s">
        <v>52</v>
      </c>
      <c r="D1" s="167" t="s">
        <v>53</v>
      </c>
      <c r="E1" s="167" t="s">
        <v>54</v>
      </c>
      <c r="F1" s="167" t="s">
        <v>1248</v>
      </c>
      <c r="G1" s="167" t="s">
        <v>55</v>
      </c>
      <c r="H1" s="168" t="s">
        <v>1280</v>
      </c>
      <c r="I1" s="164" t="s">
        <v>56</v>
      </c>
      <c r="J1" s="169" t="s">
        <v>1281</v>
      </c>
      <c r="K1" s="170" t="s">
        <v>57</v>
      </c>
      <c r="L1" s="171" t="s">
        <v>58</v>
      </c>
      <c r="M1" s="172" t="s">
        <v>59</v>
      </c>
      <c r="N1" s="173" t="s">
        <v>60</v>
      </c>
      <c r="O1" s="174" t="s">
        <v>61</v>
      </c>
      <c r="P1" s="174" t="s">
        <v>62</v>
      </c>
      <c r="Q1" s="175" t="s">
        <v>63</v>
      </c>
      <c r="R1" s="175" t="s">
        <v>64</v>
      </c>
      <c r="S1" s="83" t="s">
        <v>65</v>
      </c>
      <c r="T1" s="85">
        <f>SUBTOTAL(103, A:A)-2</f>
        <v>287</v>
      </c>
    </row>
    <row r="2" spans="1:20" s="40" customFormat="1" ht="21" x14ac:dyDescent="0.25">
      <c r="A2" s="176" t="s">
        <v>66</v>
      </c>
      <c r="B2" s="177" t="s">
        <v>67</v>
      </c>
      <c r="C2" s="177">
        <v>85</v>
      </c>
      <c r="D2" s="178" t="s">
        <v>9</v>
      </c>
      <c r="E2" s="178" t="s">
        <v>68</v>
      </c>
      <c r="F2" s="179">
        <v>542052248</v>
      </c>
      <c r="G2" s="178" t="s">
        <v>35</v>
      </c>
      <c r="H2" s="180">
        <v>0.3125</v>
      </c>
      <c r="I2" s="178" t="s">
        <v>16</v>
      </c>
      <c r="J2" s="181">
        <v>45503</v>
      </c>
      <c r="K2" s="181">
        <v>45533</v>
      </c>
      <c r="L2" s="177">
        <f>IF(ISBLANK(DATA[[#This Row],[DISCHARGE DATE]]),"NO DISCHARGE DATE",DATA[[#This Row],[DISCHARGE DATE]]-DATA[[#This Row],[ADMISSION DATE]]+1)</f>
        <v>31</v>
      </c>
      <c r="M2" s="182">
        <v>350</v>
      </c>
      <c r="N2" s="182">
        <v>325</v>
      </c>
      <c r="O2" s="183" t="s">
        <v>69</v>
      </c>
      <c r="P2" s="183" t="s">
        <v>69</v>
      </c>
      <c r="Q2" s="184" cm="1">
        <f t="array" ref="Q2">_xlfn.IFS(DATA[[#This Row],[TYPE]]="Normal",DATA[[#This Row],[STORAGE DAYS]]*13,DATA[[#This Row],[TYPE]]="VIP",DATA[[#This Row],[STORAGE DAYS]]*20)</f>
        <v>403</v>
      </c>
      <c r="R2" s="184">
        <f>DATA[[#This Row],[COLDROOM FEE]]-DATA[[#This Row],[STORAGE FEE]]</f>
        <v>-78</v>
      </c>
      <c r="S2" s="38" t="str">
        <f>IF(ISBLANK(DATA[[#This Row],[COLDROOM RECEIPT]]),"IN CUSTODY","DISCHARGED")</f>
        <v>DISCHARGED</v>
      </c>
    </row>
    <row r="3" spans="1:20" s="40" customFormat="1" ht="21" x14ac:dyDescent="0.25">
      <c r="A3" s="176" t="s">
        <v>70</v>
      </c>
      <c r="B3" s="177" t="s">
        <v>71</v>
      </c>
      <c r="C3" s="177">
        <v>100</v>
      </c>
      <c r="D3" s="178" t="s">
        <v>9</v>
      </c>
      <c r="E3" s="178" t="s">
        <v>72</v>
      </c>
      <c r="F3" s="179">
        <v>548191078</v>
      </c>
      <c r="G3" s="178" t="s">
        <v>27</v>
      </c>
      <c r="H3" s="180">
        <v>0.5</v>
      </c>
      <c r="I3" s="178" t="s">
        <v>16</v>
      </c>
      <c r="J3" s="181">
        <v>45505</v>
      </c>
      <c r="K3" s="181">
        <v>45534</v>
      </c>
      <c r="L3" s="177">
        <f>IF(ISBLANK(DATA[[#This Row],[DISCHARGE DATE]]),"NO DISCHARGE DATE",DATA[[#This Row],[DISCHARGE DATE]]-DATA[[#This Row],[ADMISSION DATE]]+1)</f>
        <v>30</v>
      </c>
      <c r="M3" s="182">
        <v>350</v>
      </c>
      <c r="N3" s="182">
        <v>403</v>
      </c>
      <c r="O3" s="183" t="s">
        <v>73</v>
      </c>
      <c r="P3" s="183" t="s">
        <v>73</v>
      </c>
      <c r="Q3" s="184" cm="1">
        <f t="array" ref="Q3">_xlfn.IFS(DATA[[#This Row],[TYPE]]="Normal",DATA[[#This Row],[STORAGE DAYS]]*13,DATA[[#This Row],[TYPE]]="VIP",DATA[[#This Row],[STORAGE DAYS]]*20)</f>
        <v>390</v>
      </c>
      <c r="R3" s="184">
        <f>DATA[[#This Row],[COLDROOM FEE]]-DATA[[#This Row],[STORAGE FEE]]</f>
        <v>13</v>
      </c>
      <c r="S3" s="38" t="str">
        <f>IF(ISBLANK(DATA[[#This Row],[COLDROOM RECEIPT]]),"IN CUSTODY","DISCHARGED")</f>
        <v>DISCHARGED</v>
      </c>
      <c r="T3" s="41"/>
    </row>
    <row r="4" spans="1:20" s="40" customFormat="1" ht="21" x14ac:dyDescent="0.25">
      <c r="A4" s="176" t="s">
        <v>74</v>
      </c>
      <c r="B4" s="177" t="s">
        <v>75</v>
      </c>
      <c r="C4" s="177">
        <v>77</v>
      </c>
      <c r="D4" s="178" t="s">
        <v>9</v>
      </c>
      <c r="E4" s="178" t="s">
        <v>76</v>
      </c>
      <c r="F4" s="179">
        <v>594177443</v>
      </c>
      <c r="G4" s="178" t="s">
        <v>34</v>
      </c>
      <c r="H4" s="180">
        <v>0.92361111111111116</v>
      </c>
      <c r="I4" s="178" t="s">
        <v>16</v>
      </c>
      <c r="J4" s="181">
        <v>45508</v>
      </c>
      <c r="K4" s="181">
        <v>45597</v>
      </c>
      <c r="L4" s="177">
        <f>IF(ISBLANK(DATA[[#This Row],[DISCHARGE DATE]]),"NO DISCHARGE DATE",DATA[[#This Row],[DISCHARGE DATE]]-DATA[[#This Row],[ADMISSION DATE]]+1)</f>
        <v>90</v>
      </c>
      <c r="M4" s="182">
        <v>350</v>
      </c>
      <c r="N4" s="182">
        <v>1170</v>
      </c>
      <c r="O4" s="183" t="s">
        <v>77</v>
      </c>
      <c r="P4" s="183" t="s">
        <v>78</v>
      </c>
      <c r="Q4" s="184" cm="1">
        <f t="array" ref="Q4">_xlfn.IFS(DATA[[#This Row],[TYPE]]="Normal",DATA[[#This Row],[STORAGE DAYS]]*13,DATA[[#This Row],[TYPE]]="VIP",DATA[[#This Row],[STORAGE DAYS]]*20)</f>
        <v>1170</v>
      </c>
      <c r="R4" s="184">
        <f>DATA[[#This Row],[COLDROOM FEE]]-DATA[[#This Row],[STORAGE FEE]]</f>
        <v>0</v>
      </c>
      <c r="S4" s="38" t="str">
        <f>IF(ISBLANK(DATA[[#This Row],[COLDROOM RECEIPT]]),"IN CUSTODY","DISCHARGED")</f>
        <v>DISCHARGED</v>
      </c>
    </row>
    <row r="5" spans="1:20" s="40" customFormat="1" ht="21" x14ac:dyDescent="0.25">
      <c r="A5" s="176" t="s">
        <v>79</v>
      </c>
      <c r="B5" s="177" t="s">
        <v>80</v>
      </c>
      <c r="C5" s="177">
        <v>64</v>
      </c>
      <c r="D5" s="178" t="s">
        <v>7</v>
      </c>
      <c r="E5" s="178" t="s">
        <v>81</v>
      </c>
      <c r="F5" s="179">
        <v>248465456</v>
      </c>
      <c r="G5" s="178" t="s">
        <v>33</v>
      </c>
      <c r="H5" s="180">
        <v>0.40347222222222223</v>
      </c>
      <c r="I5" s="178" t="s">
        <v>16</v>
      </c>
      <c r="J5" s="181">
        <v>45513</v>
      </c>
      <c r="K5" s="181">
        <v>45555</v>
      </c>
      <c r="L5" s="177">
        <f>IF(ISBLANK(DATA[[#This Row],[DISCHARGE DATE]]),"NO DISCHARGE DATE",DATA[[#This Row],[DISCHARGE DATE]]-DATA[[#This Row],[ADMISSION DATE]]+1)</f>
        <v>43</v>
      </c>
      <c r="M5" s="182">
        <v>350</v>
      </c>
      <c r="N5" s="182">
        <v>559</v>
      </c>
      <c r="O5" s="183" t="s">
        <v>82</v>
      </c>
      <c r="P5" s="183" t="s">
        <v>83</v>
      </c>
      <c r="Q5" s="184" cm="1">
        <f t="array" ref="Q5">_xlfn.IFS(DATA[[#This Row],[TYPE]]="Normal",DATA[[#This Row],[STORAGE DAYS]]*13,DATA[[#This Row],[TYPE]]="VIP",DATA[[#This Row],[STORAGE DAYS]]*20)</f>
        <v>559</v>
      </c>
      <c r="R5" s="184">
        <f>DATA[[#This Row],[COLDROOM FEE]]-DATA[[#This Row],[STORAGE FEE]]</f>
        <v>0</v>
      </c>
      <c r="S5" s="38" t="str">
        <f>IF(ISBLANK(DATA[[#This Row],[COLDROOM RECEIPT]]),"IN CUSTODY","DISCHARGED")</f>
        <v>DISCHARGED</v>
      </c>
    </row>
    <row r="6" spans="1:20" s="40" customFormat="1" ht="21" x14ac:dyDescent="0.25">
      <c r="A6" s="176" t="s">
        <v>84</v>
      </c>
      <c r="B6" s="177" t="s">
        <v>85</v>
      </c>
      <c r="C6" s="177">
        <v>45</v>
      </c>
      <c r="D6" s="178" t="s">
        <v>9</v>
      </c>
      <c r="E6" s="178" t="s">
        <v>86</v>
      </c>
      <c r="F6" s="179">
        <v>554596352</v>
      </c>
      <c r="G6" s="178" t="s">
        <v>35</v>
      </c>
      <c r="H6" s="180">
        <v>0.97916666666666663</v>
      </c>
      <c r="I6" s="178" t="s">
        <v>16</v>
      </c>
      <c r="J6" s="181">
        <v>45519</v>
      </c>
      <c r="K6" s="181">
        <v>45541</v>
      </c>
      <c r="L6" s="177">
        <f>IF(ISBLANK(DATA[[#This Row],[DISCHARGE DATE]]),"NO DISCHARGE DATE",DATA[[#This Row],[DISCHARGE DATE]]-DATA[[#This Row],[ADMISSION DATE]]+1)</f>
        <v>23</v>
      </c>
      <c r="M6" s="182">
        <v>350</v>
      </c>
      <c r="N6" s="182">
        <v>299</v>
      </c>
      <c r="O6" s="183" t="s">
        <v>83</v>
      </c>
      <c r="P6" s="183" t="s">
        <v>82</v>
      </c>
      <c r="Q6" s="184" cm="1">
        <f t="array" ref="Q6">_xlfn.IFS(DATA[[#This Row],[TYPE]]="Normal",DATA[[#This Row],[STORAGE DAYS]]*13,DATA[[#This Row],[TYPE]]="VIP",DATA[[#This Row],[STORAGE DAYS]]*20)</f>
        <v>299</v>
      </c>
      <c r="R6" s="184">
        <f>DATA[[#This Row],[COLDROOM FEE]]-DATA[[#This Row],[STORAGE FEE]]</f>
        <v>0</v>
      </c>
      <c r="S6" s="38" t="str">
        <f>IF(ISBLANK(DATA[[#This Row],[COLDROOM RECEIPT]]),"IN CUSTODY","DISCHARGED")</f>
        <v>DISCHARGED</v>
      </c>
    </row>
    <row r="7" spans="1:20" s="40" customFormat="1" ht="21" x14ac:dyDescent="0.25">
      <c r="A7" s="176" t="s">
        <v>87</v>
      </c>
      <c r="B7" s="177" t="s">
        <v>88</v>
      </c>
      <c r="C7" s="177">
        <v>85</v>
      </c>
      <c r="D7" s="178" t="s">
        <v>9</v>
      </c>
      <c r="E7" s="178" t="s">
        <v>89</v>
      </c>
      <c r="F7" s="179">
        <v>247194693</v>
      </c>
      <c r="G7" s="178" t="s">
        <v>35</v>
      </c>
      <c r="H7" s="180">
        <v>0.3125</v>
      </c>
      <c r="I7" s="178" t="s">
        <v>16</v>
      </c>
      <c r="J7" s="181">
        <v>45520</v>
      </c>
      <c r="K7" s="181">
        <v>45543</v>
      </c>
      <c r="L7" s="177">
        <f>IF(ISBLANK(DATA[[#This Row],[DISCHARGE DATE]]),"NO DISCHARGE DATE",DATA[[#This Row],[DISCHARGE DATE]]-DATA[[#This Row],[ADMISSION DATE]]+1)</f>
        <v>24</v>
      </c>
      <c r="M7" s="182">
        <v>350</v>
      </c>
      <c r="N7" s="182">
        <v>1105</v>
      </c>
      <c r="O7" s="183" t="s">
        <v>90</v>
      </c>
      <c r="P7" s="183" t="s">
        <v>91</v>
      </c>
      <c r="Q7" s="184" cm="1">
        <f t="array" ref="Q7">_xlfn.IFS(DATA[[#This Row],[TYPE]]="Normal",DATA[[#This Row],[STORAGE DAYS]]*13,DATA[[#This Row],[TYPE]]="VIP",DATA[[#This Row],[STORAGE DAYS]]*20)</f>
        <v>312</v>
      </c>
      <c r="R7" s="184">
        <f>DATA[[#This Row],[COLDROOM FEE]]-DATA[[#This Row],[STORAGE FEE]]</f>
        <v>793</v>
      </c>
      <c r="S7" s="38" t="str">
        <f>IF(ISBLANK(DATA[[#This Row],[COLDROOM RECEIPT]]),"IN CUSTODY","DISCHARGED")</f>
        <v>DISCHARGED</v>
      </c>
    </row>
    <row r="8" spans="1:20" s="40" customFormat="1" ht="21" x14ac:dyDescent="0.25">
      <c r="A8" s="176" t="s">
        <v>92</v>
      </c>
      <c r="B8" s="177" t="s">
        <v>93</v>
      </c>
      <c r="C8" s="177">
        <v>61</v>
      </c>
      <c r="D8" s="178" t="s">
        <v>9</v>
      </c>
      <c r="E8" s="178" t="s">
        <v>94</v>
      </c>
      <c r="F8" s="179">
        <v>557518754</v>
      </c>
      <c r="G8" s="178" t="s">
        <v>34</v>
      </c>
      <c r="H8" s="180">
        <v>0.5</v>
      </c>
      <c r="I8" s="178" t="s">
        <v>16</v>
      </c>
      <c r="J8" s="181">
        <v>45520</v>
      </c>
      <c r="K8" s="181">
        <v>45625</v>
      </c>
      <c r="L8" s="177">
        <f>IF(ISBLANK(DATA[[#This Row],[DISCHARGE DATE]]),"NO DISCHARGE DATE",DATA[[#This Row],[DISCHARGE DATE]]-DATA[[#This Row],[ADMISSION DATE]]+1)</f>
        <v>106</v>
      </c>
      <c r="M8" s="182">
        <v>350</v>
      </c>
      <c r="N8" s="182">
        <v>1378</v>
      </c>
      <c r="O8" s="183" t="s">
        <v>95</v>
      </c>
      <c r="P8" s="183" t="s">
        <v>96</v>
      </c>
      <c r="Q8" s="184" cm="1">
        <f t="array" ref="Q8">_xlfn.IFS(DATA[[#This Row],[TYPE]]="Normal",DATA[[#This Row],[STORAGE DAYS]]*13,DATA[[#This Row],[TYPE]]="VIP",DATA[[#This Row],[STORAGE DAYS]]*20)</f>
        <v>1378</v>
      </c>
      <c r="R8" s="184">
        <f>DATA[[#This Row],[COLDROOM FEE]]-DATA[[#This Row],[STORAGE FEE]]</f>
        <v>0</v>
      </c>
      <c r="S8" s="38" t="str">
        <f>IF(ISBLANK(DATA[[#This Row],[COLDROOM RECEIPT]]),"IN CUSTODY","DISCHARGED")</f>
        <v>DISCHARGED</v>
      </c>
    </row>
    <row r="9" spans="1:20" s="40" customFormat="1" ht="21" x14ac:dyDescent="0.25">
      <c r="A9" s="176" t="s">
        <v>97</v>
      </c>
      <c r="B9" s="177" t="s">
        <v>98</v>
      </c>
      <c r="C9" s="177">
        <v>36</v>
      </c>
      <c r="D9" s="178" t="s">
        <v>7</v>
      </c>
      <c r="E9" s="178" t="s">
        <v>99</v>
      </c>
      <c r="F9" s="179">
        <v>247916087</v>
      </c>
      <c r="G9" s="178" t="s">
        <v>35</v>
      </c>
      <c r="H9" s="180">
        <v>0.33263888888888887</v>
      </c>
      <c r="I9" s="178" t="s">
        <v>16</v>
      </c>
      <c r="J9" s="181">
        <v>45522</v>
      </c>
      <c r="K9" s="181">
        <v>45535</v>
      </c>
      <c r="L9" s="177">
        <f>IF(ISBLANK(DATA[[#This Row],[DISCHARGE DATE]]),"NO DISCHARGE DATE",DATA[[#This Row],[DISCHARGE DATE]]-DATA[[#This Row],[ADMISSION DATE]]+1)</f>
        <v>14</v>
      </c>
      <c r="M9" s="182">
        <v>350</v>
      </c>
      <c r="N9" s="182">
        <v>182</v>
      </c>
      <c r="O9" s="183" t="s">
        <v>100</v>
      </c>
      <c r="P9" s="183" t="s">
        <v>77</v>
      </c>
      <c r="Q9" s="184" cm="1">
        <f t="array" ref="Q9">_xlfn.IFS(DATA[[#This Row],[TYPE]]="Normal",DATA[[#This Row],[STORAGE DAYS]]*13,DATA[[#This Row],[TYPE]]="VIP",DATA[[#This Row],[STORAGE DAYS]]*20)</f>
        <v>182</v>
      </c>
      <c r="R9" s="184">
        <f>DATA[[#This Row],[COLDROOM FEE]]-DATA[[#This Row],[STORAGE FEE]]</f>
        <v>0</v>
      </c>
      <c r="S9" s="38" t="str">
        <f>IF(ISBLANK(DATA[[#This Row],[COLDROOM RECEIPT]]),"IN CUSTODY","DISCHARGED")</f>
        <v>DISCHARGED</v>
      </c>
    </row>
    <row r="10" spans="1:20" s="40" customFormat="1" ht="21" x14ac:dyDescent="0.25">
      <c r="A10" s="176" t="s">
        <v>101</v>
      </c>
      <c r="B10" s="177" t="s">
        <v>102</v>
      </c>
      <c r="C10" s="177">
        <v>82</v>
      </c>
      <c r="D10" s="178" t="s">
        <v>9</v>
      </c>
      <c r="E10" s="178" t="s">
        <v>103</v>
      </c>
      <c r="F10" s="179">
        <v>241282104</v>
      </c>
      <c r="G10" s="178" t="s">
        <v>34</v>
      </c>
      <c r="H10" s="180">
        <v>0.23958333333333334</v>
      </c>
      <c r="I10" s="178" t="s">
        <v>16</v>
      </c>
      <c r="J10" s="181">
        <v>45524</v>
      </c>
      <c r="K10" s="181">
        <v>45723</v>
      </c>
      <c r="L10" s="177">
        <f>IF(ISBLANK(DATA[[#This Row],[DISCHARGE DATE]]),"NO DISCHARGE DATE",DATA[[#This Row],[DISCHARGE DATE]]-DATA[[#This Row],[ADMISSION DATE]]+1)</f>
        <v>200</v>
      </c>
      <c r="M10" s="182">
        <v>350</v>
      </c>
      <c r="N10" s="182">
        <v>2600</v>
      </c>
      <c r="O10" s="183" t="s">
        <v>104</v>
      </c>
      <c r="P10" s="183" t="s">
        <v>105</v>
      </c>
      <c r="Q10" s="184" cm="1">
        <f t="array" ref="Q10">_xlfn.IFS(DATA[[#This Row],[TYPE]]="Normal",DATA[[#This Row],[STORAGE DAYS]]*13,DATA[[#This Row],[TYPE]]="VIP",DATA[[#This Row],[STORAGE DAYS]]*20)</f>
        <v>2600</v>
      </c>
      <c r="R10" s="184">
        <f>DATA[[#This Row],[COLDROOM FEE]]-DATA[[#This Row],[STORAGE FEE]]</f>
        <v>0</v>
      </c>
      <c r="S10" s="38" t="str">
        <f>IF(ISBLANK(DATA[[#This Row],[COLDROOM RECEIPT]]),"IN CUSTODY","DISCHARGED")</f>
        <v>DISCHARGED</v>
      </c>
    </row>
    <row r="11" spans="1:20" s="40" customFormat="1" ht="21" x14ac:dyDescent="0.25">
      <c r="A11" s="176" t="s">
        <v>106</v>
      </c>
      <c r="B11" s="177" t="s">
        <v>107</v>
      </c>
      <c r="C11" s="177">
        <v>86</v>
      </c>
      <c r="D11" s="178" t="s">
        <v>9</v>
      </c>
      <c r="E11" s="178" t="s">
        <v>108</v>
      </c>
      <c r="F11" s="179">
        <v>241406611</v>
      </c>
      <c r="G11" s="178" t="s">
        <v>35</v>
      </c>
      <c r="H11" s="180">
        <v>0.53125</v>
      </c>
      <c r="I11" s="178" t="s">
        <v>16</v>
      </c>
      <c r="J11" s="181">
        <v>45529</v>
      </c>
      <c r="K11" s="181">
        <v>45625</v>
      </c>
      <c r="L11" s="177">
        <f>IF(ISBLANK(DATA[[#This Row],[DISCHARGE DATE]]),"NO DISCHARGE DATE",DATA[[#This Row],[DISCHARGE DATE]]-DATA[[#This Row],[ADMISSION DATE]]+1)</f>
        <v>97</v>
      </c>
      <c r="M11" s="182">
        <v>350</v>
      </c>
      <c r="N11" s="182">
        <v>1261</v>
      </c>
      <c r="O11" s="183" t="s">
        <v>109</v>
      </c>
      <c r="P11" s="183" t="s">
        <v>110</v>
      </c>
      <c r="Q11" s="184" cm="1">
        <f t="array" ref="Q11">_xlfn.IFS(DATA[[#This Row],[TYPE]]="Normal",DATA[[#This Row],[STORAGE DAYS]]*13,DATA[[#This Row],[TYPE]]="VIP",DATA[[#This Row],[STORAGE DAYS]]*20)</f>
        <v>1261</v>
      </c>
      <c r="R11" s="184">
        <f>DATA[[#This Row],[COLDROOM FEE]]-DATA[[#This Row],[STORAGE FEE]]</f>
        <v>0</v>
      </c>
      <c r="S11" s="38" t="str">
        <f>IF(ISBLANK(DATA[[#This Row],[COLDROOM RECEIPT]]),"IN CUSTODY","DISCHARGED")</f>
        <v>DISCHARGED</v>
      </c>
    </row>
    <row r="12" spans="1:20" s="40" customFormat="1" ht="21" x14ac:dyDescent="0.25">
      <c r="A12" s="176" t="s">
        <v>111</v>
      </c>
      <c r="B12" s="177" t="s">
        <v>112</v>
      </c>
      <c r="C12" s="177">
        <v>67</v>
      </c>
      <c r="D12" s="178" t="s">
        <v>7</v>
      </c>
      <c r="E12" s="178" t="s">
        <v>113</v>
      </c>
      <c r="F12" s="179">
        <v>247422898</v>
      </c>
      <c r="G12" s="178" t="s">
        <v>35</v>
      </c>
      <c r="H12" s="180">
        <v>0.61944444444444446</v>
      </c>
      <c r="I12" s="178" t="s">
        <v>16</v>
      </c>
      <c r="J12" s="181">
        <v>45532</v>
      </c>
      <c r="K12" s="181">
        <v>45744</v>
      </c>
      <c r="L12" s="177">
        <f>IF(ISBLANK(DATA[[#This Row],[DISCHARGE DATE]]),"NO DISCHARGE DATE",DATA[[#This Row],[DISCHARGE DATE]]-DATA[[#This Row],[ADMISSION DATE]]+1)</f>
        <v>213</v>
      </c>
      <c r="M12" s="182">
        <v>350</v>
      </c>
      <c r="N12" s="182">
        <v>2769</v>
      </c>
      <c r="O12" s="183" t="s">
        <v>114</v>
      </c>
      <c r="P12" s="183" t="s">
        <v>115</v>
      </c>
      <c r="Q12" s="184" cm="1">
        <f t="array" ref="Q12">_xlfn.IFS(DATA[[#This Row],[TYPE]]="Normal",DATA[[#This Row],[STORAGE DAYS]]*13,DATA[[#This Row],[TYPE]]="VIP",DATA[[#This Row],[STORAGE DAYS]]*20)</f>
        <v>2769</v>
      </c>
      <c r="R12" s="184">
        <f>DATA[[#This Row],[COLDROOM FEE]]-DATA[[#This Row],[STORAGE FEE]]</f>
        <v>0</v>
      </c>
      <c r="S12" s="38" t="str">
        <f>IF(ISBLANK(DATA[[#This Row],[COLDROOM RECEIPT]]),"IN CUSTODY","DISCHARGED")</f>
        <v>DISCHARGED</v>
      </c>
    </row>
    <row r="13" spans="1:20" s="40" customFormat="1" ht="21" x14ac:dyDescent="0.25">
      <c r="A13" s="176" t="s">
        <v>116</v>
      </c>
      <c r="B13" s="177" t="s">
        <v>117</v>
      </c>
      <c r="C13" s="177">
        <v>60</v>
      </c>
      <c r="D13" s="178" t="s">
        <v>7</v>
      </c>
      <c r="E13" s="178" t="s">
        <v>118</v>
      </c>
      <c r="F13" s="179">
        <v>244658173</v>
      </c>
      <c r="G13" s="178" t="s">
        <v>34</v>
      </c>
      <c r="H13" s="180">
        <v>0.89930555555555558</v>
      </c>
      <c r="I13" s="178" t="s">
        <v>16</v>
      </c>
      <c r="J13" s="181">
        <v>45532</v>
      </c>
      <c r="K13" s="181">
        <v>45772</v>
      </c>
      <c r="L13" s="177">
        <f>IF(ISBLANK(DATA[[#This Row],[DISCHARGE DATE]]),"NO DISCHARGE DATE",DATA[[#This Row],[DISCHARGE DATE]]-DATA[[#This Row],[ADMISSION DATE]]+1)</f>
        <v>241</v>
      </c>
      <c r="M13" s="182">
        <v>350</v>
      </c>
      <c r="N13" s="182">
        <v>3133</v>
      </c>
      <c r="O13" s="183" t="s">
        <v>78</v>
      </c>
      <c r="P13" s="183" t="s">
        <v>119</v>
      </c>
      <c r="Q13" s="184" cm="1">
        <f t="array" ref="Q13">_xlfn.IFS(DATA[[#This Row],[TYPE]]="Normal",DATA[[#This Row],[STORAGE DAYS]]*13,DATA[[#This Row],[TYPE]]="VIP",DATA[[#This Row],[STORAGE DAYS]]*20)</f>
        <v>3133</v>
      </c>
      <c r="R13" s="184">
        <f>DATA[[#This Row],[COLDROOM FEE]]-DATA[[#This Row],[STORAGE FEE]]</f>
        <v>0</v>
      </c>
      <c r="S13" s="38" t="str">
        <f>IF(ISBLANK(DATA[[#This Row],[COLDROOM RECEIPT]]),"IN CUSTODY","DISCHARGED")</f>
        <v>DISCHARGED</v>
      </c>
    </row>
    <row r="14" spans="1:20" s="40" customFormat="1" ht="21" x14ac:dyDescent="0.25">
      <c r="A14" s="176" t="s">
        <v>120</v>
      </c>
      <c r="B14" s="177" t="s">
        <v>121</v>
      </c>
      <c r="C14" s="177">
        <v>66</v>
      </c>
      <c r="D14" s="178" t="s">
        <v>9</v>
      </c>
      <c r="E14" s="178" t="s">
        <v>122</v>
      </c>
      <c r="F14" s="179">
        <v>537288927</v>
      </c>
      <c r="G14" s="178" t="s">
        <v>35</v>
      </c>
      <c r="H14" s="180">
        <v>0.61458333333333337</v>
      </c>
      <c r="I14" s="178" t="s">
        <v>16</v>
      </c>
      <c r="J14" s="181">
        <v>45534</v>
      </c>
      <c r="K14" s="181">
        <v>45597</v>
      </c>
      <c r="L14" s="177">
        <f>IF(ISBLANK(DATA[[#This Row],[DISCHARGE DATE]]),"NO DISCHARGE DATE",DATA[[#This Row],[DISCHARGE DATE]]-DATA[[#This Row],[ADMISSION DATE]]+1)</f>
        <v>64</v>
      </c>
      <c r="M14" s="182">
        <v>350</v>
      </c>
      <c r="N14" s="182">
        <v>832</v>
      </c>
      <c r="O14" s="183" t="s">
        <v>123</v>
      </c>
      <c r="P14" s="183" t="s">
        <v>123</v>
      </c>
      <c r="Q14" s="184" cm="1">
        <f t="array" ref="Q14">_xlfn.IFS(DATA[[#This Row],[TYPE]]="Normal",DATA[[#This Row],[STORAGE DAYS]]*13,DATA[[#This Row],[TYPE]]="VIP",DATA[[#This Row],[STORAGE DAYS]]*20)</f>
        <v>832</v>
      </c>
      <c r="R14" s="184">
        <f>DATA[[#This Row],[COLDROOM FEE]]-DATA[[#This Row],[STORAGE FEE]]</f>
        <v>0</v>
      </c>
      <c r="S14" s="38" t="str">
        <f>IF(ISBLANK(DATA[[#This Row],[COLDROOM RECEIPT]]),"IN CUSTODY","DISCHARGED")</f>
        <v>DISCHARGED</v>
      </c>
    </row>
    <row r="15" spans="1:20" s="40" customFormat="1" ht="21" x14ac:dyDescent="0.25">
      <c r="A15" s="176" t="s">
        <v>124</v>
      </c>
      <c r="B15" s="177" t="s">
        <v>125</v>
      </c>
      <c r="C15" s="177">
        <v>56</v>
      </c>
      <c r="D15" s="178" t="s">
        <v>9</v>
      </c>
      <c r="E15" s="178" t="s">
        <v>126</v>
      </c>
      <c r="F15" s="179">
        <v>249016355</v>
      </c>
      <c r="G15" s="178" t="s">
        <v>32</v>
      </c>
      <c r="H15" s="180">
        <v>0.43055555555555558</v>
      </c>
      <c r="I15" s="178" t="s">
        <v>16</v>
      </c>
      <c r="J15" s="181">
        <v>45536</v>
      </c>
      <c r="K15" s="181">
        <v>45625</v>
      </c>
      <c r="L15" s="177">
        <f>IF(ISBLANK(DATA[[#This Row],[DISCHARGE DATE]]),"NO DISCHARGE DATE",DATA[[#This Row],[DISCHARGE DATE]]-DATA[[#This Row],[ADMISSION DATE]]+1)</f>
        <v>90</v>
      </c>
      <c r="M15" s="182">
        <v>350</v>
      </c>
      <c r="N15" s="182">
        <v>1170</v>
      </c>
      <c r="O15" s="183" t="s">
        <v>91</v>
      </c>
      <c r="P15" s="183" t="s">
        <v>127</v>
      </c>
      <c r="Q15" s="184" cm="1">
        <f t="array" ref="Q15">_xlfn.IFS(DATA[[#This Row],[TYPE]]="Normal",DATA[[#This Row],[STORAGE DAYS]]*13,DATA[[#This Row],[TYPE]]="VIP",DATA[[#This Row],[STORAGE DAYS]]*20)</f>
        <v>1170</v>
      </c>
      <c r="R15" s="184">
        <f>DATA[[#This Row],[COLDROOM FEE]]-DATA[[#This Row],[STORAGE FEE]]</f>
        <v>0</v>
      </c>
      <c r="S15" s="38" t="str">
        <f>IF(ISBLANK(DATA[[#This Row],[COLDROOM RECEIPT]]),"IN CUSTODY","DISCHARGED")</f>
        <v>DISCHARGED</v>
      </c>
    </row>
    <row r="16" spans="1:20" s="40" customFormat="1" ht="21" x14ac:dyDescent="0.25">
      <c r="A16" s="176" t="s">
        <v>128</v>
      </c>
      <c r="B16" s="177" t="s">
        <v>129</v>
      </c>
      <c r="C16" s="177">
        <v>45</v>
      </c>
      <c r="D16" s="178" t="s">
        <v>9</v>
      </c>
      <c r="E16" s="178" t="s">
        <v>130</v>
      </c>
      <c r="F16" s="179">
        <v>538512798</v>
      </c>
      <c r="G16" s="178" t="s">
        <v>33</v>
      </c>
      <c r="H16" s="180">
        <v>0.73611111111111116</v>
      </c>
      <c r="I16" s="178" t="s">
        <v>16</v>
      </c>
      <c r="J16" s="181">
        <v>45538</v>
      </c>
      <c r="K16" s="181">
        <v>45744</v>
      </c>
      <c r="L16" s="177">
        <f>IF(ISBLANK(DATA[[#This Row],[DISCHARGE DATE]]),"NO DISCHARGE DATE",DATA[[#This Row],[DISCHARGE DATE]]-DATA[[#This Row],[ADMISSION DATE]]+1)</f>
        <v>207</v>
      </c>
      <c r="M16" s="182">
        <v>350</v>
      </c>
      <c r="N16" s="182">
        <v>2691</v>
      </c>
      <c r="O16" s="183" t="s">
        <v>131</v>
      </c>
      <c r="P16" s="183" t="s">
        <v>132</v>
      </c>
      <c r="Q16" s="184" cm="1">
        <f t="array" ref="Q16">_xlfn.IFS(DATA[[#This Row],[TYPE]]="Normal",DATA[[#This Row],[STORAGE DAYS]]*13,DATA[[#This Row],[TYPE]]="VIP",DATA[[#This Row],[STORAGE DAYS]]*20)</f>
        <v>2691</v>
      </c>
      <c r="R16" s="184">
        <f>DATA[[#This Row],[COLDROOM FEE]]-DATA[[#This Row],[STORAGE FEE]]</f>
        <v>0</v>
      </c>
      <c r="S16" s="38" t="str">
        <f>IF(ISBLANK(DATA[[#This Row],[COLDROOM RECEIPT]]),"IN CUSTODY","DISCHARGED")</f>
        <v>DISCHARGED</v>
      </c>
    </row>
    <row r="17" spans="1:19" s="40" customFormat="1" ht="21" x14ac:dyDescent="0.25">
      <c r="A17" s="176" t="s">
        <v>133</v>
      </c>
      <c r="B17" s="177" t="s">
        <v>134</v>
      </c>
      <c r="C17" s="177">
        <v>31</v>
      </c>
      <c r="D17" s="178" t="s">
        <v>9</v>
      </c>
      <c r="E17" s="178" t="s">
        <v>135</v>
      </c>
      <c r="F17" s="179">
        <v>541731399</v>
      </c>
      <c r="G17" s="178" t="s">
        <v>35</v>
      </c>
      <c r="H17" s="180">
        <v>0.61250000000000004</v>
      </c>
      <c r="I17" s="178" t="s">
        <v>16</v>
      </c>
      <c r="J17" s="181">
        <v>45539</v>
      </c>
      <c r="K17" s="181">
        <v>45625</v>
      </c>
      <c r="L17" s="177">
        <f>IF(ISBLANK(DATA[[#This Row],[DISCHARGE DATE]]),"NO DISCHARGE DATE",DATA[[#This Row],[DISCHARGE DATE]]-DATA[[#This Row],[ADMISSION DATE]]+1)</f>
        <v>87</v>
      </c>
      <c r="M17" s="182">
        <v>350</v>
      </c>
      <c r="N17" s="182">
        <v>1131</v>
      </c>
      <c r="O17" s="183" t="s">
        <v>136</v>
      </c>
      <c r="P17" s="183" t="s">
        <v>137</v>
      </c>
      <c r="Q17" s="184" cm="1">
        <f t="array" ref="Q17">_xlfn.IFS(DATA[[#This Row],[TYPE]]="Normal",DATA[[#This Row],[STORAGE DAYS]]*13,DATA[[#This Row],[TYPE]]="VIP",DATA[[#This Row],[STORAGE DAYS]]*20)</f>
        <v>1131</v>
      </c>
      <c r="R17" s="184">
        <f>DATA[[#This Row],[COLDROOM FEE]]-DATA[[#This Row],[STORAGE FEE]]</f>
        <v>0</v>
      </c>
      <c r="S17" s="38" t="str">
        <f>IF(ISBLANK(DATA[[#This Row],[COLDROOM RECEIPT]]),"IN CUSTODY","DISCHARGED")</f>
        <v>DISCHARGED</v>
      </c>
    </row>
    <row r="18" spans="1:19" s="40" customFormat="1" ht="21" x14ac:dyDescent="0.25">
      <c r="A18" s="176" t="s">
        <v>138</v>
      </c>
      <c r="B18" s="177" t="s">
        <v>139</v>
      </c>
      <c r="C18" s="177">
        <v>37</v>
      </c>
      <c r="D18" s="178" t="s">
        <v>9</v>
      </c>
      <c r="E18" s="178" t="s">
        <v>140</v>
      </c>
      <c r="F18" s="179">
        <v>242348436</v>
      </c>
      <c r="G18" s="178" t="s">
        <v>35</v>
      </c>
      <c r="H18" s="180">
        <v>0.72916666666666663</v>
      </c>
      <c r="I18" s="178" t="s">
        <v>16</v>
      </c>
      <c r="J18" s="181">
        <v>45537</v>
      </c>
      <c r="K18" s="181">
        <v>45597</v>
      </c>
      <c r="L18" s="177">
        <f>IF(ISBLANK(DATA[[#This Row],[DISCHARGE DATE]]),"NO DISCHARGE DATE",DATA[[#This Row],[DISCHARGE DATE]]-DATA[[#This Row],[ADMISSION DATE]]+1)</f>
        <v>61</v>
      </c>
      <c r="M18" s="182">
        <v>350</v>
      </c>
      <c r="N18" s="182">
        <v>793</v>
      </c>
      <c r="O18" s="183" t="s">
        <v>137</v>
      </c>
      <c r="P18" s="183" t="s">
        <v>104</v>
      </c>
      <c r="Q18" s="184" cm="1">
        <f t="array" ref="Q18">_xlfn.IFS(DATA[[#This Row],[TYPE]]="Normal",DATA[[#This Row],[STORAGE DAYS]]*13,DATA[[#This Row],[TYPE]]="VIP",DATA[[#This Row],[STORAGE DAYS]]*20)</f>
        <v>793</v>
      </c>
      <c r="R18" s="184">
        <f>DATA[[#This Row],[COLDROOM FEE]]-DATA[[#This Row],[STORAGE FEE]]</f>
        <v>0</v>
      </c>
      <c r="S18" s="38" t="str">
        <f>IF(ISBLANK(DATA[[#This Row],[COLDROOM RECEIPT]]),"IN CUSTODY","DISCHARGED")</f>
        <v>DISCHARGED</v>
      </c>
    </row>
    <row r="19" spans="1:19" s="40" customFormat="1" ht="21" x14ac:dyDescent="0.25">
      <c r="A19" s="176" t="s">
        <v>141</v>
      </c>
      <c r="B19" s="177" t="s">
        <v>142</v>
      </c>
      <c r="C19" s="177">
        <v>78</v>
      </c>
      <c r="D19" s="178" t="s">
        <v>9</v>
      </c>
      <c r="E19" s="178" t="s">
        <v>143</v>
      </c>
      <c r="F19" s="179">
        <v>242089665</v>
      </c>
      <c r="G19" s="178" t="s">
        <v>35</v>
      </c>
      <c r="H19" s="180">
        <v>0.41666666666666669</v>
      </c>
      <c r="I19" s="178" t="s">
        <v>16</v>
      </c>
      <c r="J19" s="181">
        <v>45543</v>
      </c>
      <c r="K19" s="181">
        <v>45597</v>
      </c>
      <c r="L19" s="177">
        <f>IF(ISBLANK(DATA[[#This Row],[DISCHARGE DATE]]),"NO DISCHARGE DATE",DATA[[#This Row],[DISCHARGE DATE]]-DATA[[#This Row],[ADMISSION DATE]]+1)</f>
        <v>55</v>
      </c>
      <c r="M19" s="182">
        <v>350</v>
      </c>
      <c r="N19" s="182">
        <v>715</v>
      </c>
      <c r="O19" s="183" t="s">
        <v>127</v>
      </c>
      <c r="P19" s="183" t="s">
        <v>95</v>
      </c>
      <c r="Q19" s="184" cm="1">
        <f t="array" ref="Q19">_xlfn.IFS(DATA[[#This Row],[TYPE]]="Normal",DATA[[#This Row],[STORAGE DAYS]]*13,DATA[[#This Row],[TYPE]]="VIP",DATA[[#This Row],[STORAGE DAYS]]*20)</f>
        <v>715</v>
      </c>
      <c r="R19" s="184">
        <f>DATA[[#This Row],[COLDROOM FEE]]-DATA[[#This Row],[STORAGE FEE]]</f>
        <v>0</v>
      </c>
      <c r="S19" s="38" t="str">
        <f>IF(ISBLANK(DATA[[#This Row],[COLDROOM RECEIPT]]),"IN CUSTODY","DISCHARGED")</f>
        <v>DISCHARGED</v>
      </c>
    </row>
    <row r="20" spans="1:19" s="40" customFormat="1" ht="21" x14ac:dyDescent="0.25">
      <c r="A20" s="176" t="s">
        <v>144</v>
      </c>
      <c r="B20" s="177" t="s">
        <v>145</v>
      </c>
      <c r="C20" s="177">
        <v>75</v>
      </c>
      <c r="D20" s="178" t="s">
        <v>7</v>
      </c>
      <c r="E20" s="178" t="s">
        <v>146</v>
      </c>
      <c r="F20" s="179">
        <v>243672593</v>
      </c>
      <c r="G20" s="178" t="s">
        <v>35</v>
      </c>
      <c r="H20" s="180">
        <v>0.6875</v>
      </c>
      <c r="I20" s="178" t="s">
        <v>16</v>
      </c>
      <c r="J20" s="181">
        <v>45543</v>
      </c>
      <c r="K20" s="181">
        <v>45772</v>
      </c>
      <c r="L20" s="177">
        <f>IF(ISBLANK(DATA[[#This Row],[DISCHARGE DATE]]),"NO DISCHARGE DATE",DATA[[#This Row],[DISCHARGE DATE]]-DATA[[#This Row],[ADMISSION DATE]]+1)</f>
        <v>230</v>
      </c>
      <c r="M20" s="182">
        <v>350</v>
      </c>
      <c r="N20" s="182">
        <v>2990</v>
      </c>
      <c r="O20" s="183" t="s">
        <v>110</v>
      </c>
      <c r="P20" s="183" t="s">
        <v>147</v>
      </c>
      <c r="Q20" s="184" cm="1">
        <f t="array" ref="Q20">_xlfn.IFS(DATA[[#This Row],[TYPE]]="Normal",DATA[[#This Row],[STORAGE DAYS]]*13,DATA[[#This Row],[TYPE]]="VIP",DATA[[#This Row],[STORAGE DAYS]]*20)</f>
        <v>2990</v>
      </c>
      <c r="R20" s="184">
        <f>DATA[[#This Row],[COLDROOM FEE]]-DATA[[#This Row],[STORAGE FEE]]</f>
        <v>0</v>
      </c>
      <c r="S20" s="38" t="str">
        <f>IF(ISBLANK(DATA[[#This Row],[COLDROOM RECEIPT]]),"IN CUSTODY","DISCHARGED")</f>
        <v>DISCHARGED</v>
      </c>
    </row>
    <row r="21" spans="1:19" s="40" customFormat="1" ht="21" x14ac:dyDescent="0.25">
      <c r="A21" s="176" t="s">
        <v>148</v>
      </c>
      <c r="B21" s="177" t="s">
        <v>149</v>
      </c>
      <c r="C21" s="177">
        <v>77</v>
      </c>
      <c r="D21" s="178" t="s">
        <v>9</v>
      </c>
      <c r="E21" s="178" t="s">
        <v>150</v>
      </c>
      <c r="F21" s="179">
        <v>243919853</v>
      </c>
      <c r="G21" s="178" t="s">
        <v>35</v>
      </c>
      <c r="H21" s="180">
        <v>0.27083333333333331</v>
      </c>
      <c r="I21" s="178" t="s">
        <v>16</v>
      </c>
      <c r="J21" s="181">
        <v>45545</v>
      </c>
      <c r="K21" s="181">
        <v>45807</v>
      </c>
      <c r="L21" s="177">
        <f>IF(ISBLANK(DATA[[#This Row],[DISCHARGE DATE]]),"NO DISCHARGE DATE",DATA[[#This Row],[DISCHARGE DATE]]-DATA[[#This Row],[ADMISSION DATE]]+1)</f>
        <v>263</v>
      </c>
      <c r="M21" s="182">
        <v>350</v>
      </c>
      <c r="N21" s="182">
        <v>3016</v>
      </c>
      <c r="O21" s="183" t="s">
        <v>151</v>
      </c>
      <c r="P21" s="183" t="s">
        <v>152</v>
      </c>
      <c r="Q21" s="184" cm="1">
        <f t="array" ref="Q21">_xlfn.IFS(DATA[[#This Row],[TYPE]]="Normal",DATA[[#This Row],[STORAGE DAYS]]*13,DATA[[#This Row],[TYPE]]="VIP",DATA[[#This Row],[STORAGE DAYS]]*20)</f>
        <v>3419</v>
      </c>
      <c r="R21" s="184">
        <f>DATA[[#This Row],[COLDROOM FEE]]-DATA[[#This Row],[STORAGE FEE]]</f>
        <v>-403</v>
      </c>
      <c r="S21" s="38" t="str">
        <f>IF(ISBLANK(DATA[[#This Row],[COLDROOM RECEIPT]]),"IN CUSTODY","DISCHARGED")</f>
        <v>DISCHARGED</v>
      </c>
    </row>
    <row r="22" spans="1:19" s="40" customFormat="1" ht="21" x14ac:dyDescent="0.25">
      <c r="A22" s="176" t="s">
        <v>153</v>
      </c>
      <c r="B22" s="177" t="s">
        <v>154</v>
      </c>
      <c r="C22" s="177">
        <v>45</v>
      </c>
      <c r="D22" s="178" t="s">
        <v>7</v>
      </c>
      <c r="E22" s="178" t="s">
        <v>155</v>
      </c>
      <c r="F22" s="179">
        <v>241621310</v>
      </c>
      <c r="G22" s="178" t="s">
        <v>27</v>
      </c>
      <c r="H22" s="180">
        <v>0.83333333333333337</v>
      </c>
      <c r="I22" s="178" t="s">
        <v>16</v>
      </c>
      <c r="J22" s="181">
        <v>45544</v>
      </c>
      <c r="K22" s="181">
        <v>45562</v>
      </c>
      <c r="L22" s="177">
        <f>IF(ISBLANK(DATA[[#This Row],[DISCHARGE DATE]]),"NO DISCHARGE DATE",DATA[[#This Row],[DISCHARGE DATE]]-DATA[[#This Row],[ADMISSION DATE]]+1)</f>
        <v>19</v>
      </c>
      <c r="M22" s="182">
        <v>350</v>
      </c>
      <c r="N22" s="182">
        <v>247</v>
      </c>
      <c r="O22" s="183" t="s">
        <v>156</v>
      </c>
      <c r="P22" s="183" t="s">
        <v>90</v>
      </c>
      <c r="Q22" s="184" cm="1">
        <f t="array" ref="Q22">_xlfn.IFS(DATA[[#This Row],[TYPE]]="Normal",DATA[[#This Row],[STORAGE DAYS]]*13,DATA[[#This Row],[TYPE]]="VIP",DATA[[#This Row],[STORAGE DAYS]]*20)</f>
        <v>247</v>
      </c>
      <c r="R22" s="184">
        <f>DATA[[#This Row],[COLDROOM FEE]]-DATA[[#This Row],[STORAGE FEE]]</f>
        <v>0</v>
      </c>
      <c r="S22" s="38" t="str">
        <f>IF(ISBLANK(DATA[[#This Row],[COLDROOM RECEIPT]]),"IN CUSTODY","DISCHARGED")</f>
        <v>DISCHARGED</v>
      </c>
    </row>
    <row r="23" spans="1:19" s="40" customFormat="1" ht="21" x14ac:dyDescent="0.25">
      <c r="A23" s="176" t="s">
        <v>157</v>
      </c>
      <c r="B23" s="177" t="s">
        <v>158</v>
      </c>
      <c r="C23" s="177">
        <v>73</v>
      </c>
      <c r="D23" s="178" t="s">
        <v>9</v>
      </c>
      <c r="E23" s="178" t="s">
        <v>159</v>
      </c>
      <c r="F23" s="179">
        <v>249942477</v>
      </c>
      <c r="G23" s="178" t="s">
        <v>33</v>
      </c>
      <c r="H23" s="180">
        <v>0.89583333333333337</v>
      </c>
      <c r="I23" s="178" t="s">
        <v>16</v>
      </c>
      <c r="J23" s="181">
        <v>45546</v>
      </c>
      <c r="K23" s="181">
        <v>45597</v>
      </c>
      <c r="L23" s="177">
        <f>IF(ISBLANK(DATA[[#This Row],[DISCHARGE DATE]]),"NO DISCHARGE DATE",DATA[[#This Row],[DISCHARGE DATE]]-DATA[[#This Row],[ADMISSION DATE]]+1)</f>
        <v>52</v>
      </c>
      <c r="M23" s="182">
        <v>350</v>
      </c>
      <c r="N23" s="182">
        <v>676</v>
      </c>
      <c r="O23" s="183" t="s">
        <v>160</v>
      </c>
      <c r="P23" s="183" t="s">
        <v>109</v>
      </c>
      <c r="Q23" s="184" cm="1">
        <f t="array" ref="Q23">_xlfn.IFS(DATA[[#This Row],[TYPE]]="Normal",DATA[[#This Row],[STORAGE DAYS]]*13,DATA[[#This Row],[TYPE]]="VIP",DATA[[#This Row],[STORAGE DAYS]]*20)</f>
        <v>676</v>
      </c>
      <c r="R23" s="184">
        <f>DATA[[#This Row],[COLDROOM FEE]]-DATA[[#This Row],[STORAGE FEE]]</f>
        <v>0</v>
      </c>
      <c r="S23" s="38" t="str">
        <f>IF(ISBLANK(DATA[[#This Row],[COLDROOM RECEIPT]]),"IN CUSTODY","DISCHARGED")</f>
        <v>DISCHARGED</v>
      </c>
    </row>
    <row r="24" spans="1:19" s="40" customFormat="1" ht="21" x14ac:dyDescent="0.25">
      <c r="A24" s="176" t="s">
        <v>161</v>
      </c>
      <c r="B24" s="177" t="s">
        <v>162</v>
      </c>
      <c r="C24" s="177">
        <v>76</v>
      </c>
      <c r="D24" s="178" t="s">
        <v>9</v>
      </c>
      <c r="E24" s="178" t="s">
        <v>163</v>
      </c>
      <c r="F24" s="179">
        <v>547641510</v>
      </c>
      <c r="G24" s="178" t="s">
        <v>35</v>
      </c>
      <c r="H24" s="180">
        <v>0.72916666666666663</v>
      </c>
      <c r="I24" s="178" t="s">
        <v>16</v>
      </c>
      <c r="J24" s="181">
        <v>45546</v>
      </c>
      <c r="K24" s="181">
        <v>45625</v>
      </c>
      <c r="L24" s="177">
        <f>IF(ISBLANK(DATA[[#This Row],[DISCHARGE DATE]]),"NO DISCHARGE DATE",DATA[[#This Row],[DISCHARGE DATE]]-DATA[[#This Row],[ADMISSION DATE]]+1)</f>
        <v>80</v>
      </c>
      <c r="M24" s="182">
        <v>350</v>
      </c>
      <c r="N24" s="182">
        <v>1040</v>
      </c>
      <c r="O24" s="183" t="s">
        <v>164</v>
      </c>
      <c r="P24" s="183" t="s">
        <v>156</v>
      </c>
      <c r="Q24" s="184" cm="1">
        <f t="array" ref="Q24">_xlfn.IFS(DATA[[#This Row],[TYPE]]="Normal",DATA[[#This Row],[STORAGE DAYS]]*13,DATA[[#This Row],[TYPE]]="VIP",DATA[[#This Row],[STORAGE DAYS]]*20)</f>
        <v>1040</v>
      </c>
      <c r="R24" s="184">
        <f>DATA[[#This Row],[COLDROOM FEE]]-DATA[[#This Row],[STORAGE FEE]]</f>
        <v>0</v>
      </c>
      <c r="S24" s="38" t="str">
        <f>IF(ISBLANK(DATA[[#This Row],[COLDROOM RECEIPT]]),"IN CUSTODY","DISCHARGED")</f>
        <v>DISCHARGED</v>
      </c>
    </row>
    <row r="25" spans="1:19" s="40" customFormat="1" ht="21" x14ac:dyDescent="0.25">
      <c r="A25" s="176" t="s">
        <v>165</v>
      </c>
      <c r="B25" s="177" t="s">
        <v>166</v>
      </c>
      <c r="C25" s="177">
        <v>53</v>
      </c>
      <c r="D25" s="178" t="s">
        <v>7</v>
      </c>
      <c r="E25" s="178" t="s">
        <v>167</v>
      </c>
      <c r="F25" s="179">
        <v>243625448</v>
      </c>
      <c r="G25" s="178" t="s">
        <v>35</v>
      </c>
      <c r="H25" s="180">
        <v>0.47222222222222221</v>
      </c>
      <c r="I25" s="178" t="s">
        <v>16</v>
      </c>
      <c r="J25" s="181">
        <v>45552</v>
      </c>
      <c r="K25" s="181">
        <v>45576</v>
      </c>
      <c r="L25" s="177">
        <f>IF(ISBLANK(DATA[[#This Row],[DISCHARGE DATE]]),"NO DISCHARGE DATE",DATA[[#This Row],[DISCHARGE DATE]]-DATA[[#This Row],[ADMISSION DATE]]+1)</f>
        <v>25</v>
      </c>
      <c r="M25" s="182">
        <v>350</v>
      </c>
      <c r="N25" s="182">
        <v>325</v>
      </c>
      <c r="O25" s="183" t="s">
        <v>96</v>
      </c>
      <c r="P25" s="183" t="s">
        <v>100</v>
      </c>
      <c r="Q25" s="184" cm="1">
        <f t="array" ref="Q25">_xlfn.IFS(DATA[[#This Row],[TYPE]]="Normal",DATA[[#This Row],[STORAGE DAYS]]*13,DATA[[#This Row],[TYPE]]="VIP",DATA[[#This Row],[STORAGE DAYS]]*20)</f>
        <v>325</v>
      </c>
      <c r="R25" s="184">
        <f>DATA[[#This Row],[COLDROOM FEE]]-DATA[[#This Row],[STORAGE FEE]]</f>
        <v>0</v>
      </c>
      <c r="S25" s="38" t="str">
        <f>IF(ISBLANK(DATA[[#This Row],[COLDROOM RECEIPT]]),"IN CUSTODY","DISCHARGED")</f>
        <v>DISCHARGED</v>
      </c>
    </row>
    <row r="26" spans="1:19" s="40" customFormat="1" ht="21" x14ac:dyDescent="0.25">
      <c r="A26" s="176" t="s">
        <v>168</v>
      </c>
      <c r="B26" s="177" t="s">
        <v>169</v>
      </c>
      <c r="C26" s="177">
        <v>83</v>
      </c>
      <c r="D26" s="178" t="s">
        <v>9</v>
      </c>
      <c r="E26" s="178" t="s">
        <v>170</v>
      </c>
      <c r="F26" s="179">
        <v>553066025</v>
      </c>
      <c r="G26" s="178" t="s">
        <v>35</v>
      </c>
      <c r="H26" s="180">
        <v>0.77083333333333337</v>
      </c>
      <c r="I26" s="178" t="s">
        <v>16</v>
      </c>
      <c r="J26" s="181">
        <v>45552</v>
      </c>
      <c r="K26" s="181">
        <v>45625</v>
      </c>
      <c r="L26" s="177">
        <f>IF(ISBLANK(DATA[[#This Row],[DISCHARGE DATE]]),"NO DISCHARGE DATE",DATA[[#This Row],[DISCHARGE DATE]]-DATA[[#This Row],[ADMISSION DATE]]+1)</f>
        <v>74</v>
      </c>
      <c r="M26" s="182">
        <v>350</v>
      </c>
      <c r="N26" s="182">
        <v>962</v>
      </c>
      <c r="O26" s="183" t="s">
        <v>171</v>
      </c>
      <c r="P26" s="183" t="s">
        <v>151</v>
      </c>
      <c r="Q26" s="184" cm="1">
        <f t="array" ref="Q26">_xlfn.IFS(DATA[[#This Row],[TYPE]]="Normal",DATA[[#This Row],[STORAGE DAYS]]*13,DATA[[#This Row],[TYPE]]="VIP",DATA[[#This Row],[STORAGE DAYS]]*20)</f>
        <v>962</v>
      </c>
      <c r="R26" s="184">
        <f>DATA[[#This Row],[COLDROOM FEE]]-DATA[[#This Row],[STORAGE FEE]]</f>
        <v>0</v>
      </c>
      <c r="S26" s="38" t="str">
        <f>IF(ISBLANK(DATA[[#This Row],[COLDROOM RECEIPT]]),"IN CUSTODY","DISCHARGED")</f>
        <v>DISCHARGED</v>
      </c>
    </row>
    <row r="27" spans="1:19" s="40" customFormat="1" ht="21" x14ac:dyDescent="0.25">
      <c r="A27" s="176" t="s">
        <v>172</v>
      </c>
      <c r="B27" s="177" t="s">
        <v>173</v>
      </c>
      <c r="C27" s="177">
        <v>35</v>
      </c>
      <c r="D27" s="178" t="s">
        <v>9</v>
      </c>
      <c r="E27" s="178" t="s">
        <v>174</v>
      </c>
      <c r="F27" s="179">
        <v>244127358</v>
      </c>
      <c r="G27" s="178" t="s">
        <v>27</v>
      </c>
      <c r="H27" s="180">
        <v>0.3125</v>
      </c>
      <c r="I27" s="178" t="s">
        <v>16</v>
      </c>
      <c r="J27" s="181">
        <v>45560</v>
      </c>
      <c r="K27" s="181">
        <v>45625</v>
      </c>
      <c r="L27" s="177">
        <f>IF(ISBLANK(DATA[[#This Row],[DISCHARGE DATE]]),"NO DISCHARGE DATE",DATA[[#This Row],[DISCHARGE DATE]]-DATA[[#This Row],[ADMISSION DATE]]+1)</f>
        <v>66</v>
      </c>
      <c r="M27" s="182">
        <v>350</v>
      </c>
      <c r="N27" s="182">
        <v>858</v>
      </c>
      <c r="O27" s="183" t="s">
        <v>175</v>
      </c>
      <c r="P27" s="183" t="s">
        <v>164</v>
      </c>
      <c r="Q27" s="184" cm="1">
        <f t="array" ref="Q27">_xlfn.IFS(DATA[[#This Row],[TYPE]]="Normal",DATA[[#This Row],[STORAGE DAYS]]*13,DATA[[#This Row],[TYPE]]="VIP",DATA[[#This Row],[STORAGE DAYS]]*20)</f>
        <v>858</v>
      </c>
      <c r="R27" s="184">
        <f>DATA[[#This Row],[COLDROOM FEE]]-DATA[[#This Row],[STORAGE FEE]]</f>
        <v>0</v>
      </c>
      <c r="S27" s="38" t="str">
        <f>IF(ISBLANK(DATA[[#This Row],[COLDROOM RECEIPT]]),"IN CUSTODY","DISCHARGED")</f>
        <v>DISCHARGED</v>
      </c>
    </row>
    <row r="28" spans="1:19" s="40" customFormat="1" ht="21" x14ac:dyDescent="0.25">
      <c r="A28" s="176" t="s">
        <v>176</v>
      </c>
      <c r="B28" s="177" t="s">
        <v>177</v>
      </c>
      <c r="C28" s="177">
        <v>42</v>
      </c>
      <c r="D28" s="178" t="s">
        <v>7</v>
      </c>
      <c r="E28" s="178" t="s">
        <v>178</v>
      </c>
      <c r="F28" s="179">
        <v>551133790</v>
      </c>
      <c r="G28" s="178" t="s">
        <v>35</v>
      </c>
      <c r="H28" s="180">
        <v>0.77083333333333337</v>
      </c>
      <c r="I28" s="178" t="s">
        <v>16</v>
      </c>
      <c r="J28" s="181">
        <v>45560</v>
      </c>
      <c r="K28" s="181">
        <v>45625</v>
      </c>
      <c r="L28" s="177">
        <f>IF(ISBLANK(DATA[[#This Row],[DISCHARGE DATE]]),"NO DISCHARGE DATE",DATA[[#This Row],[DISCHARGE DATE]]-DATA[[#This Row],[ADMISSION DATE]]+1)</f>
        <v>66</v>
      </c>
      <c r="M28" s="182">
        <v>350</v>
      </c>
      <c r="N28" s="182">
        <v>858</v>
      </c>
      <c r="O28" s="183" t="s">
        <v>179</v>
      </c>
      <c r="P28" s="183" t="s">
        <v>171</v>
      </c>
      <c r="Q28" s="184" cm="1">
        <f t="array" ref="Q28">_xlfn.IFS(DATA[[#This Row],[TYPE]]="Normal",DATA[[#This Row],[STORAGE DAYS]]*13,DATA[[#This Row],[TYPE]]="VIP",DATA[[#This Row],[STORAGE DAYS]]*20)</f>
        <v>858</v>
      </c>
      <c r="R28" s="184">
        <f>DATA[[#This Row],[COLDROOM FEE]]-DATA[[#This Row],[STORAGE FEE]]</f>
        <v>0</v>
      </c>
      <c r="S28" s="38" t="str">
        <f>IF(ISBLANK(DATA[[#This Row],[COLDROOM RECEIPT]]),"IN CUSTODY","DISCHARGED")</f>
        <v>DISCHARGED</v>
      </c>
    </row>
    <row r="29" spans="1:19" s="40" customFormat="1" ht="21" x14ac:dyDescent="0.25">
      <c r="A29" s="176" t="s">
        <v>180</v>
      </c>
      <c r="B29" s="177" t="s">
        <v>181</v>
      </c>
      <c r="C29" s="177">
        <v>49</v>
      </c>
      <c r="D29" s="178" t="s">
        <v>9</v>
      </c>
      <c r="E29" s="178" t="s">
        <v>182</v>
      </c>
      <c r="F29" s="179">
        <v>246930176</v>
      </c>
      <c r="G29" s="178" t="s">
        <v>33</v>
      </c>
      <c r="H29" s="180">
        <v>0.66666666666666663</v>
      </c>
      <c r="I29" s="178" t="s">
        <v>16</v>
      </c>
      <c r="J29" s="181">
        <v>45565</v>
      </c>
      <c r="K29" s="181">
        <v>45625</v>
      </c>
      <c r="L29" s="177">
        <f>IF(ISBLANK(DATA[[#This Row],[DISCHARGE DATE]]),"NO DISCHARGE DATE",DATA[[#This Row],[DISCHARGE DATE]]-DATA[[#This Row],[ADMISSION DATE]]+1)</f>
        <v>61</v>
      </c>
      <c r="M29" s="182">
        <v>350</v>
      </c>
      <c r="N29" s="182">
        <v>793</v>
      </c>
      <c r="O29" s="183" t="s">
        <v>183</v>
      </c>
      <c r="P29" s="183" t="s">
        <v>160</v>
      </c>
      <c r="Q29" s="184" cm="1">
        <f t="array" ref="Q29">_xlfn.IFS(DATA[[#This Row],[TYPE]]="Normal",DATA[[#This Row],[STORAGE DAYS]]*13,DATA[[#This Row],[TYPE]]="VIP",DATA[[#This Row],[STORAGE DAYS]]*20)</f>
        <v>793</v>
      </c>
      <c r="R29" s="184">
        <f>DATA[[#This Row],[COLDROOM FEE]]-DATA[[#This Row],[STORAGE FEE]]</f>
        <v>0</v>
      </c>
      <c r="S29" s="38" t="str">
        <f>IF(ISBLANK(DATA[[#This Row],[COLDROOM RECEIPT]]),"IN CUSTODY","DISCHARGED")</f>
        <v>DISCHARGED</v>
      </c>
    </row>
    <row r="30" spans="1:19" s="40" customFormat="1" ht="21" x14ac:dyDescent="0.25">
      <c r="A30" s="176" t="s">
        <v>184</v>
      </c>
      <c r="B30" s="177" t="s">
        <v>185</v>
      </c>
      <c r="C30" s="177">
        <v>53</v>
      </c>
      <c r="D30" s="178" t="s">
        <v>9</v>
      </c>
      <c r="E30" s="178" t="s">
        <v>186</v>
      </c>
      <c r="F30" s="179">
        <v>242857647</v>
      </c>
      <c r="G30" s="178" t="s">
        <v>30</v>
      </c>
      <c r="H30" s="180">
        <v>0.46944444444444444</v>
      </c>
      <c r="I30" s="178" t="s">
        <v>16</v>
      </c>
      <c r="J30" s="181">
        <v>45566</v>
      </c>
      <c r="K30" s="181">
        <v>45618</v>
      </c>
      <c r="L30" s="177">
        <f>IF(ISBLANK(DATA[[#This Row],[DISCHARGE DATE]]),"NO DISCHARGE DATE",DATA[[#This Row],[DISCHARGE DATE]]-DATA[[#This Row],[ADMISSION DATE]]+1)</f>
        <v>53</v>
      </c>
      <c r="M30" s="182">
        <v>350</v>
      </c>
      <c r="N30" s="182">
        <v>1060</v>
      </c>
      <c r="O30" s="183" t="s">
        <v>187</v>
      </c>
      <c r="P30" s="183" t="s">
        <v>136</v>
      </c>
      <c r="Q30" s="184" cm="1">
        <f t="array" ref="Q30">_xlfn.IFS(DATA[[#This Row],[TYPE]]="Normal",DATA[[#This Row],[STORAGE DAYS]]*13,DATA[[#This Row],[TYPE]]="VIP",DATA[[#This Row],[STORAGE DAYS]]*20)</f>
        <v>689</v>
      </c>
      <c r="R30" s="184">
        <f>DATA[[#This Row],[COLDROOM FEE]]-DATA[[#This Row],[STORAGE FEE]]</f>
        <v>371</v>
      </c>
      <c r="S30" s="38" t="str">
        <f>IF(ISBLANK(DATA[[#This Row],[COLDROOM RECEIPT]]),"IN CUSTODY","DISCHARGED")</f>
        <v>DISCHARGED</v>
      </c>
    </row>
    <row r="31" spans="1:19" s="40" customFormat="1" ht="21" x14ac:dyDescent="0.25">
      <c r="A31" s="176" t="s">
        <v>188</v>
      </c>
      <c r="B31" s="177" t="s">
        <v>189</v>
      </c>
      <c r="C31" s="177">
        <v>62</v>
      </c>
      <c r="D31" s="178" t="s">
        <v>7</v>
      </c>
      <c r="E31" s="178" t="s">
        <v>190</v>
      </c>
      <c r="F31" s="179">
        <v>244788073</v>
      </c>
      <c r="G31" s="178" t="s">
        <v>33</v>
      </c>
      <c r="H31" s="180">
        <v>0.61805555555555558</v>
      </c>
      <c r="I31" s="178" t="s">
        <v>16</v>
      </c>
      <c r="J31" s="181">
        <v>45567</v>
      </c>
      <c r="K31" s="181">
        <v>45723</v>
      </c>
      <c r="L31" s="177">
        <f>IF(ISBLANK(DATA[[#This Row],[DISCHARGE DATE]]),"NO DISCHARGE DATE",DATA[[#This Row],[DISCHARGE DATE]]-DATA[[#This Row],[ADMISSION DATE]]+1)</f>
        <v>157</v>
      </c>
      <c r="M31" s="182">
        <v>350</v>
      </c>
      <c r="N31" s="182">
        <v>2132</v>
      </c>
      <c r="O31" s="183" t="s">
        <v>191</v>
      </c>
      <c r="P31" s="183" t="s">
        <v>192</v>
      </c>
      <c r="Q31" s="184" cm="1">
        <f t="array" ref="Q31">_xlfn.IFS(DATA[[#This Row],[TYPE]]="Normal",DATA[[#This Row],[STORAGE DAYS]]*13,DATA[[#This Row],[TYPE]]="VIP",DATA[[#This Row],[STORAGE DAYS]]*20)</f>
        <v>2041</v>
      </c>
      <c r="R31" s="184">
        <f>DATA[[#This Row],[COLDROOM FEE]]-DATA[[#This Row],[STORAGE FEE]]</f>
        <v>91</v>
      </c>
      <c r="S31" s="38" t="str">
        <f>IF(ISBLANK(DATA[[#This Row],[COLDROOM RECEIPT]]),"IN CUSTODY","DISCHARGED")</f>
        <v>DISCHARGED</v>
      </c>
    </row>
    <row r="32" spans="1:19" s="40" customFormat="1" ht="21" x14ac:dyDescent="0.25">
      <c r="A32" s="176" t="s">
        <v>193</v>
      </c>
      <c r="B32" s="177" t="s">
        <v>194</v>
      </c>
      <c r="C32" s="177">
        <v>65</v>
      </c>
      <c r="D32" s="178" t="s">
        <v>9</v>
      </c>
      <c r="E32" s="178" t="s">
        <v>195</v>
      </c>
      <c r="F32" s="179">
        <v>543253088</v>
      </c>
      <c r="G32" s="178" t="s">
        <v>17</v>
      </c>
      <c r="H32" s="180">
        <v>0.72569444444444442</v>
      </c>
      <c r="I32" s="178" t="s">
        <v>16</v>
      </c>
      <c r="J32" s="181">
        <v>45571</v>
      </c>
      <c r="K32" s="181">
        <v>45611</v>
      </c>
      <c r="L32" s="177">
        <f>IF(ISBLANK(DATA[[#This Row],[DISCHARGE DATE]]),"NO DISCHARGE DATE",DATA[[#This Row],[DISCHARGE DATE]]-DATA[[#This Row],[ADMISSION DATE]]+1)</f>
        <v>41</v>
      </c>
      <c r="M32" s="182">
        <v>350</v>
      </c>
      <c r="N32" s="182">
        <v>533</v>
      </c>
      <c r="O32" s="183" t="s">
        <v>196</v>
      </c>
      <c r="P32" s="183" t="s">
        <v>131</v>
      </c>
      <c r="Q32" s="184" cm="1">
        <f t="array" ref="Q32">_xlfn.IFS(DATA[[#This Row],[TYPE]]="Normal",DATA[[#This Row],[STORAGE DAYS]]*13,DATA[[#This Row],[TYPE]]="VIP",DATA[[#This Row],[STORAGE DAYS]]*20)</f>
        <v>533</v>
      </c>
      <c r="R32" s="184">
        <f>DATA[[#This Row],[COLDROOM FEE]]-DATA[[#This Row],[STORAGE FEE]]</f>
        <v>0</v>
      </c>
      <c r="S32" s="38" t="str">
        <f>IF(ISBLANK(DATA[[#This Row],[COLDROOM RECEIPT]]),"IN CUSTODY","DISCHARGED")</f>
        <v>DISCHARGED</v>
      </c>
    </row>
    <row r="33" spans="1:19" s="40" customFormat="1" ht="21" x14ac:dyDescent="0.25">
      <c r="A33" s="176" t="s">
        <v>197</v>
      </c>
      <c r="B33" s="177" t="s">
        <v>198</v>
      </c>
      <c r="C33" s="177">
        <v>90</v>
      </c>
      <c r="D33" s="178" t="s">
        <v>7</v>
      </c>
      <c r="E33" s="178" t="s">
        <v>199</v>
      </c>
      <c r="F33" s="179">
        <v>246758274</v>
      </c>
      <c r="G33" s="178" t="s">
        <v>35</v>
      </c>
      <c r="H33" s="180">
        <v>0.72916666666666663</v>
      </c>
      <c r="I33" s="178" t="s">
        <v>16</v>
      </c>
      <c r="J33" s="181">
        <v>45572</v>
      </c>
      <c r="K33" s="181">
        <v>45744</v>
      </c>
      <c r="L33" s="177">
        <f>IF(ISBLANK(DATA[[#This Row],[DISCHARGE DATE]]),"NO DISCHARGE DATE",DATA[[#This Row],[DISCHARGE DATE]]-DATA[[#This Row],[ADMISSION DATE]]+1)</f>
        <v>173</v>
      </c>
      <c r="M33" s="182">
        <v>350</v>
      </c>
      <c r="N33" s="182">
        <v>2249</v>
      </c>
      <c r="O33" s="183" t="s">
        <v>200</v>
      </c>
      <c r="P33" s="183" t="s">
        <v>201</v>
      </c>
      <c r="Q33" s="184" cm="1">
        <f t="array" ref="Q33">_xlfn.IFS(DATA[[#This Row],[TYPE]]="Normal",DATA[[#This Row],[STORAGE DAYS]]*13,DATA[[#This Row],[TYPE]]="VIP",DATA[[#This Row],[STORAGE DAYS]]*20)</f>
        <v>2249</v>
      </c>
      <c r="R33" s="184">
        <f>DATA[[#This Row],[COLDROOM FEE]]-DATA[[#This Row],[STORAGE FEE]]</f>
        <v>0</v>
      </c>
      <c r="S33" s="38" t="str">
        <f>IF(ISBLANK(DATA[[#This Row],[COLDROOM RECEIPT]]),"IN CUSTODY","DISCHARGED")</f>
        <v>DISCHARGED</v>
      </c>
    </row>
    <row r="34" spans="1:19" s="40" customFormat="1" ht="21" x14ac:dyDescent="0.25">
      <c r="A34" s="176" t="s">
        <v>202</v>
      </c>
      <c r="B34" s="177" t="s">
        <v>203</v>
      </c>
      <c r="C34" s="177">
        <v>70</v>
      </c>
      <c r="D34" s="178" t="s">
        <v>7</v>
      </c>
      <c r="E34" s="178" t="s">
        <v>204</v>
      </c>
      <c r="F34" s="179">
        <v>537892477</v>
      </c>
      <c r="G34" s="178" t="s">
        <v>35</v>
      </c>
      <c r="H34" s="180">
        <v>0.5625</v>
      </c>
      <c r="I34" s="178" t="s">
        <v>18</v>
      </c>
      <c r="J34" s="181">
        <v>45575</v>
      </c>
      <c r="K34" s="181">
        <v>45772</v>
      </c>
      <c r="L34" s="177">
        <f>IF(ISBLANK(DATA[[#This Row],[DISCHARGE DATE]]),"NO DISCHARGE DATE",DATA[[#This Row],[DISCHARGE DATE]]-DATA[[#This Row],[ADMISSION DATE]]+1)</f>
        <v>198</v>
      </c>
      <c r="M34" s="182">
        <v>350</v>
      </c>
      <c r="N34" s="182">
        <v>3960</v>
      </c>
      <c r="O34" s="183" t="s">
        <v>205</v>
      </c>
      <c r="P34" s="183" t="s">
        <v>206</v>
      </c>
      <c r="Q34" s="184" cm="1">
        <f t="array" ref="Q34">_xlfn.IFS(DATA[[#This Row],[TYPE]]="Normal",DATA[[#This Row],[STORAGE DAYS]]*13,DATA[[#This Row],[TYPE]]="VIP",DATA[[#This Row],[STORAGE DAYS]]*20)</f>
        <v>3960</v>
      </c>
      <c r="R34" s="184">
        <f>DATA[[#This Row],[COLDROOM FEE]]-DATA[[#This Row],[STORAGE FEE]]</f>
        <v>0</v>
      </c>
      <c r="S34" s="38" t="str">
        <f>IF(ISBLANK(DATA[[#This Row],[COLDROOM RECEIPT]]),"IN CUSTODY","DISCHARGED")</f>
        <v>DISCHARGED</v>
      </c>
    </row>
    <row r="35" spans="1:19" s="40" customFormat="1" ht="21" x14ac:dyDescent="0.25">
      <c r="A35" s="176" t="s">
        <v>207</v>
      </c>
      <c r="B35" s="177" t="s">
        <v>208</v>
      </c>
      <c r="C35" s="177">
        <v>23</v>
      </c>
      <c r="D35" s="178" t="s">
        <v>7</v>
      </c>
      <c r="E35" s="178" t="s">
        <v>209</v>
      </c>
      <c r="F35" s="179">
        <v>536658995</v>
      </c>
      <c r="G35" s="178" t="s">
        <v>34</v>
      </c>
      <c r="H35" s="180">
        <v>0.72916666666666663</v>
      </c>
      <c r="I35" s="178" t="s">
        <v>18</v>
      </c>
      <c r="J35" s="181">
        <v>45576</v>
      </c>
      <c r="K35" s="181">
        <v>45743</v>
      </c>
      <c r="L35" s="177">
        <f>IF(ISBLANK(DATA[[#This Row],[DISCHARGE DATE]]),"NO DISCHARGE DATE",DATA[[#This Row],[DISCHARGE DATE]]-DATA[[#This Row],[ADMISSION DATE]]+1)</f>
        <v>168</v>
      </c>
      <c r="M35" s="182">
        <v>350</v>
      </c>
      <c r="N35" s="182">
        <v>3360</v>
      </c>
      <c r="O35" s="183" t="s">
        <v>210</v>
      </c>
      <c r="P35" s="183" t="s">
        <v>211</v>
      </c>
      <c r="Q35" s="184" cm="1">
        <f t="array" ref="Q35">_xlfn.IFS(DATA[[#This Row],[TYPE]]="Normal",DATA[[#This Row],[STORAGE DAYS]]*13,DATA[[#This Row],[TYPE]]="VIP",DATA[[#This Row],[STORAGE DAYS]]*20)</f>
        <v>3360</v>
      </c>
      <c r="R35" s="184">
        <f>DATA[[#This Row],[COLDROOM FEE]]-DATA[[#This Row],[STORAGE FEE]]</f>
        <v>0</v>
      </c>
      <c r="S35" s="38" t="str">
        <f>IF(ISBLANK(DATA[[#This Row],[COLDROOM RECEIPT]]),"IN CUSTODY","DISCHARGED")</f>
        <v>DISCHARGED</v>
      </c>
    </row>
    <row r="36" spans="1:19" s="40" customFormat="1" ht="21" x14ac:dyDescent="0.25">
      <c r="A36" s="176" t="s">
        <v>212</v>
      </c>
      <c r="B36" s="177" t="s">
        <v>213</v>
      </c>
      <c r="C36" s="177">
        <v>60</v>
      </c>
      <c r="D36" s="178" t="s">
        <v>9</v>
      </c>
      <c r="E36" s="178" t="s">
        <v>214</v>
      </c>
      <c r="F36" s="179">
        <v>543965476</v>
      </c>
      <c r="G36" s="178" t="s">
        <v>28</v>
      </c>
      <c r="H36" s="180">
        <v>0.33333333333333331</v>
      </c>
      <c r="I36" s="178" t="s">
        <v>16</v>
      </c>
      <c r="J36" s="181">
        <v>45577</v>
      </c>
      <c r="K36" s="181">
        <v>45597</v>
      </c>
      <c r="L36" s="177">
        <f>IF(ISBLANK(DATA[[#This Row],[DISCHARGE DATE]]),"NO DISCHARGE DATE",DATA[[#This Row],[DISCHARGE DATE]]-DATA[[#This Row],[ADMISSION DATE]]+1)</f>
        <v>21</v>
      </c>
      <c r="M36" s="182">
        <v>350</v>
      </c>
      <c r="N36" s="182">
        <v>273</v>
      </c>
      <c r="O36" s="183" t="s">
        <v>215</v>
      </c>
      <c r="P36" s="183" t="s">
        <v>114</v>
      </c>
      <c r="Q36" s="184" cm="1">
        <f t="array" ref="Q36">_xlfn.IFS(DATA[[#This Row],[TYPE]]="Normal",DATA[[#This Row],[STORAGE DAYS]]*13,DATA[[#This Row],[TYPE]]="VIP",DATA[[#This Row],[STORAGE DAYS]]*20)</f>
        <v>273</v>
      </c>
      <c r="R36" s="184">
        <f>DATA[[#This Row],[COLDROOM FEE]]-DATA[[#This Row],[STORAGE FEE]]</f>
        <v>0</v>
      </c>
      <c r="S36" s="38" t="str">
        <f>IF(ISBLANK(DATA[[#This Row],[COLDROOM RECEIPT]]),"IN CUSTODY","DISCHARGED")</f>
        <v>DISCHARGED</v>
      </c>
    </row>
    <row r="37" spans="1:19" s="40" customFormat="1" ht="21" x14ac:dyDescent="0.25">
      <c r="A37" s="176" t="s">
        <v>216</v>
      </c>
      <c r="B37" s="177" t="s">
        <v>217</v>
      </c>
      <c r="C37" s="177">
        <v>55</v>
      </c>
      <c r="D37" s="178" t="s">
        <v>9</v>
      </c>
      <c r="E37" s="178" t="s">
        <v>218</v>
      </c>
      <c r="F37" s="179">
        <v>550267435</v>
      </c>
      <c r="G37" s="178" t="s">
        <v>34</v>
      </c>
      <c r="H37" s="180">
        <v>0.83333333333333337</v>
      </c>
      <c r="I37" s="178" t="s">
        <v>16</v>
      </c>
      <c r="J37" s="181">
        <v>45576</v>
      </c>
      <c r="K37" s="181">
        <v>45709</v>
      </c>
      <c r="L37" s="177">
        <f>IF(ISBLANK(DATA[[#This Row],[DISCHARGE DATE]]),"NO DISCHARGE DATE",DATA[[#This Row],[DISCHARGE DATE]]-DATA[[#This Row],[ADMISSION DATE]]+1)</f>
        <v>134</v>
      </c>
      <c r="M37" s="182">
        <v>350</v>
      </c>
      <c r="N37" s="182">
        <v>1742</v>
      </c>
      <c r="O37" s="183" t="s">
        <v>219</v>
      </c>
      <c r="P37" s="183" t="s">
        <v>205</v>
      </c>
      <c r="Q37" s="184" cm="1">
        <f t="array" ref="Q37">_xlfn.IFS(DATA[[#This Row],[TYPE]]="Normal",DATA[[#This Row],[STORAGE DAYS]]*13,DATA[[#This Row],[TYPE]]="VIP",DATA[[#This Row],[STORAGE DAYS]]*20)</f>
        <v>1742</v>
      </c>
      <c r="R37" s="184">
        <f>DATA[[#This Row],[COLDROOM FEE]]-DATA[[#This Row],[STORAGE FEE]]</f>
        <v>0</v>
      </c>
      <c r="S37" s="38" t="str">
        <f>IF(ISBLANK(DATA[[#This Row],[COLDROOM RECEIPT]]),"IN CUSTODY","DISCHARGED")</f>
        <v>DISCHARGED</v>
      </c>
    </row>
    <row r="38" spans="1:19" s="40" customFormat="1" ht="21" x14ac:dyDescent="0.25">
      <c r="A38" s="176" t="s">
        <v>220</v>
      </c>
      <c r="B38" s="177" t="s">
        <v>221</v>
      </c>
      <c r="C38" s="177">
        <v>36</v>
      </c>
      <c r="D38" s="178" t="s">
        <v>9</v>
      </c>
      <c r="E38" s="178" t="s">
        <v>222</v>
      </c>
      <c r="F38" s="179">
        <v>592684635</v>
      </c>
      <c r="G38" s="178" t="s">
        <v>34</v>
      </c>
      <c r="H38" s="180">
        <v>0.75</v>
      </c>
      <c r="I38" s="178" t="s">
        <v>16</v>
      </c>
      <c r="J38" s="181">
        <v>45578</v>
      </c>
      <c r="K38" s="181">
        <v>45744</v>
      </c>
      <c r="L38" s="177">
        <f>IF(ISBLANK(DATA[[#This Row],[DISCHARGE DATE]]),"NO DISCHARGE DATE",DATA[[#This Row],[DISCHARGE DATE]]-DATA[[#This Row],[ADMISSION DATE]]+1)</f>
        <v>167</v>
      </c>
      <c r="M38" s="182">
        <v>350</v>
      </c>
      <c r="N38" s="182">
        <v>2171</v>
      </c>
      <c r="O38" s="183" t="s">
        <v>223</v>
      </c>
      <c r="P38" s="183" t="s">
        <v>224</v>
      </c>
      <c r="Q38" s="184" cm="1">
        <f t="array" ref="Q38">_xlfn.IFS(DATA[[#This Row],[TYPE]]="Normal",DATA[[#This Row],[STORAGE DAYS]]*13,DATA[[#This Row],[TYPE]]="VIP",DATA[[#This Row],[STORAGE DAYS]]*20)</f>
        <v>2171</v>
      </c>
      <c r="R38" s="184">
        <f>DATA[[#This Row],[COLDROOM FEE]]-DATA[[#This Row],[STORAGE FEE]]</f>
        <v>0</v>
      </c>
      <c r="S38" s="38" t="str">
        <f>IF(ISBLANK(DATA[[#This Row],[COLDROOM RECEIPT]]),"IN CUSTODY","DISCHARGED")</f>
        <v>DISCHARGED</v>
      </c>
    </row>
    <row r="39" spans="1:19" s="40" customFormat="1" ht="21" x14ac:dyDescent="0.25">
      <c r="A39" s="176" t="s">
        <v>225</v>
      </c>
      <c r="B39" s="177" t="s">
        <v>226</v>
      </c>
      <c r="C39" s="177">
        <v>80</v>
      </c>
      <c r="D39" s="178" t="s">
        <v>9</v>
      </c>
      <c r="E39" s="178" t="s">
        <v>227</v>
      </c>
      <c r="F39" s="179">
        <v>245078950</v>
      </c>
      <c r="G39" s="178" t="s">
        <v>34</v>
      </c>
      <c r="H39" s="180">
        <v>0.25</v>
      </c>
      <c r="I39" s="178" t="s">
        <v>18</v>
      </c>
      <c r="J39" s="181">
        <v>45583</v>
      </c>
      <c r="K39" s="181">
        <v>45730</v>
      </c>
      <c r="L39" s="177">
        <f>IF(ISBLANK(DATA[[#This Row],[DISCHARGE DATE]]),"NO DISCHARGE DATE",DATA[[#This Row],[DISCHARGE DATE]]-DATA[[#This Row],[ADMISSION DATE]]+1)</f>
        <v>148</v>
      </c>
      <c r="M39" s="182">
        <v>350</v>
      </c>
      <c r="N39" s="182">
        <v>2960</v>
      </c>
      <c r="O39" s="183" t="s">
        <v>192</v>
      </c>
      <c r="P39" s="183" t="s">
        <v>228</v>
      </c>
      <c r="Q39" s="184" cm="1">
        <f t="array" ref="Q39">_xlfn.IFS(DATA[[#This Row],[TYPE]]="Normal",DATA[[#This Row],[STORAGE DAYS]]*13,DATA[[#This Row],[TYPE]]="VIP",DATA[[#This Row],[STORAGE DAYS]]*20)</f>
        <v>2960</v>
      </c>
      <c r="R39" s="184">
        <f>DATA[[#This Row],[COLDROOM FEE]]-DATA[[#This Row],[STORAGE FEE]]</f>
        <v>0</v>
      </c>
      <c r="S39" s="38" t="str">
        <f>IF(ISBLANK(DATA[[#This Row],[COLDROOM RECEIPT]]),"IN CUSTODY","DISCHARGED")</f>
        <v>DISCHARGED</v>
      </c>
    </row>
    <row r="40" spans="1:19" s="40" customFormat="1" ht="21" x14ac:dyDescent="0.25">
      <c r="A40" s="176" t="s">
        <v>229</v>
      </c>
      <c r="B40" s="177" t="s">
        <v>230</v>
      </c>
      <c r="C40" s="177">
        <v>74</v>
      </c>
      <c r="D40" s="178" t="s">
        <v>7</v>
      </c>
      <c r="E40" s="178" t="s">
        <v>231</v>
      </c>
      <c r="F40" s="179">
        <v>597766781</v>
      </c>
      <c r="G40" s="178" t="s">
        <v>33</v>
      </c>
      <c r="H40" s="180">
        <v>0.875</v>
      </c>
      <c r="I40" s="178" t="s">
        <v>16</v>
      </c>
      <c r="J40" s="181">
        <v>45583</v>
      </c>
      <c r="K40" s="181">
        <v>45744</v>
      </c>
      <c r="L40" s="177">
        <f>IF(ISBLANK(DATA[[#This Row],[DISCHARGE DATE]]),"NO DISCHARGE DATE",DATA[[#This Row],[DISCHARGE DATE]]-DATA[[#This Row],[ADMISSION DATE]]+1)</f>
        <v>162</v>
      </c>
      <c r="M40" s="182">
        <v>350</v>
      </c>
      <c r="N40" s="182">
        <v>2106</v>
      </c>
      <c r="O40" s="183" t="s">
        <v>105</v>
      </c>
      <c r="P40" s="183" t="s">
        <v>232</v>
      </c>
      <c r="Q40" s="184" cm="1">
        <f t="array" ref="Q40">_xlfn.IFS(DATA[[#This Row],[TYPE]]="Normal",DATA[[#This Row],[STORAGE DAYS]]*13,DATA[[#This Row],[TYPE]]="VIP",DATA[[#This Row],[STORAGE DAYS]]*20)</f>
        <v>2106</v>
      </c>
      <c r="R40" s="184">
        <f>DATA[[#This Row],[COLDROOM FEE]]-DATA[[#This Row],[STORAGE FEE]]</f>
        <v>0</v>
      </c>
      <c r="S40" s="38" t="str">
        <f>IF(ISBLANK(DATA[[#This Row],[COLDROOM RECEIPT]]),"IN CUSTODY","DISCHARGED")</f>
        <v>DISCHARGED</v>
      </c>
    </row>
    <row r="41" spans="1:19" s="40" customFormat="1" ht="21" x14ac:dyDescent="0.25">
      <c r="A41" s="176" t="s">
        <v>233</v>
      </c>
      <c r="B41" s="177" t="s">
        <v>234</v>
      </c>
      <c r="C41" s="177">
        <v>62</v>
      </c>
      <c r="D41" s="178" t="s">
        <v>9</v>
      </c>
      <c r="E41" s="178" t="s">
        <v>235</v>
      </c>
      <c r="F41" s="179">
        <v>243672593</v>
      </c>
      <c r="G41" s="178" t="s">
        <v>35</v>
      </c>
      <c r="H41" s="180">
        <v>0.66666666666666663</v>
      </c>
      <c r="I41" s="178" t="s">
        <v>16</v>
      </c>
      <c r="J41" s="181">
        <v>45586</v>
      </c>
      <c r="K41" s="181">
        <v>45807</v>
      </c>
      <c r="L41" s="177">
        <f>IF(ISBLANK(DATA[[#This Row],[DISCHARGE DATE]]),"NO DISCHARGE DATE",DATA[[#This Row],[DISCHARGE DATE]]-DATA[[#This Row],[ADMISSION DATE]]+1)</f>
        <v>222</v>
      </c>
      <c r="M41" s="182">
        <v>350</v>
      </c>
      <c r="N41" s="182">
        <v>2886</v>
      </c>
      <c r="O41" s="183" t="s">
        <v>236</v>
      </c>
      <c r="P41" s="183" t="s">
        <v>237</v>
      </c>
      <c r="Q41" s="184" cm="1">
        <f t="array" ref="Q41">_xlfn.IFS(DATA[[#This Row],[TYPE]]="Normal",DATA[[#This Row],[STORAGE DAYS]]*13,DATA[[#This Row],[TYPE]]="VIP",DATA[[#This Row],[STORAGE DAYS]]*20)</f>
        <v>2886</v>
      </c>
      <c r="R41" s="184">
        <f>DATA[[#This Row],[COLDROOM FEE]]-DATA[[#This Row],[STORAGE FEE]]</f>
        <v>0</v>
      </c>
      <c r="S41" s="38" t="str">
        <f>IF(ISBLANK(DATA[[#This Row],[COLDROOM RECEIPT]]),"IN CUSTODY","DISCHARGED")</f>
        <v>DISCHARGED</v>
      </c>
    </row>
    <row r="42" spans="1:19" s="40" customFormat="1" ht="21" x14ac:dyDescent="0.25">
      <c r="A42" s="176" t="s">
        <v>238</v>
      </c>
      <c r="B42" s="177" t="s">
        <v>239</v>
      </c>
      <c r="C42" s="177">
        <v>80</v>
      </c>
      <c r="D42" s="178" t="s">
        <v>9</v>
      </c>
      <c r="E42" s="178" t="s">
        <v>240</v>
      </c>
      <c r="F42" s="179">
        <v>599702518</v>
      </c>
      <c r="G42" s="178" t="s">
        <v>33</v>
      </c>
      <c r="H42" s="180">
        <v>0.61805555555555558</v>
      </c>
      <c r="I42" s="178" t="s">
        <v>16</v>
      </c>
      <c r="J42" s="181">
        <v>45587</v>
      </c>
      <c r="K42" s="181">
        <v>45744</v>
      </c>
      <c r="L42" s="177">
        <f>IF(ISBLANK(DATA[[#This Row],[DISCHARGE DATE]]),"NO DISCHARGE DATE",DATA[[#This Row],[DISCHARGE DATE]]-DATA[[#This Row],[ADMISSION DATE]]+1)</f>
        <v>158</v>
      </c>
      <c r="M42" s="182">
        <v>350</v>
      </c>
      <c r="N42" s="182">
        <v>2054</v>
      </c>
      <c r="O42" s="183" t="s">
        <v>241</v>
      </c>
      <c r="P42" s="183" t="s">
        <v>242</v>
      </c>
      <c r="Q42" s="184" cm="1">
        <f t="array" ref="Q42">_xlfn.IFS(DATA[[#This Row],[TYPE]]="Normal",DATA[[#This Row],[STORAGE DAYS]]*13,DATA[[#This Row],[TYPE]]="VIP",DATA[[#This Row],[STORAGE DAYS]]*20)</f>
        <v>2054</v>
      </c>
      <c r="R42" s="184">
        <f>DATA[[#This Row],[COLDROOM FEE]]-DATA[[#This Row],[STORAGE FEE]]</f>
        <v>0</v>
      </c>
      <c r="S42" s="38" t="str">
        <f>IF(ISBLANK(DATA[[#This Row],[COLDROOM RECEIPT]]),"IN CUSTODY","DISCHARGED")</f>
        <v>DISCHARGED</v>
      </c>
    </row>
    <row r="43" spans="1:19" s="40" customFormat="1" ht="21" x14ac:dyDescent="0.25">
      <c r="A43" s="176" t="s">
        <v>243</v>
      </c>
      <c r="B43" s="177" t="s">
        <v>244</v>
      </c>
      <c r="C43" s="177">
        <v>71</v>
      </c>
      <c r="D43" s="178" t="s">
        <v>9</v>
      </c>
      <c r="E43" s="178" t="s">
        <v>245</v>
      </c>
      <c r="F43" s="179">
        <v>549548828</v>
      </c>
      <c r="G43" s="178" t="s">
        <v>34</v>
      </c>
      <c r="H43" s="180">
        <v>0.75</v>
      </c>
      <c r="I43" s="178" t="s">
        <v>16</v>
      </c>
      <c r="J43" s="181">
        <v>45587</v>
      </c>
      <c r="K43" s="181">
        <v>45709</v>
      </c>
      <c r="L43" s="177">
        <f>IF(ISBLANK(DATA[[#This Row],[DISCHARGE DATE]]),"NO DISCHARGE DATE",DATA[[#This Row],[DISCHARGE DATE]]-DATA[[#This Row],[ADMISSION DATE]]+1)</f>
        <v>123</v>
      </c>
      <c r="M43" s="182">
        <v>350</v>
      </c>
      <c r="N43" s="182">
        <v>1599</v>
      </c>
      <c r="O43" s="183" t="s">
        <v>228</v>
      </c>
      <c r="P43" s="183" t="s">
        <v>196</v>
      </c>
      <c r="Q43" s="184" cm="1">
        <f t="array" ref="Q43">_xlfn.IFS(DATA[[#This Row],[TYPE]]="Normal",DATA[[#This Row],[STORAGE DAYS]]*13,DATA[[#This Row],[TYPE]]="VIP",DATA[[#This Row],[STORAGE DAYS]]*20)</f>
        <v>1599</v>
      </c>
      <c r="R43" s="184">
        <f>DATA[[#This Row],[COLDROOM FEE]]-DATA[[#This Row],[STORAGE FEE]]</f>
        <v>0</v>
      </c>
      <c r="S43" s="38" t="str">
        <f>IF(ISBLANK(DATA[[#This Row],[COLDROOM RECEIPT]]),"IN CUSTODY","DISCHARGED")</f>
        <v>DISCHARGED</v>
      </c>
    </row>
    <row r="44" spans="1:19" s="40" customFormat="1" ht="21" x14ac:dyDescent="0.25">
      <c r="A44" s="176" t="s">
        <v>246</v>
      </c>
      <c r="B44" s="177" t="s">
        <v>247</v>
      </c>
      <c r="C44" s="177">
        <v>55</v>
      </c>
      <c r="D44" s="178" t="s">
        <v>9</v>
      </c>
      <c r="E44" s="178" t="s">
        <v>248</v>
      </c>
      <c r="F44" s="179">
        <v>598796666</v>
      </c>
      <c r="G44" s="178" t="s">
        <v>34</v>
      </c>
      <c r="H44" s="180">
        <v>0.69444444444444442</v>
      </c>
      <c r="I44" s="178" t="s">
        <v>16</v>
      </c>
      <c r="J44" s="181">
        <v>45588</v>
      </c>
      <c r="K44" s="181">
        <v>45807</v>
      </c>
      <c r="L44" s="177">
        <f>IF(ISBLANK(DATA[[#This Row],[DISCHARGE DATE]]),"NO DISCHARGE DATE",DATA[[#This Row],[DISCHARGE DATE]]-DATA[[#This Row],[ADMISSION DATE]]+1)</f>
        <v>220</v>
      </c>
      <c r="M44" s="182">
        <v>350</v>
      </c>
      <c r="N44" s="182">
        <v>2860</v>
      </c>
      <c r="O44" s="183" t="s">
        <v>224</v>
      </c>
      <c r="P44" s="183" t="s">
        <v>249</v>
      </c>
      <c r="Q44" s="184" cm="1">
        <f t="array" ref="Q44">_xlfn.IFS(DATA[[#This Row],[TYPE]]="Normal",DATA[[#This Row],[STORAGE DAYS]]*13,DATA[[#This Row],[TYPE]]="VIP",DATA[[#This Row],[STORAGE DAYS]]*20)</f>
        <v>2860</v>
      </c>
      <c r="R44" s="184">
        <f>DATA[[#This Row],[COLDROOM FEE]]-DATA[[#This Row],[STORAGE FEE]]</f>
        <v>0</v>
      </c>
      <c r="S44" s="38" t="str">
        <f>IF(ISBLANK(DATA[[#This Row],[COLDROOM RECEIPT]]),"IN CUSTODY","DISCHARGED")</f>
        <v>DISCHARGED</v>
      </c>
    </row>
    <row r="45" spans="1:19" s="40" customFormat="1" ht="21" x14ac:dyDescent="0.25">
      <c r="A45" s="176" t="s">
        <v>250</v>
      </c>
      <c r="B45" s="177" t="s">
        <v>251</v>
      </c>
      <c r="C45" s="177">
        <v>75</v>
      </c>
      <c r="D45" s="178" t="s">
        <v>9</v>
      </c>
      <c r="E45" s="178" t="s">
        <v>252</v>
      </c>
      <c r="F45" s="179">
        <v>246782477</v>
      </c>
      <c r="G45" s="178" t="s">
        <v>35</v>
      </c>
      <c r="H45" s="180">
        <v>0.44097222222222221</v>
      </c>
      <c r="I45" s="178" t="s">
        <v>16</v>
      </c>
      <c r="J45" s="181">
        <v>45594</v>
      </c>
      <c r="K45" s="181">
        <v>45772</v>
      </c>
      <c r="L45" s="177">
        <f>IF(ISBLANK(DATA[[#This Row],[DISCHARGE DATE]]),"NO DISCHARGE DATE",DATA[[#This Row],[DISCHARGE DATE]]-DATA[[#This Row],[ADMISSION DATE]]+1)</f>
        <v>179</v>
      </c>
      <c r="M45" s="182">
        <v>350</v>
      </c>
      <c r="N45" s="182">
        <v>2327</v>
      </c>
      <c r="O45" s="183" t="s">
        <v>253</v>
      </c>
      <c r="P45" s="183" t="s">
        <v>254</v>
      </c>
      <c r="Q45" s="184" cm="1">
        <f t="array" ref="Q45">_xlfn.IFS(DATA[[#This Row],[TYPE]]="Normal",DATA[[#This Row],[STORAGE DAYS]]*13,DATA[[#This Row],[TYPE]]="VIP",DATA[[#This Row],[STORAGE DAYS]]*20)</f>
        <v>2327</v>
      </c>
      <c r="R45" s="184">
        <f>DATA[[#This Row],[COLDROOM FEE]]-DATA[[#This Row],[STORAGE FEE]]</f>
        <v>0</v>
      </c>
      <c r="S45" s="38" t="str">
        <f>IF(ISBLANK(DATA[[#This Row],[COLDROOM RECEIPT]]),"IN CUSTODY","DISCHARGED")</f>
        <v>DISCHARGED</v>
      </c>
    </row>
    <row r="46" spans="1:19" s="40" customFormat="1" ht="21" x14ac:dyDescent="0.25">
      <c r="A46" s="176" t="s">
        <v>255</v>
      </c>
      <c r="B46" s="177" t="s">
        <v>256</v>
      </c>
      <c r="C46" s="177">
        <v>60</v>
      </c>
      <c r="D46" s="178" t="s">
        <v>7</v>
      </c>
      <c r="E46" s="178" t="s">
        <v>257</v>
      </c>
      <c r="F46" s="179">
        <v>591411684</v>
      </c>
      <c r="G46" s="178" t="s">
        <v>25</v>
      </c>
      <c r="H46" s="180">
        <v>0.5</v>
      </c>
      <c r="I46" s="178" t="s">
        <v>18</v>
      </c>
      <c r="J46" s="181">
        <v>45597</v>
      </c>
      <c r="K46" s="181">
        <v>45779</v>
      </c>
      <c r="L46" s="177">
        <f>IF(ISBLANK(DATA[[#This Row],[DISCHARGE DATE]]),"NO DISCHARGE DATE",DATA[[#This Row],[DISCHARGE DATE]]-DATA[[#This Row],[ADMISSION DATE]]+1)</f>
        <v>183</v>
      </c>
      <c r="M46" s="182">
        <v>350</v>
      </c>
      <c r="N46" s="182">
        <v>2860</v>
      </c>
      <c r="O46" s="183" t="s">
        <v>258</v>
      </c>
      <c r="P46" s="183" t="s">
        <v>259</v>
      </c>
      <c r="Q46" s="184" cm="1">
        <f t="array" ref="Q46">_xlfn.IFS(DATA[[#This Row],[TYPE]]="Normal",DATA[[#This Row],[STORAGE DAYS]]*13,DATA[[#This Row],[TYPE]]="VIP",DATA[[#This Row],[STORAGE DAYS]]*20)</f>
        <v>3660</v>
      </c>
      <c r="R46" s="184">
        <f>DATA[[#This Row],[COLDROOM FEE]]-DATA[[#This Row],[STORAGE FEE]]</f>
        <v>-800</v>
      </c>
      <c r="S46" s="38" t="str">
        <f>IF(ISBLANK(DATA[[#This Row],[COLDROOM RECEIPT]]),"IN CUSTODY","DISCHARGED")</f>
        <v>DISCHARGED</v>
      </c>
    </row>
    <row r="47" spans="1:19" s="40" customFormat="1" ht="21" x14ac:dyDescent="0.25">
      <c r="A47" s="176" t="s">
        <v>260</v>
      </c>
      <c r="B47" s="177" t="s">
        <v>261</v>
      </c>
      <c r="C47" s="177">
        <v>85</v>
      </c>
      <c r="D47" s="178" t="s">
        <v>9</v>
      </c>
      <c r="E47" s="178" t="s">
        <v>262</v>
      </c>
      <c r="F47" s="179">
        <v>249608599</v>
      </c>
      <c r="G47" s="178" t="s">
        <v>34</v>
      </c>
      <c r="H47" s="180">
        <v>0.20833333333333334</v>
      </c>
      <c r="I47" s="178" t="s">
        <v>18</v>
      </c>
      <c r="J47" s="181">
        <v>45602</v>
      </c>
      <c r="K47" s="181">
        <v>45772</v>
      </c>
      <c r="L47" s="177">
        <f>IF(ISBLANK(DATA[[#This Row],[DISCHARGE DATE]]),"NO DISCHARGE DATE",DATA[[#This Row],[DISCHARGE DATE]]-DATA[[#This Row],[ADMISSION DATE]]+1)</f>
        <v>171</v>
      </c>
      <c r="M47" s="182">
        <v>350</v>
      </c>
      <c r="N47" s="182">
        <v>3420</v>
      </c>
      <c r="O47" s="183" t="s">
        <v>263</v>
      </c>
      <c r="P47" s="183" t="s">
        <v>264</v>
      </c>
      <c r="Q47" s="184" cm="1">
        <f t="array" ref="Q47">_xlfn.IFS(DATA[[#This Row],[TYPE]]="Normal",DATA[[#This Row],[STORAGE DAYS]]*13,DATA[[#This Row],[TYPE]]="VIP",DATA[[#This Row],[STORAGE DAYS]]*20)</f>
        <v>3420</v>
      </c>
      <c r="R47" s="184">
        <f>DATA[[#This Row],[COLDROOM FEE]]-DATA[[#This Row],[STORAGE FEE]]</f>
        <v>0</v>
      </c>
      <c r="S47" s="38" t="str">
        <f>IF(ISBLANK(DATA[[#This Row],[COLDROOM RECEIPT]]),"IN CUSTODY","DISCHARGED")</f>
        <v>DISCHARGED</v>
      </c>
    </row>
    <row r="48" spans="1:19" s="40" customFormat="1" ht="21" x14ac:dyDescent="0.25">
      <c r="A48" s="176" t="s">
        <v>265</v>
      </c>
      <c r="B48" s="177" t="s">
        <v>266</v>
      </c>
      <c r="C48" s="177">
        <v>56</v>
      </c>
      <c r="D48" s="178" t="s">
        <v>7</v>
      </c>
      <c r="E48" s="178" t="s">
        <v>267</v>
      </c>
      <c r="F48" s="179">
        <v>592417150</v>
      </c>
      <c r="G48" s="178" t="s">
        <v>33</v>
      </c>
      <c r="H48" s="180">
        <v>0.22916666666666666</v>
      </c>
      <c r="I48" s="178" t="s">
        <v>16</v>
      </c>
      <c r="J48" s="181">
        <v>45604</v>
      </c>
      <c r="K48" s="181">
        <v>45688</v>
      </c>
      <c r="L48" s="177">
        <f>IF(ISBLANK(DATA[[#This Row],[DISCHARGE DATE]]),"NO DISCHARGE DATE",DATA[[#This Row],[DISCHARGE DATE]]-DATA[[#This Row],[ADMISSION DATE]]+1)</f>
        <v>85</v>
      </c>
      <c r="M48" s="182">
        <v>350</v>
      </c>
      <c r="N48" s="182">
        <v>1105</v>
      </c>
      <c r="O48" s="183" t="s">
        <v>268</v>
      </c>
      <c r="P48" s="183" t="s">
        <v>179</v>
      </c>
      <c r="Q48" s="184" cm="1">
        <f t="array" ref="Q48">_xlfn.IFS(DATA[[#This Row],[TYPE]]="Normal",DATA[[#This Row],[STORAGE DAYS]]*13,DATA[[#This Row],[TYPE]]="VIP",DATA[[#This Row],[STORAGE DAYS]]*20)</f>
        <v>1105</v>
      </c>
      <c r="R48" s="184">
        <f>DATA[[#This Row],[COLDROOM FEE]]-DATA[[#This Row],[STORAGE FEE]]</f>
        <v>0</v>
      </c>
      <c r="S48" s="38" t="str">
        <f>IF(ISBLANK(DATA[[#This Row],[COLDROOM RECEIPT]]),"IN CUSTODY","DISCHARGED")</f>
        <v>DISCHARGED</v>
      </c>
    </row>
    <row r="49" spans="1:22" s="40" customFormat="1" ht="21" x14ac:dyDescent="0.25">
      <c r="A49" s="176" t="s">
        <v>269</v>
      </c>
      <c r="B49" s="177" t="s">
        <v>270</v>
      </c>
      <c r="C49" s="177">
        <v>79</v>
      </c>
      <c r="D49" s="178" t="s">
        <v>7</v>
      </c>
      <c r="E49" s="178" t="s">
        <v>271</v>
      </c>
      <c r="F49" s="179">
        <v>245427262</v>
      </c>
      <c r="G49" s="178" t="s">
        <v>32</v>
      </c>
      <c r="H49" s="180">
        <v>0.54166666666666663</v>
      </c>
      <c r="I49" s="178" t="s">
        <v>16</v>
      </c>
      <c r="J49" s="181">
        <v>45604</v>
      </c>
      <c r="K49" s="181">
        <v>45723</v>
      </c>
      <c r="L49" s="177">
        <f>IF(ISBLANK(DATA[[#This Row],[DISCHARGE DATE]]),"NO DISCHARGE DATE",DATA[[#This Row],[DISCHARGE DATE]]-DATA[[#This Row],[ADMISSION DATE]]+1)</f>
        <v>120</v>
      </c>
      <c r="M49" s="182">
        <v>350</v>
      </c>
      <c r="N49" s="182">
        <v>1469</v>
      </c>
      <c r="O49" s="183" t="s">
        <v>272</v>
      </c>
      <c r="P49" s="183" t="s">
        <v>191</v>
      </c>
      <c r="Q49" s="184" cm="1">
        <f t="array" ref="Q49">_xlfn.IFS(DATA[[#This Row],[TYPE]]="Normal",DATA[[#This Row],[STORAGE DAYS]]*13,DATA[[#This Row],[TYPE]]="VIP",DATA[[#This Row],[STORAGE DAYS]]*20)</f>
        <v>1560</v>
      </c>
      <c r="R49" s="184">
        <f>DATA[[#This Row],[COLDROOM FEE]]-DATA[[#This Row],[STORAGE FEE]]</f>
        <v>-91</v>
      </c>
      <c r="S49" s="38" t="str">
        <f>IF(ISBLANK(DATA[[#This Row],[COLDROOM RECEIPT]]),"IN CUSTODY","DISCHARGED")</f>
        <v>DISCHARGED</v>
      </c>
    </row>
    <row r="50" spans="1:22" s="40" customFormat="1" ht="21" x14ac:dyDescent="0.25">
      <c r="A50" s="176" t="s">
        <v>273</v>
      </c>
      <c r="B50" s="177" t="s">
        <v>274</v>
      </c>
      <c r="C50" s="177">
        <v>73</v>
      </c>
      <c r="D50" s="178" t="s">
        <v>9</v>
      </c>
      <c r="E50" s="178" t="s">
        <v>275</v>
      </c>
      <c r="F50" s="179">
        <v>531488948</v>
      </c>
      <c r="G50" s="178" t="s">
        <v>35</v>
      </c>
      <c r="H50" s="180">
        <v>0.5</v>
      </c>
      <c r="I50" s="178" t="s">
        <v>16</v>
      </c>
      <c r="J50" s="181">
        <v>45612</v>
      </c>
      <c r="K50" s="181">
        <v>45744</v>
      </c>
      <c r="L50" s="177">
        <f>IF(ISBLANK(DATA[[#This Row],[DISCHARGE DATE]]),"NO DISCHARGE DATE",DATA[[#This Row],[DISCHARGE DATE]]-DATA[[#This Row],[ADMISSION DATE]]+1)</f>
        <v>133</v>
      </c>
      <c r="M50" s="182">
        <v>350</v>
      </c>
      <c r="N50" s="182">
        <v>1729</v>
      </c>
      <c r="O50" s="183" t="s">
        <v>276</v>
      </c>
      <c r="P50" s="183" t="s">
        <v>277</v>
      </c>
      <c r="Q50" s="184" cm="1">
        <f t="array" ref="Q50">_xlfn.IFS(DATA[[#This Row],[TYPE]]="Normal",DATA[[#This Row],[STORAGE DAYS]]*13,DATA[[#This Row],[TYPE]]="VIP",DATA[[#This Row],[STORAGE DAYS]]*20)</f>
        <v>1729</v>
      </c>
      <c r="R50" s="184">
        <f>DATA[[#This Row],[COLDROOM FEE]]-DATA[[#This Row],[STORAGE FEE]]</f>
        <v>0</v>
      </c>
      <c r="S50" s="38" t="str">
        <f>IF(ISBLANK(DATA[[#This Row],[COLDROOM RECEIPT]]),"IN CUSTODY","DISCHARGED")</f>
        <v>DISCHARGED</v>
      </c>
    </row>
    <row r="51" spans="1:22" s="40" customFormat="1" ht="21" x14ac:dyDescent="0.25">
      <c r="A51" s="176" t="s">
        <v>278</v>
      </c>
      <c r="B51" s="177" t="s">
        <v>279</v>
      </c>
      <c r="C51" s="177">
        <v>82</v>
      </c>
      <c r="D51" s="178" t="s">
        <v>9</v>
      </c>
      <c r="E51" s="178" t="s">
        <v>280</v>
      </c>
      <c r="F51" s="179">
        <v>245461941</v>
      </c>
      <c r="G51" s="178" t="s">
        <v>33</v>
      </c>
      <c r="H51" s="180">
        <v>0.72916666666666663</v>
      </c>
      <c r="I51" s="178" t="s">
        <v>18</v>
      </c>
      <c r="J51" s="181">
        <v>45612</v>
      </c>
      <c r="K51" s="181">
        <v>45688</v>
      </c>
      <c r="L51" s="177">
        <f>IF(ISBLANK(DATA[[#This Row],[DISCHARGE DATE]]),"NO DISCHARGE DATE",DATA[[#This Row],[DISCHARGE DATE]]-DATA[[#This Row],[ADMISSION DATE]]+1)</f>
        <v>77</v>
      </c>
      <c r="M51" s="182">
        <v>350</v>
      </c>
      <c r="N51" s="182">
        <v>1540</v>
      </c>
      <c r="O51" s="183" t="s">
        <v>281</v>
      </c>
      <c r="P51" s="183" t="s">
        <v>183</v>
      </c>
      <c r="Q51" s="184" cm="1">
        <f t="array" ref="Q51">_xlfn.IFS(DATA[[#This Row],[TYPE]]="Normal",DATA[[#This Row],[STORAGE DAYS]]*13,DATA[[#This Row],[TYPE]]="VIP",DATA[[#This Row],[STORAGE DAYS]]*20)</f>
        <v>1540</v>
      </c>
      <c r="R51" s="184">
        <f>DATA[[#This Row],[COLDROOM FEE]]-DATA[[#This Row],[STORAGE FEE]]</f>
        <v>0</v>
      </c>
      <c r="S51" s="38" t="str">
        <f>IF(ISBLANK(DATA[[#This Row],[COLDROOM RECEIPT]]),"IN CUSTODY","DISCHARGED")</f>
        <v>DISCHARGED</v>
      </c>
    </row>
    <row r="52" spans="1:22" s="40" customFormat="1" ht="21" x14ac:dyDescent="0.25">
      <c r="A52" s="176" t="s">
        <v>282</v>
      </c>
      <c r="B52" s="177" t="s">
        <v>283</v>
      </c>
      <c r="C52" s="177">
        <v>40</v>
      </c>
      <c r="D52" s="178" t="s">
        <v>7</v>
      </c>
      <c r="E52" s="178" t="s">
        <v>284</v>
      </c>
      <c r="F52" s="179">
        <v>541938360</v>
      </c>
      <c r="G52" s="178" t="s">
        <v>30</v>
      </c>
      <c r="H52" s="180">
        <v>0.5</v>
      </c>
      <c r="I52" s="178" t="s">
        <v>16</v>
      </c>
      <c r="J52" s="181">
        <v>45614</v>
      </c>
      <c r="K52" s="181">
        <v>45709</v>
      </c>
      <c r="L52" s="177">
        <f>IF(ISBLANK(DATA[[#This Row],[DISCHARGE DATE]]),"NO DISCHARGE DATE",DATA[[#This Row],[DISCHARGE DATE]]-DATA[[#This Row],[ADMISSION DATE]]+1)</f>
        <v>96</v>
      </c>
      <c r="M52" s="182">
        <v>350</v>
      </c>
      <c r="N52" s="182">
        <v>1920</v>
      </c>
      <c r="O52" s="183" t="s">
        <v>285</v>
      </c>
      <c r="P52" s="183" t="s">
        <v>210</v>
      </c>
      <c r="Q52" s="184" cm="1">
        <f t="array" ref="Q52">_xlfn.IFS(DATA[[#This Row],[TYPE]]="Normal",DATA[[#This Row],[STORAGE DAYS]]*13,DATA[[#This Row],[TYPE]]="VIP",DATA[[#This Row],[STORAGE DAYS]]*20)</f>
        <v>1248</v>
      </c>
      <c r="R52" s="184">
        <f>DATA[[#This Row],[COLDROOM FEE]]-DATA[[#This Row],[STORAGE FEE]]</f>
        <v>672</v>
      </c>
      <c r="S52" s="38" t="str">
        <f>IF(ISBLANK(DATA[[#This Row],[COLDROOM RECEIPT]]),"IN CUSTODY","DISCHARGED")</f>
        <v>DISCHARGED</v>
      </c>
    </row>
    <row r="53" spans="1:22" s="40" customFormat="1" ht="21" x14ac:dyDescent="0.25">
      <c r="A53" s="176" t="s">
        <v>286</v>
      </c>
      <c r="B53" s="177" t="s">
        <v>287</v>
      </c>
      <c r="C53" s="177">
        <v>70</v>
      </c>
      <c r="D53" s="178" t="s">
        <v>7</v>
      </c>
      <c r="E53" s="178" t="s">
        <v>288</v>
      </c>
      <c r="F53" s="179">
        <v>591349206</v>
      </c>
      <c r="G53" s="178" t="s">
        <v>35</v>
      </c>
      <c r="H53" s="180">
        <v>0.25</v>
      </c>
      <c r="I53" s="178" t="s">
        <v>18</v>
      </c>
      <c r="J53" s="181">
        <v>45618</v>
      </c>
      <c r="K53" s="181">
        <v>45807</v>
      </c>
      <c r="L53" s="177">
        <f>IF(ISBLANK(DATA[[#This Row],[DISCHARGE DATE]]),"NO DISCHARGE DATE",DATA[[#This Row],[DISCHARGE DATE]]-DATA[[#This Row],[ADMISSION DATE]]+1)</f>
        <v>190</v>
      </c>
      <c r="M53" s="182">
        <v>350</v>
      </c>
      <c r="N53" s="182">
        <v>3800</v>
      </c>
      <c r="O53" s="183" t="s">
        <v>289</v>
      </c>
      <c r="P53" s="183" t="s">
        <v>290</v>
      </c>
      <c r="Q53" s="184" cm="1">
        <f t="array" ref="Q53">_xlfn.IFS(DATA[[#This Row],[TYPE]]="Normal",DATA[[#This Row],[STORAGE DAYS]]*13,DATA[[#This Row],[TYPE]]="VIP",DATA[[#This Row],[STORAGE DAYS]]*20)</f>
        <v>3800</v>
      </c>
      <c r="R53" s="184">
        <f>DATA[[#This Row],[COLDROOM FEE]]-DATA[[#This Row],[STORAGE FEE]]</f>
        <v>0</v>
      </c>
      <c r="S53" s="38" t="str">
        <f>IF(ISBLANK(DATA[[#This Row],[COLDROOM RECEIPT]]),"IN CUSTODY","DISCHARGED")</f>
        <v>DISCHARGED</v>
      </c>
    </row>
    <row r="54" spans="1:22" s="40" customFormat="1" ht="21" x14ac:dyDescent="0.25">
      <c r="A54" s="176" t="s">
        <v>291</v>
      </c>
      <c r="B54" s="177" t="s">
        <v>292</v>
      </c>
      <c r="C54" s="177">
        <v>42</v>
      </c>
      <c r="D54" s="178" t="s">
        <v>7</v>
      </c>
      <c r="E54" s="178" t="s">
        <v>293</v>
      </c>
      <c r="F54" s="179">
        <v>242122292</v>
      </c>
      <c r="G54" s="178" t="s">
        <v>35</v>
      </c>
      <c r="H54" s="180">
        <v>0.25</v>
      </c>
      <c r="I54" s="178" t="s">
        <v>16</v>
      </c>
      <c r="J54" s="181">
        <v>45621</v>
      </c>
      <c r="K54" s="181">
        <v>45709</v>
      </c>
      <c r="L54" s="177">
        <f>IF(ISBLANK(DATA[[#This Row],[DISCHARGE DATE]]),"NO DISCHARGE DATE",DATA[[#This Row],[DISCHARGE DATE]]-DATA[[#This Row],[ADMISSION DATE]]+1)</f>
        <v>89</v>
      </c>
      <c r="M54" s="182">
        <v>350</v>
      </c>
      <c r="N54" s="182">
        <v>1157</v>
      </c>
      <c r="O54" s="183" t="s">
        <v>294</v>
      </c>
      <c r="P54" s="183" t="s">
        <v>219</v>
      </c>
      <c r="Q54" s="184" cm="1">
        <f t="array" ref="Q54">_xlfn.IFS(DATA[[#This Row],[TYPE]]="Normal",DATA[[#This Row],[STORAGE DAYS]]*13,DATA[[#This Row],[TYPE]]="VIP",DATA[[#This Row],[STORAGE DAYS]]*20)</f>
        <v>1157</v>
      </c>
      <c r="R54" s="184">
        <f>DATA[[#This Row],[COLDROOM FEE]]-DATA[[#This Row],[STORAGE FEE]]</f>
        <v>0</v>
      </c>
      <c r="S54" s="38" t="str">
        <f>IF(ISBLANK(DATA[[#This Row],[COLDROOM RECEIPT]]),"IN CUSTODY","DISCHARGED")</f>
        <v>DISCHARGED</v>
      </c>
    </row>
    <row r="55" spans="1:22" s="40" customFormat="1" ht="21" x14ac:dyDescent="0.25">
      <c r="A55" s="176" t="s">
        <v>295</v>
      </c>
      <c r="B55" s="177" t="s">
        <v>296</v>
      </c>
      <c r="C55" s="177">
        <v>56</v>
      </c>
      <c r="D55" s="178" t="s">
        <v>9</v>
      </c>
      <c r="E55" s="178" t="s">
        <v>297</v>
      </c>
      <c r="F55" s="179">
        <v>591349206</v>
      </c>
      <c r="G55" s="178" t="s">
        <v>35</v>
      </c>
      <c r="H55" s="180">
        <v>0.77083333333333337</v>
      </c>
      <c r="I55" s="178" t="s">
        <v>18</v>
      </c>
      <c r="J55" s="181">
        <v>45619</v>
      </c>
      <c r="K55" s="181">
        <v>45744</v>
      </c>
      <c r="L55" s="177">
        <f>IF(ISBLANK(DATA[[#This Row],[DISCHARGE DATE]]),"NO DISCHARGE DATE",DATA[[#This Row],[DISCHARGE DATE]]-DATA[[#This Row],[ADMISSION DATE]]+1)</f>
        <v>126</v>
      </c>
      <c r="M55" s="182">
        <v>350</v>
      </c>
      <c r="N55" s="182">
        <v>2520</v>
      </c>
      <c r="O55" s="183" t="s">
        <v>211</v>
      </c>
      <c r="P55" s="183" t="s">
        <v>298</v>
      </c>
      <c r="Q55" s="184" cm="1">
        <f t="array" ref="Q55">_xlfn.IFS(DATA[[#This Row],[TYPE]]="Normal",DATA[[#This Row],[STORAGE DAYS]]*13,DATA[[#This Row],[TYPE]]="VIP",DATA[[#This Row],[STORAGE DAYS]]*20)</f>
        <v>2520</v>
      </c>
      <c r="R55" s="184">
        <f>DATA[[#This Row],[COLDROOM FEE]]-DATA[[#This Row],[STORAGE FEE]]</f>
        <v>0</v>
      </c>
      <c r="S55" s="38" t="str">
        <f>IF(ISBLANK(DATA[[#This Row],[COLDROOM RECEIPT]]),"IN CUSTODY","DISCHARGED")</f>
        <v>DISCHARGED</v>
      </c>
    </row>
    <row r="56" spans="1:22" s="40" customFormat="1" ht="21" x14ac:dyDescent="0.25">
      <c r="A56" s="176" t="s">
        <v>299</v>
      </c>
      <c r="B56" s="177" t="s">
        <v>300</v>
      </c>
      <c r="C56" s="177">
        <v>87</v>
      </c>
      <c r="D56" s="178" t="s">
        <v>7</v>
      </c>
      <c r="E56" s="178" t="s">
        <v>301</v>
      </c>
      <c r="F56" s="179">
        <v>245209916</v>
      </c>
      <c r="G56" s="178" t="s">
        <v>35</v>
      </c>
      <c r="H56" s="180">
        <v>0.52222222222222225</v>
      </c>
      <c r="I56" s="178" t="s">
        <v>16</v>
      </c>
      <c r="J56" s="181">
        <v>45624</v>
      </c>
      <c r="K56" s="181">
        <v>45744</v>
      </c>
      <c r="L56" s="177">
        <f>IF(ISBLANK(DATA[[#This Row],[DISCHARGE DATE]]),"NO DISCHARGE DATE",DATA[[#This Row],[DISCHARGE DATE]]-DATA[[#This Row],[ADMISSION DATE]]+1)</f>
        <v>121</v>
      </c>
      <c r="M56" s="182">
        <v>350</v>
      </c>
      <c r="N56" s="182">
        <v>1573</v>
      </c>
      <c r="O56" s="183" t="s">
        <v>242</v>
      </c>
      <c r="P56" s="183" t="s">
        <v>272</v>
      </c>
      <c r="Q56" s="184" cm="1">
        <f t="array" ref="Q56">_xlfn.IFS(DATA[[#This Row],[TYPE]]="Normal",DATA[[#This Row],[STORAGE DAYS]]*13,DATA[[#This Row],[TYPE]]="VIP",DATA[[#This Row],[STORAGE DAYS]]*20)</f>
        <v>1573</v>
      </c>
      <c r="R56" s="184">
        <f>DATA[[#This Row],[COLDROOM FEE]]-DATA[[#This Row],[STORAGE FEE]]</f>
        <v>0</v>
      </c>
      <c r="S56" s="38" t="str">
        <f>IF(ISBLANK(DATA[[#This Row],[COLDROOM RECEIPT]]),"IN CUSTODY","DISCHARGED")</f>
        <v>DISCHARGED</v>
      </c>
    </row>
    <row r="57" spans="1:22" s="40" customFormat="1" ht="21" x14ac:dyDescent="0.25">
      <c r="A57" s="176" t="s">
        <v>302</v>
      </c>
      <c r="B57" s="177" t="s">
        <v>303</v>
      </c>
      <c r="C57" s="177">
        <v>80</v>
      </c>
      <c r="D57" s="178" t="s">
        <v>7</v>
      </c>
      <c r="E57" s="178" t="s">
        <v>304</v>
      </c>
      <c r="F57" s="179">
        <v>247570112</v>
      </c>
      <c r="G57" s="178" t="s">
        <v>35</v>
      </c>
      <c r="H57" s="180">
        <v>0.52916666666666667</v>
      </c>
      <c r="I57" s="178" t="s">
        <v>18</v>
      </c>
      <c r="J57" s="181">
        <v>45625</v>
      </c>
      <c r="K57" s="181">
        <v>45723</v>
      </c>
      <c r="L57" s="177">
        <f>IF(ISBLANK(DATA[[#This Row],[DISCHARGE DATE]]),"NO DISCHARGE DATE",DATA[[#This Row],[DISCHARGE DATE]]-DATA[[#This Row],[ADMISSION DATE]]+1)</f>
        <v>99</v>
      </c>
      <c r="M57" s="182">
        <v>350</v>
      </c>
      <c r="N57" s="182">
        <v>1980</v>
      </c>
      <c r="O57" s="183" t="s">
        <v>305</v>
      </c>
      <c r="P57" s="183" t="s">
        <v>236</v>
      </c>
      <c r="Q57" s="184" cm="1">
        <f t="array" ref="Q57">_xlfn.IFS(DATA[[#This Row],[TYPE]]="Normal",DATA[[#This Row],[STORAGE DAYS]]*13,DATA[[#This Row],[TYPE]]="VIP",DATA[[#This Row],[STORAGE DAYS]]*20)</f>
        <v>1980</v>
      </c>
      <c r="R57" s="184">
        <f>DATA[[#This Row],[COLDROOM FEE]]-DATA[[#This Row],[STORAGE FEE]]</f>
        <v>0</v>
      </c>
      <c r="S57" s="38" t="str">
        <f>IF(ISBLANK(DATA[[#This Row],[COLDROOM RECEIPT]]),"IN CUSTODY","DISCHARGED")</f>
        <v>DISCHARGED</v>
      </c>
    </row>
    <row r="58" spans="1:22" s="40" customFormat="1" ht="21" x14ac:dyDescent="0.25">
      <c r="A58" s="176" t="s">
        <v>306</v>
      </c>
      <c r="B58" s="177" t="s">
        <v>307</v>
      </c>
      <c r="C58" s="177">
        <v>62</v>
      </c>
      <c r="D58" s="178" t="s">
        <v>9</v>
      </c>
      <c r="E58" s="178" t="s">
        <v>308</v>
      </c>
      <c r="F58" s="179">
        <v>544229344</v>
      </c>
      <c r="G58" s="178" t="s">
        <v>33</v>
      </c>
      <c r="H58" s="180">
        <v>0.83333333333333337</v>
      </c>
      <c r="I58" s="178" t="s">
        <v>16</v>
      </c>
      <c r="J58" s="181">
        <v>45627</v>
      </c>
      <c r="K58" s="181">
        <v>45723</v>
      </c>
      <c r="L58" s="177">
        <f>IF(ISBLANK(DATA[[#This Row],[DISCHARGE DATE]]),"NO DISCHARGE DATE",DATA[[#This Row],[DISCHARGE DATE]]-DATA[[#This Row],[ADMISSION DATE]]+1)</f>
        <v>97</v>
      </c>
      <c r="M58" s="182">
        <v>350</v>
      </c>
      <c r="N58" s="182">
        <v>1261</v>
      </c>
      <c r="O58" s="183" t="s">
        <v>309</v>
      </c>
      <c r="P58" s="183" t="s">
        <v>223</v>
      </c>
      <c r="Q58" s="184" cm="1">
        <f t="array" ref="Q58">_xlfn.IFS(DATA[[#This Row],[TYPE]]="Normal",DATA[[#This Row],[STORAGE DAYS]]*13,DATA[[#This Row],[TYPE]]="VIP",DATA[[#This Row],[STORAGE DAYS]]*20)</f>
        <v>1261</v>
      </c>
      <c r="R58" s="184">
        <f>DATA[[#This Row],[COLDROOM FEE]]-DATA[[#This Row],[STORAGE FEE]]</f>
        <v>0</v>
      </c>
      <c r="S58" s="38" t="str">
        <f>IF(ISBLANK(DATA[[#This Row],[COLDROOM RECEIPT]]),"IN CUSTODY","DISCHARGED")</f>
        <v>DISCHARGED</v>
      </c>
    </row>
    <row r="59" spans="1:22" s="40" customFormat="1" ht="21" x14ac:dyDescent="0.25">
      <c r="A59" s="176" t="s">
        <v>310</v>
      </c>
      <c r="B59" s="177" t="s">
        <v>311</v>
      </c>
      <c r="C59" s="177">
        <v>64</v>
      </c>
      <c r="D59" s="178" t="s">
        <v>9</v>
      </c>
      <c r="E59" s="178" t="s">
        <v>312</v>
      </c>
      <c r="F59" s="179">
        <v>240097477</v>
      </c>
      <c r="G59" s="178" t="s">
        <v>35</v>
      </c>
      <c r="H59" s="180">
        <v>0.61319444444444449</v>
      </c>
      <c r="I59" s="178" t="s">
        <v>16</v>
      </c>
      <c r="J59" s="181">
        <v>45628</v>
      </c>
      <c r="K59" s="181">
        <v>45744</v>
      </c>
      <c r="L59" s="177">
        <f>IF(ISBLANK(DATA[[#This Row],[DISCHARGE DATE]]),"NO DISCHARGE DATE",DATA[[#This Row],[DISCHARGE DATE]]-DATA[[#This Row],[ADMISSION DATE]]+1)</f>
        <v>117</v>
      </c>
      <c r="M59" s="182">
        <v>350</v>
      </c>
      <c r="N59" s="182">
        <v>1521</v>
      </c>
      <c r="O59" s="183" t="s">
        <v>313</v>
      </c>
      <c r="P59" s="183" t="s">
        <v>314</v>
      </c>
      <c r="Q59" s="184" cm="1">
        <f t="array" ref="Q59">_xlfn.IFS(DATA[[#This Row],[TYPE]]="Normal",DATA[[#This Row],[STORAGE DAYS]]*13,DATA[[#This Row],[TYPE]]="VIP",DATA[[#This Row],[STORAGE DAYS]]*20)</f>
        <v>1521</v>
      </c>
      <c r="R59" s="184">
        <f>DATA[[#This Row],[COLDROOM FEE]]-DATA[[#This Row],[STORAGE FEE]]</f>
        <v>0</v>
      </c>
      <c r="S59" s="38" t="str">
        <f>IF(ISBLANK(DATA[[#This Row],[COLDROOM RECEIPT]]),"IN CUSTODY","DISCHARGED")</f>
        <v>DISCHARGED</v>
      </c>
    </row>
    <row r="60" spans="1:22" s="40" customFormat="1" ht="21" x14ac:dyDescent="0.25">
      <c r="A60" s="176" t="s">
        <v>315</v>
      </c>
      <c r="B60" s="177" t="s">
        <v>316</v>
      </c>
      <c r="C60" s="177">
        <v>43</v>
      </c>
      <c r="D60" s="178" t="s">
        <v>9</v>
      </c>
      <c r="E60" s="178" t="s">
        <v>317</v>
      </c>
      <c r="F60" s="179">
        <v>532467807</v>
      </c>
      <c r="G60" s="178" t="s">
        <v>35</v>
      </c>
      <c r="H60" s="180">
        <v>0.79166666666666663</v>
      </c>
      <c r="I60" s="178" t="s">
        <v>16</v>
      </c>
      <c r="J60" s="181">
        <v>45626</v>
      </c>
      <c r="K60" s="181">
        <v>45641</v>
      </c>
      <c r="L60" s="177">
        <f>IF(ISBLANK(DATA[[#This Row],[DISCHARGE DATE]]),"NO DISCHARGE DATE",DATA[[#This Row],[DISCHARGE DATE]]-DATA[[#This Row],[ADMISSION DATE]]+1)</f>
        <v>16</v>
      </c>
      <c r="M60" s="182">
        <v>350</v>
      </c>
      <c r="N60" s="182">
        <v>208</v>
      </c>
      <c r="O60" s="183" t="s">
        <v>115</v>
      </c>
      <c r="P60" s="183" t="s">
        <v>175</v>
      </c>
      <c r="Q60" s="184" cm="1">
        <f t="array" ref="Q60">_xlfn.IFS(DATA[[#This Row],[TYPE]]="Normal",DATA[[#This Row],[STORAGE DAYS]]*13,DATA[[#This Row],[TYPE]]="VIP",DATA[[#This Row],[STORAGE DAYS]]*20)</f>
        <v>208</v>
      </c>
      <c r="R60" s="184">
        <f>DATA[[#This Row],[COLDROOM FEE]]-DATA[[#This Row],[STORAGE FEE]]</f>
        <v>0</v>
      </c>
      <c r="S60" s="38" t="str">
        <f>IF(ISBLANK(DATA[[#This Row],[COLDROOM RECEIPT]]),"IN CUSTODY","DISCHARGED")</f>
        <v>DISCHARGED</v>
      </c>
    </row>
    <row r="61" spans="1:22" s="40" customFormat="1" ht="21" x14ac:dyDescent="0.25">
      <c r="A61" s="176" t="s">
        <v>318</v>
      </c>
      <c r="B61" s="177" t="s">
        <v>319</v>
      </c>
      <c r="C61" s="177">
        <v>60</v>
      </c>
      <c r="D61" s="178" t="s">
        <v>9</v>
      </c>
      <c r="E61" s="178" t="s">
        <v>320</v>
      </c>
      <c r="F61" s="179">
        <v>598241643</v>
      </c>
      <c r="G61" s="178" t="s">
        <v>32</v>
      </c>
      <c r="H61" s="180">
        <v>0.29166666666666669</v>
      </c>
      <c r="I61" s="178" t="s">
        <v>18</v>
      </c>
      <c r="J61" s="181">
        <v>45639</v>
      </c>
      <c r="K61" s="181">
        <v>45737</v>
      </c>
      <c r="L61" s="177">
        <f>IF(ISBLANK(DATA[[#This Row],[DISCHARGE DATE]]),"NO DISCHARGE DATE",DATA[[#This Row],[DISCHARGE DATE]]-DATA[[#This Row],[ADMISSION DATE]]+1)</f>
        <v>99</v>
      </c>
      <c r="M61" s="182">
        <v>350</v>
      </c>
      <c r="N61" s="182">
        <v>1980</v>
      </c>
      <c r="O61" s="183" t="s">
        <v>321</v>
      </c>
      <c r="P61" s="183" t="s">
        <v>285</v>
      </c>
      <c r="Q61" s="184" cm="1">
        <f t="array" ref="Q61">_xlfn.IFS(DATA[[#This Row],[TYPE]]="Normal",DATA[[#This Row],[STORAGE DAYS]]*13,DATA[[#This Row],[TYPE]]="VIP",DATA[[#This Row],[STORAGE DAYS]]*20)</f>
        <v>1980</v>
      </c>
      <c r="R61" s="184">
        <f>DATA[[#This Row],[COLDROOM FEE]]-DATA[[#This Row],[STORAGE FEE]]</f>
        <v>0</v>
      </c>
      <c r="S61" s="38" t="str">
        <f>IF(ISBLANK(DATA[[#This Row],[COLDROOM RECEIPT]]),"IN CUSTODY","DISCHARGED")</f>
        <v>DISCHARGED</v>
      </c>
    </row>
    <row r="62" spans="1:22" s="40" customFormat="1" ht="21" x14ac:dyDescent="0.25">
      <c r="A62" s="176" t="s">
        <v>322</v>
      </c>
      <c r="B62" s="177" t="s">
        <v>323</v>
      </c>
      <c r="C62" s="177">
        <v>65</v>
      </c>
      <c r="D62" s="178" t="s">
        <v>9</v>
      </c>
      <c r="E62" s="178" t="s">
        <v>324</v>
      </c>
      <c r="F62" s="179">
        <v>544817091</v>
      </c>
      <c r="G62" s="178" t="s">
        <v>32</v>
      </c>
      <c r="H62" s="180">
        <v>0.8125</v>
      </c>
      <c r="I62" s="178" t="s">
        <v>16</v>
      </c>
      <c r="J62" s="181">
        <v>45641</v>
      </c>
      <c r="K62" s="181">
        <v>45737</v>
      </c>
      <c r="L62" s="177">
        <f>IF(ISBLANK(DATA[[#This Row],[DISCHARGE DATE]]),"NO DISCHARGE DATE",DATA[[#This Row],[DISCHARGE DATE]]-DATA[[#This Row],[ADMISSION DATE]]+1)</f>
        <v>97</v>
      </c>
      <c r="M62" s="182">
        <v>350</v>
      </c>
      <c r="N62" s="182">
        <v>1261</v>
      </c>
      <c r="O62" s="183" t="s">
        <v>132</v>
      </c>
      <c r="P62" s="183" t="s">
        <v>276</v>
      </c>
      <c r="Q62" s="184" cm="1">
        <f t="array" ref="Q62">_xlfn.IFS(DATA[[#This Row],[TYPE]]="Normal",DATA[[#This Row],[STORAGE DAYS]]*13,DATA[[#This Row],[TYPE]]="VIP",DATA[[#This Row],[STORAGE DAYS]]*20)</f>
        <v>1261</v>
      </c>
      <c r="R62" s="184">
        <f>DATA[[#This Row],[COLDROOM FEE]]-DATA[[#This Row],[STORAGE FEE]]</f>
        <v>0</v>
      </c>
      <c r="S62" s="38" t="str">
        <f>IF(ISBLANK(DATA[[#This Row],[COLDROOM RECEIPT]]),"IN CUSTODY","DISCHARGED")</f>
        <v>DISCHARGED</v>
      </c>
    </row>
    <row r="63" spans="1:22" s="40" customFormat="1" ht="21" x14ac:dyDescent="0.25">
      <c r="A63" s="176" t="s">
        <v>325</v>
      </c>
      <c r="B63" s="177" t="s">
        <v>326</v>
      </c>
      <c r="C63" s="177">
        <v>64</v>
      </c>
      <c r="D63" s="178" t="s">
        <v>9</v>
      </c>
      <c r="E63" s="178" t="s">
        <v>130</v>
      </c>
      <c r="F63" s="179">
        <v>594120618</v>
      </c>
      <c r="G63" s="178" t="s">
        <v>33</v>
      </c>
      <c r="H63" s="180">
        <v>0.3125</v>
      </c>
      <c r="I63" s="178" t="s">
        <v>16</v>
      </c>
      <c r="J63" s="181">
        <v>45643</v>
      </c>
      <c r="K63" s="181">
        <v>45744</v>
      </c>
      <c r="L63" s="177">
        <f>IF(ISBLANK(DATA[[#This Row],[DISCHARGE DATE]]),"NO DISCHARGE DATE",DATA[[#This Row],[DISCHARGE DATE]]-DATA[[#This Row],[ADMISSION DATE]]+1)</f>
        <v>102</v>
      </c>
      <c r="M63" s="182">
        <v>350</v>
      </c>
      <c r="N63" s="182">
        <v>1326</v>
      </c>
      <c r="O63" s="183" t="s">
        <v>232</v>
      </c>
      <c r="P63" s="183" t="s">
        <v>321</v>
      </c>
      <c r="Q63" s="184" cm="1">
        <f t="array" ref="Q63">_xlfn.IFS(DATA[[#This Row],[TYPE]]="Normal",DATA[[#This Row],[STORAGE DAYS]]*13,DATA[[#This Row],[TYPE]]="VIP",DATA[[#This Row],[STORAGE DAYS]]*20)</f>
        <v>1326</v>
      </c>
      <c r="R63" s="184">
        <f>DATA[[#This Row],[COLDROOM FEE]]-DATA[[#This Row],[STORAGE FEE]]</f>
        <v>0</v>
      </c>
      <c r="S63" s="38" t="str">
        <f>IF(ISBLANK(DATA[[#This Row],[COLDROOM RECEIPT]]),"IN CUSTODY","DISCHARGED")</f>
        <v>DISCHARGED</v>
      </c>
    </row>
    <row r="64" spans="1:22" s="40" customFormat="1" ht="21" x14ac:dyDescent="0.25">
      <c r="A64" s="176" t="s">
        <v>327</v>
      </c>
      <c r="B64" s="177" t="s">
        <v>328</v>
      </c>
      <c r="C64" s="177">
        <v>52</v>
      </c>
      <c r="D64" s="178" t="s">
        <v>7</v>
      </c>
      <c r="E64" s="178" t="s">
        <v>329</v>
      </c>
      <c r="F64" s="179">
        <v>542668147</v>
      </c>
      <c r="G64" s="178" t="s">
        <v>35</v>
      </c>
      <c r="H64" s="180">
        <v>0.39583333333333331</v>
      </c>
      <c r="I64" s="178" t="s">
        <v>16</v>
      </c>
      <c r="J64" s="181">
        <v>45644</v>
      </c>
      <c r="K64" s="181">
        <v>45772</v>
      </c>
      <c r="L64" s="177">
        <f>IF(ISBLANK(DATA[[#This Row],[DISCHARGE DATE]]),"NO DISCHARGE DATE",DATA[[#This Row],[DISCHARGE DATE]]-DATA[[#This Row],[ADMISSION DATE]]+1)</f>
        <v>129</v>
      </c>
      <c r="M64" s="182">
        <v>350</v>
      </c>
      <c r="N64" s="182">
        <v>1677</v>
      </c>
      <c r="O64" s="183" t="s">
        <v>330</v>
      </c>
      <c r="P64" s="183" t="s">
        <v>331</v>
      </c>
      <c r="Q64" s="184" cm="1">
        <f t="array" ref="Q64">_xlfn.IFS(DATA[[#This Row],[TYPE]]="Normal",DATA[[#This Row],[STORAGE DAYS]]*13,DATA[[#This Row],[TYPE]]="VIP",DATA[[#This Row],[STORAGE DAYS]]*20)</f>
        <v>1677</v>
      </c>
      <c r="R64" s="184">
        <f>DATA[[#This Row],[COLDROOM FEE]]-DATA[[#This Row],[STORAGE FEE]]</f>
        <v>0</v>
      </c>
      <c r="S64" s="38" t="str">
        <f>IF(ISBLANK(DATA[[#This Row],[COLDROOM RECEIPT]]),"IN CUSTODY","DISCHARGED")</f>
        <v>DISCHARGED</v>
      </c>
      <c r="T64" s="42"/>
      <c r="U64" s="43"/>
      <c r="V64" s="41"/>
    </row>
    <row r="65" spans="1:22" s="40" customFormat="1" ht="21" x14ac:dyDescent="0.25">
      <c r="A65" s="176" t="s">
        <v>332</v>
      </c>
      <c r="B65" s="177" t="s">
        <v>333</v>
      </c>
      <c r="C65" s="177">
        <v>41</v>
      </c>
      <c r="D65" s="178" t="s">
        <v>9</v>
      </c>
      <c r="E65" s="178" t="s">
        <v>334</v>
      </c>
      <c r="F65" s="179">
        <v>539843182</v>
      </c>
      <c r="G65" s="178" t="s">
        <v>35</v>
      </c>
      <c r="H65" s="180">
        <v>0.5</v>
      </c>
      <c r="I65" s="178" t="s">
        <v>16</v>
      </c>
      <c r="J65" s="181">
        <v>45649</v>
      </c>
      <c r="K65" s="181">
        <v>45744</v>
      </c>
      <c r="L65" s="177">
        <f>IF(ISBLANK(DATA[[#This Row],[DISCHARGE DATE]]),"NO DISCHARGE DATE",DATA[[#This Row],[DISCHARGE DATE]]-DATA[[#This Row],[ADMISSION DATE]]+1)</f>
        <v>96</v>
      </c>
      <c r="M65" s="182">
        <v>350</v>
      </c>
      <c r="N65" s="182">
        <v>1248</v>
      </c>
      <c r="O65" s="183" t="s">
        <v>277</v>
      </c>
      <c r="P65" s="183" t="s">
        <v>241</v>
      </c>
      <c r="Q65" s="184" cm="1">
        <f t="array" ref="Q65">_xlfn.IFS(DATA[[#This Row],[TYPE]]="Normal",DATA[[#This Row],[STORAGE DAYS]]*13,DATA[[#This Row],[TYPE]]="VIP",DATA[[#This Row],[STORAGE DAYS]]*20)</f>
        <v>1248</v>
      </c>
      <c r="R65" s="184">
        <f>DATA[[#This Row],[COLDROOM FEE]]-DATA[[#This Row],[STORAGE FEE]]</f>
        <v>0</v>
      </c>
      <c r="S65" s="38" t="str">
        <f>IF(ISBLANK(DATA[[#This Row],[COLDROOM RECEIPT]]),"IN CUSTODY","DISCHARGED")</f>
        <v>DISCHARGED</v>
      </c>
      <c r="T65" s="42"/>
      <c r="U65" s="43"/>
      <c r="V65" s="41"/>
    </row>
    <row r="66" spans="1:22" s="40" customFormat="1" ht="21" x14ac:dyDescent="0.25">
      <c r="A66" s="176" t="s">
        <v>335</v>
      </c>
      <c r="B66" s="177" t="s">
        <v>336</v>
      </c>
      <c r="C66" s="177">
        <v>76</v>
      </c>
      <c r="D66" s="178" t="s">
        <v>7</v>
      </c>
      <c r="E66" s="178" t="s">
        <v>337</v>
      </c>
      <c r="F66" s="179">
        <v>243985381</v>
      </c>
      <c r="G66" s="178" t="s">
        <v>34</v>
      </c>
      <c r="H66" s="180">
        <v>0.54861111111111116</v>
      </c>
      <c r="I66" s="178" t="s">
        <v>16</v>
      </c>
      <c r="J66" s="181">
        <v>45649</v>
      </c>
      <c r="K66" s="181">
        <v>45744</v>
      </c>
      <c r="L66" s="177">
        <f>IF(ISBLANK(DATA[[#This Row],[DISCHARGE DATE]]),"NO DISCHARGE DATE",DATA[[#This Row],[DISCHARGE DATE]]-DATA[[#This Row],[ADMISSION DATE]]+1)</f>
        <v>96</v>
      </c>
      <c r="M66" s="182">
        <v>350</v>
      </c>
      <c r="N66" s="182">
        <v>1248</v>
      </c>
      <c r="O66" s="183" t="s">
        <v>201</v>
      </c>
      <c r="P66" s="183" t="s">
        <v>338</v>
      </c>
      <c r="Q66" s="184" cm="1">
        <f t="array" ref="Q66">_xlfn.IFS(DATA[[#This Row],[TYPE]]="Normal",DATA[[#This Row],[STORAGE DAYS]]*13,DATA[[#This Row],[TYPE]]="VIP",DATA[[#This Row],[STORAGE DAYS]]*20)</f>
        <v>1248</v>
      </c>
      <c r="R66" s="184">
        <f>DATA[[#This Row],[COLDROOM FEE]]-DATA[[#This Row],[STORAGE FEE]]</f>
        <v>0</v>
      </c>
      <c r="S66" s="38" t="str">
        <f>IF(ISBLANK(DATA[[#This Row],[COLDROOM RECEIPT]]),"IN CUSTODY","DISCHARGED")</f>
        <v>DISCHARGED</v>
      </c>
      <c r="T66" s="42"/>
      <c r="U66" s="43"/>
      <c r="V66" s="41"/>
    </row>
    <row r="67" spans="1:22" s="40" customFormat="1" ht="21" x14ac:dyDescent="0.25">
      <c r="A67" s="176" t="s">
        <v>339</v>
      </c>
      <c r="B67" s="177" t="s">
        <v>340</v>
      </c>
      <c r="C67" s="177">
        <v>98</v>
      </c>
      <c r="D67" s="178" t="s">
        <v>7</v>
      </c>
      <c r="E67" s="178" t="s">
        <v>341</v>
      </c>
      <c r="F67" s="179">
        <v>531655002</v>
      </c>
      <c r="G67" s="178" t="s">
        <v>35</v>
      </c>
      <c r="H67" s="180">
        <v>0.70833333333333337</v>
      </c>
      <c r="I67" s="178" t="s">
        <v>16</v>
      </c>
      <c r="J67" s="181">
        <v>45651</v>
      </c>
      <c r="K67" s="181">
        <v>45849</v>
      </c>
      <c r="L67" s="177">
        <f>IF(ISBLANK(DATA[[#This Row],[DISCHARGE DATE]]),"NO DISCHARGE DATE",DATA[[#This Row],[DISCHARGE DATE]]-DATA[[#This Row],[ADMISSION DATE]]+1)</f>
        <v>199</v>
      </c>
      <c r="M67" s="182">
        <v>350</v>
      </c>
      <c r="N67" s="182">
        <v>2587</v>
      </c>
      <c r="O67" s="183" t="s">
        <v>338</v>
      </c>
      <c r="P67" s="183" t="s">
        <v>342</v>
      </c>
      <c r="Q67" s="184" cm="1">
        <f t="array" ref="Q67">_xlfn.IFS(DATA[[#This Row],[TYPE]]="Normal",DATA[[#This Row],[STORAGE DAYS]]*13,DATA[[#This Row],[TYPE]]="VIP",DATA[[#This Row],[STORAGE DAYS]]*20)</f>
        <v>2587</v>
      </c>
      <c r="R67" s="184">
        <f>DATA[[#This Row],[COLDROOM FEE]]-DATA[[#This Row],[STORAGE FEE]]</f>
        <v>0</v>
      </c>
      <c r="S67" s="38" t="str">
        <f>IF(ISBLANK(DATA[[#This Row],[COLDROOM RECEIPT]]),"IN CUSTODY","DISCHARGED")</f>
        <v>DISCHARGED</v>
      </c>
      <c r="T67" s="42"/>
      <c r="U67" s="43"/>
      <c r="V67" s="41"/>
    </row>
    <row r="68" spans="1:22" s="40" customFormat="1" ht="21" x14ac:dyDescent="0.25">
      <c r="A68" s="176" t="s">
        <v>343</v>
      </c>
      <c r="B68" s="177" t="s">
        <v>344</v>
      </c>
      <c r="C68" s="177">
        <v>60</v>
      </c>
      <c r="D68" s="178" t="s">
        <v>7</v>
      </c>
      <c r="E68" s="178" t="s">
        <v>345</v>
      </c>
      <c r="F68" s="179">
        <v>242779227</v>
      </c>
      <c r="G68" s="178" t="s">
        <v>35</v>
      </c>
      <c r="H68" s="180">
        <v>0.47916666666666669</v>
      </c>
      <c r="I68" s="178" t="s">
        <v>16</v>
      </c>
      <c r="J68" s="181">
        <v>45653</v>
      </c>
      <c r="K68" s="181">
        <v>45744</v>
      </c>
      <c r="L68" s="177">
        <f>IF(ISBLANK(DATA[[#This Row],[DISCHARGE DATE]]),"NO DISCHARGE DATE",DATA[[#This Row],[DISCHARGE DATE]]-DATA[[#This Row],[ADMISSION DATE]]+1)</f>
        <v>92</v>
      </c>
      <c r="M68" s="182">
        <v>350</v>
      </c>
      <c r="N68" s="182">
        <v>1196</v>
      </c>
      <c r="O68" s="183" t="s">
        <v>346</v>
      </c>
      <c r="P68" s="183" t="s">
        <v>305</v>
      </c>
      <c r="Q68" s="184" cm="1">
        <f t="array" ref="Q68">_xlfn.IFS(DATA[[#This Row],[TYPE]]="Normal",DATA[[#This Row],[STORAGE DAYS]]*13,DATA[[#This Row],[TYPE]]="VIP",DATA[[#This Row],[STORAGE DAYS]]*20)</f>
        <v>1196</v>
      </c>
      <c r="R68" s="184">
        <f>DATA[[#This Row],[COLDROOM FEE]]-DATA[[#This Row],[STORAGE FEE]]</f>
        <v>0</v>
      </c>
      <c r="S68" s="38" t="str">
        <f>IF(ISBLANK(DATA[[#This Row],[COLDROOM RECEIPT]]),"IN CUSTODY","DISCHARGED")</f>
        <v>DISCHARGED</v>
      </c>
      <c r="T68" s="42"/>
      <c r="U68" s="43"/>
      <c r="V68" s="41"/>
    </row>
    <row r="69" spans="1:22" s="40" customFormat="1" ht="21" x14ac:dyDescent="0.25">
      <c r="A69" s="176" t="s">
        <v>347</v>
      </c>
      <c r="B69" s="177" t="s">
        <v>348</v>
      </c>
      <c r="C69" s="177">
        <v>68</v>
      </c>
      <c r="D69" s="178" t="s">
        <v>7</v>
      </c>
      <c r="E69" s="178" t="s">
        <v>349</v>
      </c>
      <c r="F69" s="179">
        <v>244413097</v>
      </c>
      <c r="G69" s="178" t="s">
        <v>35</v>
      </c>
      <c r="H69" s="180">
        <v>0.58333333333333337</v>
      </c>
      <c r="I69" s="178" t="s">
        <v>16</v>
      </c>
      <c r="J69" s="181">
        <v>45653</v>
      </c>
      <c r="K69" s="181">
        <v>45828</v>
      </c>
      <c r="L69" s="177">
        <f>IF(ISBLANK(DATA[[#This Row],[DISCHARGE DATE]]),"NO DISCHARGE DATE",DATA[[#This Row],[DISCHARGE DATE]]-DATA[[#This Row],[ADMISSION DATE]]+1)</f>
        <v>176</v>
      </c>
      <c r="M69" s="182">
        <v>350</v>
      </c>
      <c r="N69" s="182">
        <v>2288</v>
      </c>
      <c r="O69" s="183" t="s">
        <v>298</v>
      </c>
      <c r="P69" s="183" t="s">
        <v>350</v>
      </c>
      <c r="Q69" s="184" cm="1">
        <f t="array" ref="Q69">_xlfn.IFS(DATA[[#This Row],[TYPE]]="Normal",DATA[[#This Row],[STORAGE DAYS]]*13,DATA[[#This Row],[TYPE]]="VIP",DATA[[#This Row],[STORAGE DAYS]]*20)</f>
        <v>2288</v>
      </c>
      <c r="R69" s="184">
        <f>DATA[[#This Row],[COLDROOM FEE]]-DATA[[#This Row],[STORAGE FEE]]</f>
        <v>0</v>
      </c>
      <c r="S69" s="38" t="str">
        <f>IF(ISBLANK(DATA[[#This Row],[COLDROOM RECEIPT]]),"IN CUSTODY","DISCHARGED")</f>
        <v>DISCHARGED</v>
      </c>
      <c r="T69" s="42"/>
      <c r="U69" s="43"/>
      <c r="V69" s="41"/>
    </row>
    <row r="70" spans="1:22" s="40" customFormat="1" ht="21" x14ac:dyDescent="0.25">
      <c r="A70" s="176" t="s">
        <v>351</v>
      </c>
      <c r="B70" s="177" t="s">
        <v>352</v>
      </c>
      <c r="C70" s="177">
        <v>78</v>
      </c>
      <c r="D70" s="178" t="s">
        <v>7</v>
      </c>
      <c r="E70" s="178" t="s">
        <v>271</v>
      </c>
      <c r="F70" s="179">
        <v>543526522</v>
      </c>
      <c r="G70" s="178" t="s">
        <v>33</v>
      </c>
      <c r="H70" s="180">
        <v>0.5</v>
      </c>
      <c r="I70" s="178" t="s">
        <v>16</v>
      </c>
      <c r="J70" s="181">
        <v>45656</v>
      </c>
      <c r="K70" s="181">
        <v>45807</v>
      </c>
      <c r="L70" s="177">
        <f>IF(ISBLANK(DATA[[#This Row],[DISCHARGE DATE]]),"NO DISCHARGE DATE",DATA[[#This Row],[DISCHARGE DATE]]-DATA[[#This Row],[ADMISSION DATE]]+1)</f>
        <v>152</v>
      </c>
      <c r="M70" s="182">
        <v>350</v>
      </c>
      <c r="N70" s="182">
        <v>1976</v>
      </c>
      <c r="O70" s="183" t="s">
        <v>314</v>
      </c>
      <c r="P70" s="183" t="s">
        <v>353</v>
      </c>
      <c r="Q70" s="184" cm="1">
        <f t="array" ref="Q70">_xlfn.IFS(DATA[[#This Row],[TYPE]]="Normal",DATA[[#This Row],[STORAGE DAYS]]*13,DATA[[#This Row],[TYPE]]="VIP",DATA[[#This Row],[STORAGE DAYS]]*20)</f>
        <v>1976</v>
      </c>
      <c r="R70" s="184">
        <f>DATA[[#This Row],[COLDROOM FEE]]-DATA[[#This Row],[STORAGE FEE]]</f>
        <v>0</v>
      </c>
      <c r="S70" s="38" t="str">
        <f>IF(ISBLANK(DATA[[#This Row],[COLDROOM RECEIPT]]),"IN CUSTODY","DISCHARGED")</f>
        <v>DISCHARGED</v>
      </c>
      <c r="T70" s="42"/>
      <c r="U70" s="43"/>
      <c r="V70" s="41"/>
    </row>
    <row r="71" spans="1:22" s="40" customFormat="1" ht="21" x14ac:dyDescent="0.25">
      <c r="A71" s="176" t="s">
        <v>354</v>
      </c>
      <c r="B71" s="177" t="s">
        <v>355</v>
      </c>
      <c r="C71" s="177">
        <v>45</v>
      </c>
      <c r="D71" s="178" t="s">
        <v>7</v>
      </c>
      <c r="E71" s="178" t="s">
        <v>356</v>
      </c>
      <c r="F71" s="179">
        <v>245450963</v>
      </c>
      <c r="G71" s="178" t="s">
        <v>30</v>
      </c>
      <c r="H71" s="180">
        <v>0.47916666666666669</v>
      </c>
      <c r="I71" s="178" t="s">
        <v>18</v>
      </c>
      <c r="J71" s="181">
        <v>45657</v>
      </c>
      <c r="K71" s="181">
        <v>45772</v>
      </c>
      <c r="L71" s="177">
        <f>IF(ISBLANK(DATA[[#This Row],[DISCHARGE DATE]]),"NO DISCHARGE DATE",DATA[[#This Row],[DISCHARGE DATE]]-DATA[[#This Row],[ADMISSION DATE]]+1)</f>
        <v>116</v>
      </c>
      <c r="M71" s="182">
        <v>350</v>
      </c>
      <c r="N71" s="182">
        <v>2320</v>
      </c>
      <c r="O71" s="183" t="s">
        <v>357</v>
      </c>
      <c r="P71" s="183" t="s">
        <v>358</v>
      </c>
      <c r="Q71" s="184" cm="1">
        <f t="array" ref="Q71">_xlfn.IFS(DATA[[#This Row],[TYPE]]="Normal",DATA[[#This Row],[STORAGE DAYS]]*13,DATA[[#This Row],[TYPE]]="VIP",DATA[[#This Row],[STORAGE DAYS]]*20)</f>
        <v>2320</v>
      </c>
      <c r="R71" s="184">
        <f>DATA[[#This Row],[COLDROOM FEE]]-DATA[[#This Row],[STORAGE FEE]]</f>
        <v>0</v>
      </c>
      <c r="S71" s="38" t="str">
        <f>IF(ISBLANK(DATA[[#This Row],[COLDROOM RECEIPT]]),"IN CUSTODY","DISCHARGED")</f>
        <v>DISCHARGED</v>
      </c>
      <c r="T71" s="42"/>
      <c r="U71" s="43"/>
      <c r="V71" s="41"/>
    </row>
    <row r="72" spans="1:22" s="40" customFormat="1" ht="21" x14ac:dyDescent="0.25">
      <c r="A72" s="176" t="s">
        <v>359</v>
      </c>
      <c r="B72" s="177" t="s">
        <v>360</v>
      </c>
      <c r="C72" s="177">
        <v>80</v>
      </c>
      <c r="D72" s="178" t="s">
        <v>7</v>
      </c>
      <c r="E72" s="178" t="s">
        <v>361</v>
      </c>
      <c r="F72" s="179">
        <v>249809015</v>
      </c>
      <c r="G72" s="178" t="s">
        <v>33</v>
      </c>
      <c r="H72" s="180">
        <v>0.33333333333333331</v>
      </c>
      <c r="I72" s="178" t="s">
        <v>16</v>
      </c>
      <c r="J72" s="181">
        <v>45658</v>
      </c>
      <c r="K72" s="181">
        <v>45772</v>
      </c>
      <c r="L72" s="177">
        <f>IF(ISBLANK(DATA[[#This Row],[DISCHARGE DATE]]),"NO DISCHARGE DATE",DATA[[#This Row],[DISCHARGE DATE]]-DATA[[#This Row],[ADMISSION DATE]]+1)</f>
        <v>115</v>
      </c>
      <c r="M72" s="182">
        <v>350</v>
      </c>
      <c r="N72" s="182">
        <v>1495</v>
      </c>
      <c r="O72" s="183" t="s">
        <v>362</v>
      </c>
      <c r="P72" s="183" t="s">
        <v>363</v>
      </c>
      <c r="Q72" s="184" cm="1">
        <f t="array" ref="Q72">_xlfn.IFS(DATA[[#This Row],[TYPE]]="Normal",DATA[[#This Row],[STORAGE DAYS]]*13,DATA[[#This Row],[TYPE]]="VIP",DATA[[#This Row],[STORAGE DAYS]]*20)</f>
        <v>1495</v>
      </c>
      <c r="R72" s="184">
        <f>DATA[[#This Row],[COLDROOM FEE]]-DATA[[#This Row],[STORAGE FEE]]</f>
        <v>0</v>
      </c>
      <c r="S72" s="38" t="str">
        <f>IF(ISBLANK(DATA[[#This Row],[COLDROOM RECEIPT]]),"IN CUSTODY","DISCHARGED")</f>
        <v>DISCHARGED</v>
      </c>
      <c r="T72" s="42"/>
      <c r="U72" s="43"/>
      <c r="V72" s="41"/>
    </row>
    <row r="73" spans="1:22" s="40" customFormat="1" ht="21" x14ac:dyDescent="0.25">
      <c r="A73" s="176" t="s">
        <v>364</v>
      </c>
      <c r="B73" s="177" t="s">
        <v>365</v>
      </c>
      <c r="C73" s="177">
        <v>68</v>
      </c>
      <c r="D73" s="178" t="s">
        <v>9</v>
      </c>
      <c r="E73" s="178" t="s">
        <v>366</v>
      </c>
      <c r="F73" s="179">
        <v>559677861</v>
      </c>
      <c r="G73" s="178" t="s">
        <v>34</v>
      </c>
      <c r="H73" s="180">
        <v>0.70833333333333337</v>
      </c>
      <c r="I73" s="178" t="s">
        <v>18</v>
      </c>
      <c r="J73" s="181">
        <v>45664</v>
      </c>
      <c r="K73" s="181">
        <v>45771</v>
      </c>
      <c r="L73" s="177">
        <f>IF(ISBLANK(DATA[[#This Row],[DISCHARGE DATE]]),"NO DISCHARGE DATE",DATA[[#This Row],[DISCHARGE DATE]]-DATA[[#This Row],[ADMISSION DATE]]+1)</f>
        <v>108</v>
      </c>
      <c r="M73" s="182">
        <v>350</v>
      </c>
      <c r="N73" s="182">
        <v>2160</v>
      </c>
      <c r="O73" s="183" t="s">
        <v>367</v>
      </c>
      <c r="P73" s="183" t="s">
        <v>368</v>
      </c>
      <c r="Q73" s="184" cm="1">
        <f t="array" ref="Q73">_xlfn.IFS(DATA[[#This Row],[TYPE]]="Normal",DATA[[#This Row],[STORAGE DAYS]]*13,DATA[[#This Row],[TYPE]]="VIP",DATA[[#This Row],[STORAGE DAYS]]*20)</f>
        <v>2160</v>
      </c>
      <c r="R73" s="184">
        <f>DATA[[#This Row],[COLDROOM FEE]]-DATA[[#This Row],[STORAGE FEE]]</f>
        <v>0</v>
      </c>
      <c r="S73" s="38" t="str">
        <f>IF(ISBLANK(DATA[[#This Row],[COLDROOM RECEIPT]]),"IN CUSTODY","DISCHARGED")</f>
        <v>DISCHARGED</v>
      </c>
      <c r="T73" s="42"/>
      <c r="U73" s="43"/>
      <c r="V73" s="41"/>
    </row>
    <row r="74" spans="1:22" s="40" customFormat="1" ht="21" x14ac:dyDescent="0.25">
      <c r="A74" s="176" t="s">
        <v>369</v>
      </c>
      <c r="B74" s="177" t="s">
        <v>370</v>
      </c>
      <c r="C74" s="177">
        <v>50</v>
      </c>
      <c r="D74" s="178" t="s">
        <v>9</v>
      </c>
      <c r="E74" s="178" t="s">
        <v>371</v>
      </c>
      <c r="F74" s="179">
        <v>598055074</v>
      </c>
      <c r="G74" s="178" t="s">
        <v>35</v>
      </c>
      <c r="H74" s="180">
        <v>0.47916666666666669</v>
      </c>
      <c r="I74" s="178" t="s">
        <v>16</v>
      </c>
      <c r="J74" s="181">
        <v>45666</v>
      </c>
      <c r="K74" s="181">
        <v>45744</v>
      </c>
      <c r="L74" s="177">
        <f>IF(ISBLANK(DATA[[#This Row],[DISCHARGE DATE]]),"NO DISCHARGE DATE",DATA[[#This Row],[DISCHARGE DATE]]-DATA[[#This Row],[ADMISSION DATE]]+1)</f>
        <v>79</v>
      </c>
      <c r="M74" s="182">
        <v>350</v>
      </c>
      <c r="N74" s="182">
        <v>1027</v>
      </c>
      <c r="O74" s="183" t="s">
        <v>372</v>
      </c>
      <c r="P74" s="183" t="s">
        <v>346</v>
      </c>
      <c r="Q74" s="184" cm="1">
        <f t="array" ref="Q74">_xlfn.IFS(DATA[[#This Row],[TYPE]]="Normal",DATA[[#This Row],[STORAGE DAYS]]*13,DATA[[#This Row],[TYPE]]="VIP",DATA[[#This Row],[STORAGE DAYS]]*20)</f>
        <v>1027</v>
      </c>
      <c r="R74" s="184">
        <f>DATA[[#This Row],[COLDROOM FEE]]-DATA[[#This Row],[STORAGE FEE]]</f>
        <v>0</v>
      </c>
      <c r="S74" s="38" t="str">
        <f>IF(ISBLANK(DATA[[#This Row],[COLDROOM RECEIPT]]),"IN CUSTODY","DISCHARGED")</f>
        <v>DISCHARGED</v>
      </c>
      <c r="T74" s="42"/>
      <c r="U74" s="43"/>
      <c r="V74" s="41"/>
    </row>
    <row r="75" spans="1:22" s="40" customFormat="1" ht="21" x14ac:dyDescent="0.25">
      <c r="A75" s="176" t="s">
        <v>373</v>
      </c>
      <c r="B75" s="177" t="s">
        <v>374</v>
      </c>
      <c r="C75" s="177">
        <v>40</v>
      </c>
      <c r="D75" s="178" t="s">
        <v>9</v>
      </c>
      <c r="E75" s="178" t="s">
        <v>375</v>
      </c>
      <c r="F75" s="179">
        <v>245612360</v>
      </c>
      <c r="G75" s="178" t="s">
        <v>35</v>
      </c>
      <c r="H75" s="180">
        <v>0.35416666666666669</v>
      </c>
      <c r="I75" s="178" t="s">
        <v>16</v>
      </c>
      <c r="J75" s="181">
        <v>45673</v>
      </c>
      <c r="K75" s="181">
        <v>45744</v>
      </c>
      <c r="L75" s="177">
        <f>IF(ISBLANK(DATA[[#This Row],[DISCHARGE DATE]]),"NO DISCHARGE DATE",DATA[[#This Row],[DISCHARGE DATE]]-DATA[[#This Row],[ADMISSION DATE]]+1)</f>
        <v>72</v>
      </c>
      <c r="M75" s="182">
        <v>350</v>
      </c>
      <c r="N75" s="182">
        <v>923</v>
      </c>
      <c r="O75" s="183" t="s">
        <v>376</v>
      </c>
      <c r="P75" s="183" t="s">
        <v>263</v>
      </c>
      <c r="Q75" s="184" cm="1">
        <f t="array" ref="Q75">_xlfn.IFS(DATA[[#This Row],[TYPE]]="Normal",DATA[[#This Row],[STORAGE DAYS]]*13,DATA[[#This Row],[TYPE]]="VIP",DATA[[#This Row],[STORAGE DAYS]]*20)</f>
        <v>936</v>
      </c>
      <c r="R75" s="184">
        <f>DATA[[#This Row],[COLDROOM FEE]]-DATA[[#This Row],[STORAGE FEE]]</f>
        <v>-13</v>
      </c>
      <c r="S75" s="38" t="str">
        <f>IF(ISBLANK(DATA[[#This Row],[COLDROOM RECEIPT]]),"IN CUSTODY","DISCHARGED")</f>
        <v>DISCHARGED</v>
      </c>
      <c r="T75" s="42"/>
      <c r="U75" s="43"/>
      <c r="V75" s="41"/>
    </row>
    <row r="76" spans="1:22" s="40" customFormat="1" ht="21" x14ac:dyDescent="0.25">
      <c r="A76" s="176" t="s">
        <v>377</v>
      </c>
      <c r="B76" s="177" t="s">
        <v>378</v>
      </c>
      <c r="C76" s="177">
        <v>30</v>
      </c>
      <c r="D76" s="178" t="s">
        <v>9</v>
      </c>
      <c r="E76" s="178" t="s">
        <v>379</v>
      </c>
      <c r="F76" s="179">
        <v>256574842</v>
      </c>
      <c r="G76" s="178" t="s">
        <v>30</v>
      </c>
      <c r="H76" s="180">
        <v>0.6875</v>
      </c>
      <c r="I76" s="178" t="s">
        <v>16</v>
      </c>
      <c r="J76" s="181">
        <v>45672</v>
      </c>
      <c r="K76" s="181">
        <v>45730</v>
      </c>
      <c r="L76" s="177">
        <f>IF(ISBLANK(DATA[[#This Row],[DISCHARGE DATE]]),"NO DISCHARGE DATE",DATA[[#This Row],[DISCHARGE DATE]]-DATA[[#This Row],[ADMISSION DATE]]+1)</f>
        <v>59</v>
      </c>
      <c r="M76" s="182">
        <v>350</v>
      </c>
      <c r="N76" s="182">
        <v>767</v>
      </c>
      <c r="O76" s="183" t="s">
        <v>363</v>
      </c>
      <c r="P76" s="183" t="s">
        <v>258</v>
      </c>
      <c r="Q76" s="184" cm="1">
        <f t="array" ref="Q76">_xlfn.IFS(DATA[[#This Row],[TYPE]]="Normal",DATA[[#This Row],[STORAGE DAYS]]*13,DATA[[#This Row],[TYPE]]="VIP",DATA[[#This Row],[STORAGE DAYS]]*20)</f>
        <v>767</v>
      </c>
      <c r="R76" s="184">
        <f>DATA[[#This Row],[COLDROOM FEE]]-DATA[[#This Row],[STORAGE FEE]]</f>
        <v>0</v>
      </c>
      <c r="S76" s="38" t="str">
        <f>IF(ISBLANK(DATA[[#This Row],[COLDROOM RECEIPT]]),"IN CUSTODY","DISCHARGED")</f>
        <v>DISCHARGED</v>
      </c>
      <c r="T76" s="42"/>
      <c r="U76" s="43"/>
      <c r="V76" s="41"/>
    </row>
    <row r="77" spans="1:22" s="40" customFormat="1" ht="21" x14ac:dyDescent="0.25">
      <c r="A77" s="176" t="s">
        <v>380</v>
      </c>
      <c r="B77" s="177" t="s">
        <v>381</v>
      </c>
      <c r="C77" s="177">
        <v>65</v>
      </c>
      <c r="D77" s="178" t="s">
        <v>7</v>
      </c>
      <c r="E77" s="178" t="s">
        <v>382</v>
      </c>
      <c r="F77" s="179">
        <v>545091696</v>
      </c>
      <c r="G77" s="178" t="s">
        <v>35</v>
      </c>
      <c r="H77" s="180">
        <v>0.95833333333333337</v>
      </c>
      <c r="I77" s="178" t="s">
        <v>16</v>
      </c>
      <c r="J77" s="181">
        <v>45676</v>
      </c>
      <c r="K77" s="181">
        <v>45807</v>
      </c>
      <c r="L77" s="177">
        <f>IF(ISBLANK(DATA[[#This Row],[DISCHARGE DATE]]),"NO DISCHARGE DATE",DATA[[#This Row],[DISCHARGE DATE]]-DATA[[#This Row],[ADMISSION DATE]]+1)</f>
        <v>132</v>
      </c>
      <c r="M77" s="182">
        <v>350</v>
      </c>
      <c r="N77" s="182">
        <v>1716</v>
      </c>
      <c r="O77" s="183" t="s">
        <v>383</v>
      </c>
      <c r="P77" s="183" t="s">
        <v>384</v>
      </c>
      <c r="Q77" s="184" cm="1">
        <f t="array" ref="Q77">_xlfn.IFS(DATA[[#This Row],[TYPE]]="Normal",DATA[[#This Row],[STORAGE DAYS]]*13,DATA[[#This Row],[TYPE]]="VIP",DATA[[#This Row],[STORAGE DAYS]]*20)</f>
        <v>1716</v>
      </c>
      <c r="R77" s="184">
        <f>DATA[[#This Row],[COLDROOM FEE]]-DATA[[#This Row],[STORAGE FEE]]</f>
        <v>0</v>
      </c>
      <c r="S77" s="38" t="str">
        <f>IF(ISBLANK(DATA[[#This Row],[COLDROOM RECEIPT]]),"IN CUSTODY","DISCHARGED")</f>
        <v>DISCHARGED</v>
      </c>
      <c r="T77" s="42"/>
      <c r="U77" s="43"/>
      <c r="V77" s="41"/>
    </row>
    <row r="78" spans="1:22" s="40" customFormat="1" ht="21" x14ac:dyDescent="0.25">
      <c r="A78" s="176" t="s">
        <v>385</v>
      </c>
      <c r="B78" s="177" t="s">
        <v>386</v>
      </c>
      <c r="C78" s="177">
        <v>49</v>
      </c>
      <c r="D78" s="178" t="s">
        <v>7</v>
      </c>
      <c r="E78" s="178" t="s">
        <v>387</v>
      </c>
      <c r="F78" s="179">
        <v>545889088</v>
      </c>
      <c r="G78" s="178" t="s">
        <v>35</v>
      </c>
      <c r="H78" s="180">
        <v>0.95833333333333337</v>
      </c>
      <c r="I78" s="178" t="s">
        <v>16</v>
      </c>
      <c r="J78" s="181">
        <v>45675</v>
      </c>
      <c r="K78" s="181">
        <v>45772</v>
      </c>
      <c r="L78" s="177">
        <f>IF(ISBLANK(DATA[[#This Row],[DISCHARGE DATE]]),"NO DISCHARGE DATE",DATA[[#This Row],[DISCHARGE DATE]]-DATA[[#This Row],[ADMISSION DATE]]+1)</f>
        <v>98</v>
      </c>
      <c r="M78" s="182">
        <v>350</v>
      </c>
      <c r="N78" s="182">
        <v>1274</v>
      </c>
      <c r="O78" s="183" t="s">
        <v>331</v>
      </c>
      <c r="P78" s="183" t="s">
        <v>388</v>
      </c>
      <c r="Q78" s="184" cm="1">
        <f t="array" ref="Q78">_xlfn.IFS(DATA[[#This Row],[TYPE]]="Normal",DATA[[#This Row],[STORAGE DAYS]]*13,DATA[[#This Row],[TYPE]]="VIP",DATA[[#This Row],[STORAGE DAYS]]*20)</f>
        <v>1274</v>
      </c>
      <c r="R78" s="184">
        <f>DATA[[#This Row],[COLDROOM FEE]]-DATA[[#This Row],[STORAGE FEE]]</f>
        <v>0</v>
      </c>
      <c r="S78" s="38" t="str">
        <f>IF(ISBLANK(DATA[[#This Row],[COLDROOM RECEIPT]]),"IN CUSTODY","DISCHARGED")</f>
        <v>DISCHARGED</v>
      </c>
      <c r="T78" s="42"/>
      <c r="U78" s="43"/>
      <c r="V78" s="41"/>
    </row>
    <row r="79" spans="1:22" s="40" customFormat="1" ht="21" x14ac:dyDescent="0.25">
      <c r="A79" s="176" t="s">
        <v>389</v>
      </c>
      <c r="B79" s="177" t="s">
        <v>390</v>
      </c>
      <c r="C79" s="177">
        <v>65</v>
      </c>
      <c r="D79" s="178" t="s">
        <v>7</v>
      </c>
      <c r="E79" s="178" t="s">
        <v>391</v>
      </c>
      <c r="F79" s="179">
        <v>242462633</v>
      </c>
      <c r="G79" s="178" t="s">
        <v>35</v>
      </c>
      <c r="H79" s="180">
        <v>0.51041666666666663</v>
      </c>
      <c r="I79" s="178" t="s">
        <v>16</v>
      </c>
      <c r="J79" s="181">
        <v>45679</v>
      </c>
      <c r="K79" s="181">
        <v>45744</v>
      </c>
      <c r="L79" s="177">
        <f>IF(ISBLANK(DATA[[#This Row],[DISCHARGE DATE]]),"NO DISCHARGE DATE",DATA[[#This Row],[DISCHARGE DATE]]-DATA[[#This Row],[ADMISSION DATE]]+1)</f>
        <v>66</v>
      </c>
      <c r="M79" s="182">
        <v>350</v>
      </c>
      <c r="N79" s="182">
        <v>858</v>
      </c>
      <c r="O79" s="183" t="s">
        <v>264</v>
      </c>
      <c r="P79" s="183" t="s">
        <v>313</v>
      </c>
      <c r="Q79" s="184" cm="1">
        <f t="array" ref="Q79">_xlfn.IFS(DATA[[#This Row],[TYPE]]="Normal",DATA[[#This Row],[STORAGE DAYS]]*13,DATA[[#This Row],[TYPE]]="VIP",DATA[[#This Row],[STORAGE DAYS]]*20)</f>
        <v>858</v>
      </c>
      <c r="R79" s="184">
        <f>DATA[[#This Row],[COLDROOM FEE]]-DATA[[#This Row],[STORAGE FEE]]</f>
        <v>0</v>
      </c>
      <c r="S79" s="38" t="str">
        <f>IF(ISBLANK(DATA[[#This Row],[COLDROOM RECEIPT]]),"IN CUSTODY","DISCHARGED")</f>
        <v>DISCHARGED</v>
      </c>
      <c r="T79" s="42"/>
      <c r="U79" s="43"/>
      <c r="V79" s="41"/>
    </row>
    <row r="80" spans="1:22" s="40" customFormat="1" ht="21" x14ac:dyDescent="0.25">
      <c r="A80" s="176" t="s">
        <v>392</v>
      </c>
      <c r="B80" s="177" t="s">
        <v>393</v>
      </c>
      <c r="C80" s="177">
        <v>55</v>
      </c>
      <c r="D80" s="178" t="s">
        <v>9</v>
      </c>
      <c r="E80" s="178" t="s">
        <v>394</v>
      </c>
      <c r="F80" s="179">
        <v>249088103</v>
      </c>
      <c r="G80" s="178" t="s">
        <v>35</v>
      </c>
      <c r="H80" s="180">
        <v>0.71875</v>
      </c>
      <c r="I80" s="178" t="s">
        <v>16</v>
      </c>
      <c r="J80" s="181">
        <v>45683</v>
      </c>
      <c r="K80" s="181">
        <v>45709</v>
      </c>
      <c r="L80" s="177">
        <f>IF(ISBLANK(DATA[[#This Row],[DISCHARGE DATE]]),"NO DISCHARGE DATE",DATA[[#This Row],[DISCHARGE DATE]]-DATA[[#This Row],[ADMISSION DATE]]+1)</f>
        <v>27</v>
      </c>
      <c r="M80" s="182">
        <v>350</v>
      </c>
      <c r="N80" s="182">
        <v>351</v>
      </c>
      <c r="O80" s="183" t="s">
        <v>388</v>
      </c>
      <c r="P80" s="183" t="s">
        <v>200</v>
      </c>
      <c r="Q80" s="184" cm="1">
        <f t="array" ref="Q80">_xlfn.IFS(DATA[[#This Row],[TYPE]]="Normal",DATA[[#This Row],[STORAGE DAYS]]*13,DATA[[#This Row],[TYPE]]="VIP",DATA[[#This Row],[STORAGE DAYS]]*20)</f>
        <v>351</v>
      </c>
      <c r="R80" s="184">
        <f>DATA[[#This Row],[COLDROOM FEE]]-DATA[[#This Row],[STORAGE FEE]]</f>
        <v>0</v>
      </c>
      <c r="S80" s="38" t="str">
        <f>IF(ISBLANK(DATA[[#This Row],[COLDROOM RECEIPT]]),"IN CUSTODY","DISCHARGED")</f>
        <v>DISCHARGED</v>
      </c>
      <c r="T80" s="42"/>
      <c r="U80" s="43"/>
      <c r="V80" s="41"/>
    </row>
    <row r="81" spans="1:22" s="40" customFormat="1" ht="21" x14ac:dyDescent="0.25">
      <c r="A81" s="176" t="s">
        <v>395</v>
      </c>
      <c r="B81" s="177" t="s">
        <v>396</v>
      </c>
      <c r="C81" s="177">
        <v>32</v>
      </c>
      <c r="D81" s="178" t="s">
        <v>9</v>
      </c>
      <c r="E81" s="178" t="s">
        <v>397</v>
      </c>
      <c r="F81" s="179">
        <v>552564368</v>
      </c>
      <c r="G81" s="178" t="s">
        <v>34</v>
      </c>
      <c r="H81" s="180">
        <v>0.36805555555555558</v>
      </c>
      <c r="I81" s="178" t="s">
        <v>16</v>
      </c>
      <c r="J81" s="181">
        <v>45684</v>
      </c>
      <c r="K81" s="181">
        <v>45989</v>
      </c>
      <c r="L81" s="177">
        <f>IF(ISBLANK(DATA[[#This Row],[DISCHARGE DATE]]),"NO DISCHARGE DATE",DATA[[#This Row],[DISCHARGE DATE]]-DATA[[#This Row],[ADMISSION DATE]]+1)</f>
        <v>306</v>
      </c>
      <c r="M81" s="182">
        <v>350</v>
      </c>
      <c r="N81" s="182">
        <v>3978</v>
      </c>
      <c r="O81" s="183" t="s">
        <v>398</v>
      </c>
      <c r="P81" s="183" t="s">
        <v>484</v>
      </c>
      <c r="Q81" s="184" cm="1">
        <f t="array" ref="Q81">_xlfn.IFS(DATA[[#This Row],[TYPE]]="Normal",DATA[[#This Row],[STORAGE DAYS]]*13,DATA[[#This Row],[TYPE]]="VIP",DATA[[#This Row],[STORAGE DAYS]]*20)</f>
        <v>3978</v>
      </c>
      <c r="R81" s="184">
        <f>DATA[[#This Row],[COLDROOM FEE]]-DATA[[#This Row],[STORAGE FEE]]</f>
        <v>0</v>
      </c>
      <c r="S81" s="38" t="str">
        <f>IF(ISBLANK(DATA[[#This Row],[COLDROOM RECEIPT]]),"IN CUSTODY","DISCHARGED")</f>
        <v>DISCHARGED</v>
      </c>
      <c r="T81" s="42"/>
      <c r="U81" s="43"/>
      <c r="V81" s="41"/>
    </row>
    <row r="82" spans="1:22" s="40" customFormat="1" ht="21" x14ac:dyDescent="0.25">
      <c r="A82" s="176" t="s">
        <v>399</v>
      </c>
      <c r="B82" s="177" t="s">
        <v>400</v>
      </c>
      <c r="C82" s="177">
        <v>30</v>
      </c>
      <c r="D82" s="178" t="s">
        <v>7</v>
      </c>
      <c r="E82" s="178" t="s">
        <v>401</v>
      </c>
      <c r="F82" s="179">
        <v>556802105</v>
      </c>
      <c r="G82" s="178" t="s">
        <v>28</v>
      </c>
      <c r="H82" s="180">
        <v>0.21875</v>
      </c>
      <c r="I82" s="178" t="s">
        <v>16</v>
      </c>
      <c r="J82" s="181">
        <v>45684</v>
      </c>
      <c r="K82" s="181">
        <v>45849</v>
      </c>
      <c r="L82" s="177">
        <f>IF(ISBLANK(DATA[[#This Row],[DISCHARGE DATE]]),"NO DISCHARGE DATE",DATA[[#This Row],[DISCHARGE DATE]]-DATA[[#This Row],[ADMISSION DATE]]+1)</f>
        <v>166</v>
      </c>
      <c r="M82" s="182">
        <v>350</v>
      </c>
      <c r="N82" s="182">
        <v>2158</v>
      </c>
      <c r="O82" s="183" t="s">
        <v>254</v>
      </c>
      <c r="P82" s="183" t="s">
        <v>402</v>
      </c>
      <c r="Q82" s="184" cm="1">
        <f t="array" ref="Q82">_xlfn.IFS(DATA[[#This Row],[TYPE]]="Normal",DATA[[#This Row],[STORAGE DAYS]]*13,DATA[[#This Row],[TYPE]]="VIP",DATA[[#This Row],[STORAGE DAYS]]*20)</f>
        <v>2158</v>
      </c>
      <c r="R82" s="184">
        <f>DATA[[#This Row],[COLDROOM FEE]]-DATA[[#This Row],[STORAGE FEE]]</f>
        <v>0</v>
      </c>
      <c r="S82" s="38" t="str">
        <f>IF(ISBLANK(DATA[[#This Row],[COLDROOM RECEIPT]]),"IN CUSTODY","DISCHARGED")</f>
        <v>DISCHARGED</v>
      </c>
      <c r="T82" s="42"/>
      <c r="U82" s="43"/>
      <c r="V82" s="41"/>
    </row>
    <row r="83" spans="1:22" s="40" customFormat="1" ht="21" x14ac:dyDescent="0.25">
      <c r="A83" s="176" t="s">
        <v>403</v>
      </c>
      <c r="B83" s="177" t="s">
        <v>404</v>
      </c>
      <c r="C83" s="177">
        <v>77</v>
      </c>
      <c r="D83" s="178" t="s">
        <v>9</v>
      </c>
      <c r="E83" s="178" t="s">
        <v>405</v>
      </c>
      <c r="F83" s="179">
        <v>544885861</v>
      </c>
      <c r="G83" s="178" t="s">
        <v>23</v>
      </c>
      <c r="H83" s="180">
        <v>0.45833333333333331</v>
      </c>
      <c r="I83" s="178" t="s">
        <v>16</v>
      </c>
      <c r="J83" s="181">
        <v>45688</v>
      </c>
      <c r="K83" s="181">
        <v>45814</v>
      </c>
      <c r="L83" s="177">
        <f>IF(ISBLANK(DATA[[#This Row],[DISCHARGE DATE]]),"NO DISCHARGE DATE",DATA[[#This Row],[DISCHARGE DATE]]-DATA[[#This Row],[ADMISSION DATE]]+1)</f>
        <v>127</v>
      </c>
      <c r="M83" s="182">
        <v>350</v>
      </c>
      <c r="N83" s="182">
        <v>1651</v>
      </c>
      <c r="O83" s="183" t="s">
        <v>406</v>
      </c>
      <c r="P83" s="183" t="s">
        <v>407</v>
      </c>
      <c r="Q83" s="184" cm="1">
        <f t="array" ref="Q83">_xlfn.IFS(DATA[[#This Row],[TYPE]]="Normal",DATA[[#This Row],[STORAGE DAYS]]*13,DATA[[#This Row],[TYPE]]="VIP",DATA[[#This Row],[STORAGE DAYS]]*20)</f>
        <v>1651</v>
      </c>
      <c r="R83" s="184">
        <f>DATA[[#This Row],[COLDROOM FEE]]-DATA[[#This Row],[STORAGE FEE]]</f>
        <v>0</v>
      </c>
      <c r="S83" s="38" t="str">
        <f>IF(ISBLANK(DATA[[#This Row],[COLDROOM RECEIPT]]),"IN CUSTODY","DISCHARGED")</f>
        <v>DISCHARGED</v>
      </c>
      <c r="T83" s="42"/>
      <c r="U83" s="43"/>
      <c r="V83" s="41"/>
    </row>
    <row r="84" spans="1:22" s="40" customFormat="1" ht="21" x14ac:dyDescent="0.25">
      <c r="A84" s="176" t="s">
        <v>408</v>
      </c>
      <c r="B84" s="177" t="s">
        <v>386</v>
      </c>
      <c r="C84" s="177">
        <v>52</v>
      </c>
      <c r="D84" s="178" t="s">
        <v>7</v>
      </c>
      <c r="E84" s="178" t="s">
        <v>409</v>
      </c>
      <c r="F84" s="179">
        <v>540819359</v>
      </c>
      <c r="G84" s="178" t="s">
        <v>35</v>
      </c>
      <c r="H84" s="180">
        <v>0.625</v>
      </c>
      <c r="I84" s="178" t="s">
        <v>16</v>
      </c>
      <c r="J84" s="181">
        <v>45687</v>
      </c>
      <c r="K84" s="181">
        <v>45744</v>
      </c>
      <c r="L84" s="177">
        <f>IF(ISBLANK(DATA[[#This Row],[DISCHARGE DATE]]),"NO DISCHARGE DATE",DATA[[#This Row],[DISCHARGE DATE]]-DATA[[#This Row],[ADMISSION DATE]]+1)</f>
        <v>58</v>
      </c>
      <c r="M84" s="182">
        <v>350</v>
      </c>
      <c r="N84" s="182">
        <v>754</v>
      </c>
      <c r="O84" s="183" t="s">
        <v>368</v>
      </c>
      <c r="P84" s="183" t="s">
        <v>330</v>
      </c>
      <c r="Q84" s="184" cm="1">
        <f t="array" ref="Q84">_xlfn.IFS(DATA[[#This Row],[TYPE]]="Normal",DATA[[#This Row],[STORAGE DAYS]]*13,DATA[[#This Row],[TYPE]]="VIP",DATA[[#This Row],[STORAGE DAYS]]*20)</f>
        <v>754</v>
      </c>
      <c r="R84" s="184">
        <f>DATA[[#This Row],[COLDROOM FEE]]-DATA[[#This Row],[STORAGE FEE]]</f>
        <v>0</v>
      </c>
      <c r="S84" s="38" t="str">
        <f>IF(ISBLANK(DATA[[#This Row],[COLDROOM RECEIPT]]),"IN CUSTODY","DISCHARGED")</f>
        <v>DISCHARGED</v>
      </c>
      <c r="T84" s="42"/>
      <c r="U84" s="43"/>
      <c r="V84" s="41"/>
    </row>
    <row r="85" spans="1:22" s="40" customFormat="1" ht="21" x14ac:dyDescent="0.25">
      <c r="A85" s="176" t="s">
        <v>410</v>
      </c>
      <c r="B85" s="177" t="s">
        <v>411</v>
      </c>
      <c r="C85" s="177">
        <v>46</v>
      </c>
      <c r="D85" s="178" t="s">
        <v>9</v>
      </c>
      <c r="E85" s="178" t="s">
        <v>412</v>
      </c>
      <c r="F85" s="179">
        <v>598739622</v>
      </c>
      <c r="G85" s="178" t="s">
        <v>34</v>
      </c>
      <c r="H85" s="180">
        <v>0.66666666666666663</v>
      </c>
      <c r="I85" s="178" t="s">
        <v>16</v>
      </c>
      <c r="J85" s="181">
        <v>45690</v>
      </c>
      <c r="K85" s="181">
        <v>45709</v>
      </c>
      <c r="L85" s="177">
        <f>IF(ISBLANK(DATA[[#This Row],[DISCHARGE DATE]]),"NO DISCHARGE DATE",DATA[[#This Row],[DISCHARGE DATE]]-DATA[[#This Row],[ADMISSION DATE]]+1)</f>
        <v>20</v>
      </c>
      <c r="M85" s="182">
        <v>350</v>
      </c>
      <c r="N85" s="182">
        <v>260</v>
      </c>
      <c r="O85" s="183" t="s">
        <v>206</v>
      </c>
      <c r="P85" s="183" t="s">
        <v>215</v>
      </c>
      <c r="Q85" s="184" cm="1">
        <f t="array" ref="Q85">_xlfn.IFS(DATA[[#This Row],[TYPE]]="Normal",DATA[[#This Row],[STORAGE DAYS]]*13,DATA[[#This Row],[TYPE]]="VIP",DATA[[#This Row],[STORAGE DAYS]]*20)</f>
        <v>260</v>
      </c>
      <c r="R85" s="184">
        <f>DATA[[#This Row],[COLDROOM FEE]]-DATA[[#This Row],[STORAGE FEE]]</f>
        <v>0</v>
      </c>
      <c r="S85" s="38" t="str">
        <f>IF(ISBLANK(DATA[[#This Row],[COLDROOM RECEIPT]]),"IN CUSTODY","DISCHARGED")</f>
        <v>DISCHARGED</v>
      </c>
      <c r="T85" s="42"/>
      <c r="U85" s="43"/>
      <c r="V85" s="41"/>
    </row>
    <row r="86" spans="1:22" s="40" customFormat="1" ht="21" x14ac:dyDescent="0.25">
      <c r="A86" s="176" t="s">
        <v>413</v>
      </c>
      <c r="B86" s="177" t="s">
        <v>414</v>
      </c>
      <c r="C86" s="177">
        <v>90</v>
      </c>
      <c r="D86" s="178" t="s">
        <v>7</v>
      </c>
      <c r="E86" s="178" t="s">
        <v>415</v>
      </c>
      <c r="F86" s="179">
        <v>542052299</v>
      </c>
      <c r="G86" s="178" t="s">
        <v>34</v>
      </c>
      <c r="H86" s="180">
        <v>0.16666666666666666</v>
      </c>
      <c r="I86" s="178" t="s">
        <v>18</v>
      </c>
      <c r="J86" s="181">
        <v>45692</v>
      </c>
      <c r="K86" s="181">
        <v>45806</v>
      </c>
      <c r="L86" s="177">
        <f>IF(ISBLANK(DATA[[#This Row],[DISCHARGE DATE]]),"NO DISCHARGE DATE",DATA[[#This Row],[DISCHARGE DATE]]-DATA[[#This Row],[ADMISSION DATE]]+1)</f>
        <v>115</v>
      </c>
      <c r="M86" s="182">
        <v>350</v>
      </c>
      <c r="N86" s="182">
        <v>2300</v>
      </c>
      <c r="O86" s="183" t="s">
        <v>358</v>
      </c>
      <c r="P86" s="183" t="s">
        <v>268</v>
      </c>
      <c r="Q86" s="184" cm="1">
        <f t="array" ref="Q86">_xlfn.IFS(DATA[[#This Row],[TYPE]]="Normal",DATA[[#This Row],[STORAGE DAYS]]*13,DATA[[#This Row],[TYPE]]="VIP",DATA[[#This Row],[STORAGE DAYS]]*20)</f>
        <v>2300</v>
      </c>
      <c r="R86" s="184">
        <f>DATA[[#This Row],[COLDROOM FEE]]-DATA[[#This Row],[STORAGE FEE]]</f>
        <v>0</v>
      </c>
      <c r="S86" s="38" t="str">
        <f>IF(ISBLANK(DATA[[#This Row],[COLDROOM RECEIPT]]),"IN CUSTODY","DISCHARGED")</f>
        <v>DISCHARGED</v>
      </c>
      <c r="T86" s="42"/>
      <c r="U86" s="43"/>
      <c r="V86" s="41"/>
    </row>
    <row r="87" spans="1:22" s="40" customFormat="1" ht="21" x14ac:dyDescent="0.25">
      <c r="A87" s="176" t="s">
        <v>416</v>
      </c>
      <c r="B87" s="177" t="s">
        <v>417</v>
      </c>
      <c r="C87" s="177">
        <v>20</v>
      </c>
      <c r="D87" s="178" t="s">
        <v>7</v>
      </c>
      <c r="E87" s="178" t="s">
        <v>418</v>
      </c>
      <c r="F87" s="179">
        <v>242002826</v>
      </c>
      <c r="G87" s="178" t="s">
        <v>35</v>
      </c>
      <c r="H87" s="180">
        <v>0.29166666666666669</v>
      </c>
      <c r="I87" s="178" t="s">
        <v>16</v>
      </c>
      <c r="J87" s="181">
        <v>45692</v>
      </c>
      <c r="K87" s="181">
        <v>45849</v>
      </c>
      <c r="L87" s="177">
        <f>IF(ISBLANK(DATA[[#This Row],[DISCHARGE DATE]]),"NO DISCHARGE DATE",DATA[[#This Row],[DISCHARGE DATE]]-DATA[[#This Row],[ADMISSION DATE]]+1)</f>
        <v>158</v>
      </c>
      <c r="M87" s="182">
        <v>350</v>
      </c>
      <c r="N87" s="182">
        <v>1885</v>
      </c>
      <c r="O87" s="183" t="s">
        <v>119</v>
      </c>
      <c r="P87" s="183" t="s">
        <v>419</v>
      </c>
      <c r="Q87" s="184" cm="1">
        <f t="array" ref="Q87">_xlfn.IFS(DATA[[#This Row],[TYPE]]="Normal",DATA[[#This Row],[STORAGE DAYS]]*13,DATA[[#This Row],[TYPE]]="VIP",DATA[[#This Row],[STORAGE DAYS]]*20)</f>
        <v>2054</v>
      </c>
      <c r="R87" s="184">
        <f>DATA[[#This Row],[COLDROOM FEE]]-DATA[[#This Row],[STORAGE FEE]]</f>
        <v>-169</v>
      </c>
      <c r="S87" s="38" t="str">
        <f>IF(ISBLANK(DATA[[#This Row],[COLDROOM RECEIPT]]),"IN CUSTODY","DISCHARGED")</f>
        <v>DISCHARGED</v>
      </c>
      <c r="T87" s="42"/>
      <c r="U87" s="43"/>
      <c r="V87" s="41"/>
    </row>
    <row r="88" spans="1:22" s="40" customFormat="1" ht="21" x14ac:dyDescent="0.25">
      <c r="A88" s="176" t="s">
        <v>420</v>
      </c>
      <c r="B88" s="177" t="s">
        <v>421</v>
      </c>
      <c r="C88" s="177">
        <v>54</v>
      </c>
      <c r="D88" s="178" t="s">
        <v>9</v>
      </c>
      <c r="E88" s="178" t="s">
        <v>422</v>
      </c>
      <c r="F88" s="179">
        <v>543530422</v>
      </c>
      <c r="G88" s="178" t="s">
        <v>30</v>
      </c>
      <c r="H88" s="180">
        <v>0.6875</v>
      </c>
      <c r="I88" s="178" t="s">
        <v>16</v>
      </c>
      <c r="J88" s="181">
        <v>45692</v>
      </c>
      <c r="K88" s="181">
        <v>45856</v>
      </c>
      <c r="L88" s="177">
        <f>IF(ISBLANK(DATA[[#This Row],[DISCHARGE DATE]]),"NO DISCHARGE DATE",DATA[[#This Row],[DISCHARGE DATE]]-DATA[[#This Row],[ADMISSION DATE]]+1)</f>
        <v>165</v>
      </c>
      <c r="M88" s="182">
        <v>350</v>
      </c>
      <c r="N88" s="182">
        <v>2145</v>
      </c>
      <c r="O88" s="183" t="s">
        <v>147</v>
      </c>
      <c r="P88" s="183" t="s">
        <v>423</v>
      </c>
      <c r="Q88" s="184" cm="1">
        <f t="array" ref="Q88">_xlfn.IFS(DATA[[#This Row],[TYPE]]="Normal",DATA[[#This Row],[STORAGE DAYS]]*13,DATA[[#This Row],[TYPE]]="VIP",DATA[[#This Row],[STORAGE DAYS]]*20)</f>
        <v>2145</v>
      </c>
      <c r="R88" s="184">
        <f>DATA[[#This Row],[COLDROOM FEE]]-DATA[[#This Row],[STORAGE FEE]]</f>
        <v>0</v>
      </c>
      <c r="S88" s="38" t="str">
        <f>IF(ISBLANK(DATA[[#This Row],[COLDROOM RECEIPT]]),"IN CUSTODY","DISCHARGED")</f>
        <v>DISCHARGED</v>
      </c>
      <c r="T88" s="42"/>
      <c r="U88" s="43"/>
      <c r="V88" s="41"/>
    </row>
    <row r="89" spans="1:22" s="40" customFormat="1" ht="21" x14ac:dyDescent="0.25">
      <c r="A89" s="176" t="s">
        <v>424</v>
      </c>
      <c r="B89" s="177" t="s">
        <v>425</v>
      </c>
      <c r="C89" s="177">
        <v>66</v>
      </c>
      <c r="D89" s="178" t="s">
        <v>9</v>
      </c>
      <c r="E89" s="178" t="s">
        <v>415</v>
      </c>
      <c r="F89" s="179">
        <v>246425796</v>
      </c>
      <c r="G89" s="178" t="s">
        <v>35</v>
      </c>
      <c r="H89" s="180">
        <v>0.8125</v>
      </c>
      <c r="I89" s="178" t="s">
        <v>16</v>
      </c>
      <c r="J89" s="181">
        <v>45692</v>
      </c>
      <c r="K89" s="181">
        <v>45744</v>
      </c>
      <c r="L89" s="177">
        <f>IF(ISBLANK(DATA[[#This Row],[DISCHARGE DATE]]),"NO DISCHARGE DATE",DATA[[#This Row],[DISCHARGE DATE]]-DATA[[#This Row],[ADMISSION DATE]]+1)</f>
        <v>53</v>
      </c>
      <c r="M89" s="182">
        <v>350</v>
      </c>
      <c r="N89" s="182">
        <v>689</v>
      </c>
      <c r="O89" s="183" t="s">
        <v>426</v>
      </c>
      <c r="P89" s="183" t="s">
        <v>294</v>
      </c>
      <c r="Q89" s="184" cm="1">
        <f t="array" ref="Q89">_xlfn.IFS(DATA[[#This Row],[TYPE]]="Normal",DATA[[#This Row],[STORAGE DAYS]]*13,DATA[[#This Row],[TYPE]]="VIP",DATA[[#This Row],[STORAGE DAYS]]*20)</f>
        <v>689</v>
      </c>
      <c r="R89" s="184">
        <f>DATA[[#This Row],[COLDROOM FEE]]-DATA[[#This Row],[STORAGE FEE]]</f>
        <v>0</v>
      </c>
      <c r="S89" s="38" t="str">
        <f>IF(ISBLANK(DATA[[#This Row],[COLDROOM RECEIPT]]),"IN CUSTODY","DISCHARGED")</f>
        <v>DISCHARGED</v>
      </c>
      <c r="T89" s="42"/>
      <c r="U89" s="43"/>
      <c r="V89" s="41"/>
    </row>
    <row r="90" spans="1:22" s="40" customFormat="1" ht="21" x14ac:dyDescent="0.25">
      <c r="A90" s="176" t="s">
        <v>427</v>
      </c>
      <c r="B90" s="177" t="s">
        <v>428</v>
      </c>
      <c r="C90" s="177">
        <v>49</v>
      </c>
      <c r="D90" s="178" t="s">
        <v>9</v>
      </c>
      <c r="E90" s="178" t="s">
        <v>429</v>
      </c>
      <c r="F90" s="179">
        <v>247200542</v>
      </c>
      <c r="G90" s="178" t="s">
        <v>35</v>
      </c>
      <c r="H90" s="180">
        <v>0.52083333333333337</v>
      </c>
      <c r="I90" s="178" t="s">
        <v>16</v>
      </c>
      <c r="J90" s="181">
        <v>45694</v>
      </c>
      <c r="K90" s="181">
        <v>45700</v>
      </c>
      <c r="L90" s="177">
        <f>IF(ISBLANK(DATA[[#This Row],[DISCHARGE DATE]]),"NO DISCHARGE DATE",DATA[[#This Row],[DISCHARGE DATE]]-DATA[[#This Row],[ADMISSION DATE]]+1)</f>
        <v>7</v>
      </c>
      <c r="M90" s="182">
        <v>350</v>
      </c>
      <c r="N90" s="182">
        <v>91</v>
      </c>
      <c r="O90" s="183" t="s">
        <v>419</v>
      </c>
      <c r="P90" s="183" t="s">
        <v>187</v>
      </c>
      <c r="Q90" s="184" cm="1">
        <f t="array" ref="Q90">_xlfn.IFS(DATA[[#This Row],[TYPE]]="Normal",DATA[[#This Row],[STORAGE DAYS]]*13,DATA[[#This Row],[TYPE]]="VIP",DATA[[#This Row],[STORAGE DAYS]]*20)</f>
        <v>91</v>
      </c>
      <c r="R90" s="184">
        <f>DATA[[#This Row],[COLDROOM FEE]]-DATA[[#This Row],[STORAGE FEE]]</f>
        <v>0</v>
      </c>
      <c r="S90" s="38" t="str">
        <f>IF(ISBLANK(DATA[[#This Row],[COLDROOM RECEIPT]]),"IN CUSTODY","DISCHARGED")</f>
        <v>DISCHARGED</v>
      </c>
      <c r="T90" s="42"/>
      <c r="U90" s="43"/>
      <c r="V90" s="41"/>
    </row>
    <row r="91" spans="1:22" s="40" customFormat="1" ht="21" x14ac:dyDescent="0.25">
      <c r="A91" s="176" t="s">
        <v>430</v>
      </c>
      <c r="B91" s="177" t="s">
        <v>431</v>
      </c>
      <c r="C91" s="177">
        <v>66</v>
      </c>
      <c r="D91" s="178" t="s">
        <v>7</v>
      </c>
      <c r="E91" s="178" t="s">
        <v>432</v>
      </c>
      <c r="F91" s="179">
        <v>246282426</v>
      </c>
      <c r="G91" s="178" t="s">
        <v>35</v>
      </c>
      <c r="H91" s="180">
        <v>0.6875</v>
      </c>
      <c r="I91" s="178" t="s">
        <v>16</v>
      </c>
      <c r="J91" s="181">
        <v>45697</v>
      </c>
      <c r="K91" s="181">
        <v>45744</v>
      </c>
      <c r="L91" s="177">
        <f>IF(ISBLANK(DATA[[#This Row],[DISCHARGE DATE]]),"NO DISCHARGE DATE",DATA[[#This Row],[DISCHARGE DATE]]-DATA[[#This Row],[ADMISSION DATE]]+1)</f>
        <v>48</v>
      </c>
      <c r="M91" s="182">
        <v>350</v>
      </c>
      <c r="N91" s="182">
        <v>624</v>
      </c>
      <c r="O91" s="183" t="s">
        <v>249</v>
      </c>
      <c r="P91" s="183" t="s">
        <v>309</v>
      </c>
      <c r="Q91" s="184" cm="1">
        <f t="array" ref="Q91">_xlfn.IFS(DATA[[#This Row],[TYPE]]="Normal",DATA[[#This Row],[STORAGE DAYS]]*13,DATA[[#This Row],[TYPE]]="VIP",DATA[[#This Row],[STORAGE DAYS]]*20)</f>
        <v>624</v>
      </c>
      <c r="R91" s="184">
        <f>DATA[[#This Row],[COLDROOM FEE]]-DATA[[#This Row],[STORAGE FEE]]</f>
        <v>0</v>
      </c>
      <c r="S91" s="38" t="str">
        <f>IF(ISBLANK(DATA[[#This Row],[COLDROOM RECEIPT]]),"IN CUSTODY","DISCHARGED")</f>
        <v>DISCHARGED</v>
      </c>
      <c r="T91" s="42"/>
      <c r="U91" s="43"/>
      <c r="V91" s="41"/>
    </row>
    <row r="92" spans="1:22" s="40" customFormat="1" ht="21" x14ac:dyDescent="0.25">
      <c r="A92" s="176" t="s">
        <v>433</v>
      </c>
      <c r="B92" s="177" t="s">
        <v>434</v>
      </c>
      <c r="C92" s="177">
        <v>80</v>
      </c>
      <c r="D92" s="178" t="s">
        <v>7</v>
      </c>
      <c r="E92" s="178" t="s">
        <v>435</v>
      </c>
      <c r="F92" s="179">
        <v>245060415</v>
      </c>
      <c r="G92" s="178" t="s">
        <v>35</v>
      </c>
      <c r="H92" s="180">
        <v>0.625</v>
      </c>
      <c r="I92" s="178" t="s">
        <v>16</v>
      </c>
      <c r="J92" s="181">
        <v>45695</v>
      </c>
      <c r="K92" s="181">
        <v>45898</v>
      </c>
      <c r="L92" s="177">
        <f>IF(ISBLANK(DATA[[#This Row],[DISCHARGE DATE]]),"NO DISCHARGE DATE",DATA[[#This Row],[DISCHARGE DATE]]-DATA[[#This Row],[ADMISSION DATE]]+1)</f>
        <v>204</v>
      </c>
      <c r="M92" s="182">
        <v>350</v>
      </c>
      <c r="N92" s="182">
        <v>2652</v>
      </c>
      <c r="O92" s="183" t="s">
        <v>290</v>
      </c>
      <c r="P92" s="183" t="s">
        <v>436</v>
      </c>
      <c r="Q92" s="184" cm="1">
        <f t="array" ref="Q92">_xlfn.IFS(DATA[[#This Row],[TYPE]]="Normal",DATA[[#This Row],[STORAGE DAYS]]*13,DATA[[#This Row],[TYPE]]="VIP",DATA[[#This Row],[STORAGE DAYS]]*20)</f>
        <v>2652</v>
      </c>
      <c r="R92" s="184">
        <f>DATA[[#This Row],[COLDROOM FEE]]-DATA[[#This Row],[STORAGE FEE]]</f>
        <v>0</v>
      </c>
      <c r="S92" s="38" t="str">
        <f>IF(ISBLANK(DATA[[#This Row],[COLDROOM RECEIPT]]),"IN CUSTODY","DISCHARGED")</f>
        <v>DISCHARGED</v>
      </c>
      <c r="U92" s="43"/>
      <c r="V92" s="41"/>
    </row>
    <row r="93" spans="1:22" s="40" customFormat="1" ht="21" x14ac:dyDescent="0.25">
      <c r="A93" s="176" t="s">
        <v>437</v>
      </c>
      <c r="B93" s="177" t="s">
        <v>438</v>
      </c>
      <c r="C93" s="177">
        <v>65</v>
      </c>
      <c r="D93" s="178" t="s">
        <v>9</v>
      </c>
      <c r="E93" s="178" t="s">
        <v>439</v>
      </c>
      <c r="F93" s="179">
        <v>540831968</v>
      </c>
      <c r="G93" s="178" t="s">
        <v>35</v>
      </c>
      <c r="H93" s="180">
        <v>0.61805555555555558</v>
      </c>
      <c r="I93" s="178" t="s">
        <v>18</v>
      </c>
      <c r="J93" s="181">
        <v>45699</v>
      </c>
      <c r="K93" s="181">
        <v>45870</v>
      </c>
      <c r="L93" s="177">
        <f>IF(ISBLANK(DATA[[#This Row],[DISCHARGE DATE]]),"NO DISCHARGE DATE",DATA[[#This Row],[DISCHARGE DATE]]-DATA[[#This Row],[ADMISSION DATE]]+1)</f>
        <v>172</v>
      </c>
      <c r="M93" s="182">
        <v>350</v>
      </c>
      <c r="N93" s="182">
        <v>3440</v>
      </c>
      <c r="O93" s="183" t="s">
        <v>440</v>
      </c>
      <c r="P93" s="183" t="s">
        <v>441</v>
      </c>
      <c r="Q93" s="184" cm="1">
        <f t="array" ref="Q93">_xlfn.IFS(DATA[[#This Row],[TYPE]]="Normal",DATA[[#This Row],[STORAGE DAYS]]*13,DATA[[#This Row],[TYPE]]="VIP",DATA[[#This Row],[STORAGE DAYS]]*20)</f>
        <v>3440</v>
      </c>
      <c r="R93" s="184">
        <f>DATA[[#This Row],[COLDROOM FEE]]-DATA[[#This Row],[STORAGE FEE]]</f>
        <v>0</v>
      </c>
      <c r="S93" s="38" t="str">
        <f>IF(ISBLANK(DATA[[#This Row],[COLDROOM RECEIPT]]),"IN CUSTODY","DISCHARGED")</f>
        <v>DISCHARGED</v>
      </c>
      <c r="T93" s="37"/>
      <c r="U93" s="43"/>
      <c r="V93" s="41"/>
    </row>
    <row r="94" spans="1:22" s="40" customFormat="1" ht="21" x14ac:dyDescent="0.25">
      <c r="A94" s="176" t="s">
        <v>442</v>
      </c>
      <c r="B94" s="177" t="s">
        <v>443</v>
      </c>
      <c r="C94" s="177">
        <v>68</v>
      </c>
      <c r="D94" s="178" t="s">
        <v>9</v>
      </c>
      <c r="E94" s="178" t="s">
        <v>444</v>
      </c>
      <c r="F94" s="179">
        <v>245614439</v>
      </c>
      <c r="G94" s="178" t="s">
        <v>35</v>
      </c>
      <c r="H94" s="180">
        <v>0.52083333333333337</v>
      </c>
      <c r="I94" s="178" t="s">
        <v>16</v>
      </c>
      <c r="J94" s="181">
        <v>45705</v>
      </c>
      <c r="K94" s="181">
        <v>45772</v>
      </c>
      <c r="L94" s="177">
        <f>IF(ISBLANK(DATA[[#This Row],[DISCHARGE DATE]]),"NO DISCHARGE DATE",DATA[[#This Row],[DISCHARGE DATE]]-DATA[[#This Row],[ADMISSION DATE]]+1)</f>
        <v>68</v>
      </c>
      <c r="M94" s="182">
        <v>350</v>
      </c>
      <c r="N94" s="182">
        <v>884</v>
      </c>
      <c r="O94" s="183" t="s">
        <v>445</v>
      </c>
      <c r="P94" s="183" t="s">
        <v>406</v>
      </c>
      <c r="Q94" s="184" cm="1">
        <f t="array" ref="Q94">_xlfn.IFS(DATA[[#This Row],[TYPE]]="Normal",DATA[[#This Row],[STORAGE DAYS]]*13,DATA[[#This Row],[TYPE]]="VIP",DATA[[#This Row],[STORAGE DAYS]]*20)</f>
        <v>884</v>
      </c>
      <c r="R94" s="184">
        <f>DATA[[#This Row],[COLDROOM FEE]]-DATA[[#This Row],[STORAGE FEE]]</f>
        <v>0</v>
      </c>
      <c r="S94" s="38" t="str">
        <f>IF(ISBLANK(DATA[[#This Row],[COLDROOM RECEIPT]]),"IN CUSTODY","DISCHARGED")</f>
        <v>DISCHARGED</v>
      </c>
      <c r="T94" s="42"/>
      <c r="U94" s="43"/>
      <c r="V94" s="41"/>
    </row>
    <row r="95" spans="1:22" s="40" customFormat="1" ht="21" x14ac:dyDescent="0.25">
      <c r="A95" s="176" t="s">
        <v>446</v>
      </c>
      <c r="B95" s="177" t="s">
        <v>447</v>
      </c>
      <c r="C95" s="177">
        <v>73</v>
      </c>
      <c r="D95" s="178" t="s">
        <v>7</v>
      </c>
      <c r="E95" s="178" t="s">
        <v>448</v>
      </c>
      <c r="F95" s="179">
        <v>241167825</v>
      </c>
      <c r="G95" s="178" t="s">
        <v>35</v>
      </c>
      <c r="H95" s="180">
        <v>0.66666666666666663</v>
      </c>
      <c r="I95" s="178" t="s">
        <v>16</v>
      </c>
      <c r="J95" s="181">
        <v>45706</v>
      </c>
      <c r="K95" s="181">
        <v>45807</v>
      </c>
      <c r="L95" s="177">
        <f>IF(ISBLANK(DATA[[#This Row],[DISCHARGE DATE]]),"NO DISCHARGE DATE",DATA[[#This Row],[DISCHARGE DATE]]-DATA[[#This Row],[ADMISSION DATE]]+1)</f>
        <v>102</v>
      </c>
      <c r="M95" s="182">
        <v>350</v>
      </c>
      <c r="N95" s="182">
        <v>1326</v>
      </c>
      <c r="O95" s="183" t="s">
        <v>449</v>
      </c>
      <c r="P95" s="183" t="s">
        <v>450</v>
      </c>
      <c r="Q95" s="184" cm="1">
        <f t="array" ref="Q95">_xlfn.IFS(DATA[[#This Row],[TYPE]]="Normal",DATA[[#This Row],[STORAGE DAYS]]*13,DATA[[#This Row],[TYPE]]="VIP",DATA[[#This Row],[STORAGE DAYS]]*20)</f>
        <v>1326</v>
      </c>
      <c r="R95" s="184">
        <f>DATA[[#This Row],[COLDROOM FEE]]-DATA[[#This Row],[STORAGE FEE]]</f>
        <v>0</v>
      </c>
      <c r="S95" s="38" t="str">
        <f>IF(ISBLANK(DATA[[#This Row],[COLDROOM RECEIPT]]),"IN CUSTODY","DISCHARGED")</f>
        <v>DISCHARGED</v>
      </c>
      <c r="T95" s="42"/>
      <c r="U95" s="43"/>
      <c r="V95" s="41"/>
    </row>
    <row r="96" spans="1:22" s="40" customFormat="1" ht="21" x14ac:dyDescent="0.25">
      <c r="A96" s="176" t="s">
        <v>451</v>
      </c>
      <c r="B96" s="177" t="s">
        <v>452</v>
      </c>
      <c r="C96" s="177">
        <v>54</v>
      </c>
      <c r="D96" s="178" t="s">
        <v>9</v>
      </c>
      <c r="E96" s="178" t="s">
        <v>453</v>
      </c>
      <c r="F96" s="179">
        <v>533225299</v>
      </c>
      <c r="G96" s="178" t="s">
        <v>35</v>
      </c>
      <c r="H96" s="180">
        <v>0.58333333333333337</v>
      </c>
      <c r="I96" s="178" t="s">
        <v>16</v>
      </c>
      <c r="J96" s="181">
        <v>45703</v>
      </c>
      <c r="K96" s="181">
        <v>45807</v>
      </c>
      <c r="L96" s="177">
        <f>IF(ISBLANK(DATA[[#This Row],[DISCHARGE DATE]]),"NO DISCHARGE DATE",DATA[[#This Row],[DISCHARGE DATE]]-DATA[[#This Row],[ADMISSION DATE]]+1)</f>
        <v>105</v>
      </c>
      <c r="M96" s="182">
        <v>350</v>
      </c>
      <c r="N96" s="182">
        <v>1365</v>
      </c>
      <c r="O96" s="183" t="s">
        <v>454</v>
      </c>
      <c r="P96" s="183" t="s">
        <v>455</v>
      </c>
      <c r="Q96" s="184" cm="1">
        <f t="array" ref="Q96">_xlfn.IFS(DATA[[#This Row],[TYPE]]="Normal",DATA[[#This Row],[STORAGE DAYS]]*13,DATA[[#This Row],[TYPE]]="VIP",DATA[[#This Row],[STORAGE DAYS]]*20)</f>
        <v>1365</v>
      </c>
      <c r="R96" s="184">
        <f>DATA[[#This Row],[COLDROOM FEE]]-DATA[[#This Row],[STORAGE FEE]]</f>
        <v>0</v>
      </c>
      <c r="S96" s="38" t="str">
        <f>IF(ISBLANK(DATA[[#This Row],[COLDROOM RECEIPT]]),"IN CUSTODY","DISCHARGED")</f>
        <v>DISCHARGED</v>
      </c>
      <c r="T96" s="42"/>
      <c r="U96" s="43"/>
      <c r="V96" s="41"/>
    </row>
    <row r="97" spans="1:22" s="40" customFormat="1" ht="21" x14ac:dyDescent="0.25">
      <c r="A97" s="176" t="s">
        <v>456</v>
      </c>
      <c r="B97" s="177" t="s">
        <v>457</v>
      </c>
      <c r="C97" s="177">
        <v>57</v>
      </c>
      <c r="D97" s="178" t="s">
        <v>7</v>
      </c>
      <c r="E97" s="178" t="s">
        <v>458</v>
      </c>
      <c r="F97" s="179">
        <v>243586552</v>
      </c>
      <c r="G97" s="178" t="s">
        <v>35</v>
      </c>
      <c r="H97" s="180">
        <v>0.375</v>
      </c>
      <c r="I97" s="178" t="s">
        <v>16</v>
      </c>
      <c r="J97" s="181">
        <v>45708</v>
      </c>
      <c r="K97" s="181">
        <v>45744</v>
      </c>
      <c r="L97" s="177">
        <f>IF(ISBLANK(DATA[[#This Row],[DISCHARGE DATE]]),"NO DISCHARGE DATE",DATA[[#This Row],[DISCHARGE DATE]]-DATA[[#This Row],[ADMISSION DATE]]+1)</f>
        <v>37</v>
      </c>
      <c r="M97" s="182">
        <v>350</v>
      </c>
      <c r="N97" s="182">
        <v>481</v>
      </c>
      <c r="O97" s="183" t="s">
        <v>237</v>
      </c>
      <c r="P97" s="183" t="s">
        <v>289</v>
      </c>
      <c r="Q97" s="184" cm="1">
        <f t="array" ref="Q97">_xlfn.IFS(DATA[[#This Row],[TYPE]]="Normal",DATA[[#This Row],[STORAGE DAYS]]*13,DATA[[#This Row],[TYPE]]="VIP",DATA[[#This Row],[STORAGE DAYS]]*20)</f>
        <v>481</v>
      </c>
      <c r="R97" s="184">
        <f>DATA[[#This Row],[COLDROOM FEE]]-DATA[[#This Row],[STORAGE FEE]]</f>
        <v>0</v>
      </c>
      <c r="S97" s="38" t="str">
        <f>IF(ISBLANK(DATA[[#This Row],[COLDROOM RECEIPT]]),"IN CUSTODY","DISCHARGED")</f>
        <v>DISCHARGED</v>
      </c>
      <c r="T97" s="42"/>
      <c r="U97" s="43"/>
      <c r="V97" s="41"/>
    </row>
    <row r="98" spans="1:22" s="40" customFormat="1" ht="21" x14ac:dyDescent="0.25">
      <c r="A98" s="176" t="s">
        <v>459</v>
      </c>
      <c r="B98" s="177" t="s">
        <v>460</v>
      </c>
      <c r="C98" s="177">
        <v>52</v>
      </c>
      <c r="D98" s="178" t="s">
        <v>7</v>
      </c>
      <c r="E98" s="178" t="s">
        <v>461</v>
      </c>
      <c r="F98" s="179">
        <v>241866637</v>
      </c>
      <c r="G98" s="178" t="s">
        <v>35</v>
      </c>
      <c r="H98" s="180">
        <v>0.52430555555555558</v>
      </c>
      <c r="I98" s="178" t="s">
        <v>16</v>
      </c>
      <c r="J98" s="181">
        <v>45709</v>
      </c>
      <c r="K98" s="181">
        <v>45805</v>
      </c>
      <c r="L98" s="177">
        <f>IF(ISBLANK(DATA[[#This Row],[DISCHARGE DATE]]),"NO DISCHARGE DATE",DATA[[#This Row],[DISCHARGE DATE]]-DATA[[#This Row],[ADMISSION DATE]]+1)</f>
        <v>97</v>
      </c>
      <c r="M98" s="182">
        <v>350</v>
      </c>
      <c r="N98" s="182">
        <v>1261</v>
      </c>
      <c r="O98" s="183" t="s">
        <v>259</v>
      </c>
      <c r="P98" s="183" t="s">
        <v>440</v>
      </c>
      <c r="Q98" s="184" cm="1">
        <f t="array" ref="Q98">_xlfn.IFS(DATA[[#This Row],[TYPE]]="Normal",DATA[[#This Row],[STORAGE DAYS]]*13,DATA[[#This Row],[TYPE]]="VIP",DATA[[#This Row],[STORAGE DAYS]]*20)</f>
        <v>1261</v>
      </c>
      <c r="R98" s="184">
        <f>DATA[[#This Row],[COLDROOM FEE]]-DATA[[#This Row],[STORAGE FEE]]</f>
        <v>0</v>
      </c>
      <c r="S98" s="38" t="str">
        <f>IF(ISBLANK(DATA[[#This Row],[COLDROOM RECEIPT]]),"IN CUSTODY","DISCHARGED")</f>
        <v>DISCHARGED</v>
      </c>
      <c r="T98" s="42"/>
      <c r="U98" s="43"/>
      <c r="V98" s="41"/>
    </row>
    <row r="99" spans="1:22" s="40" customFormat="1" ht="21" x14ac:dyDescent="0.25">
      <c r="A99" s="176" t="s">
        <v>462</v>
      </c>
      <c r="B99" s="177" t="s">
        <v>463</v>
      </c>
      <c r="C99" s="177">
        <v>90</v>
      </c>
      <c r="D99" s="178" t="s">
        <v>7</v>
      </c>
      <c r="E99" s="178" t="s">
        <v>464</v>
      </c>
      <c r="F99" s="179">
        <v>546343905</v>
      </c>
      <c r="G99" s="178" t="s">
        <v>35</v>
      </c>
      <c r="H99" s="180">
        <v>0.22916666666666666</v>
      </c>
      <c r="I99" s="178" t="s">
        <v>18</v>
      </c>
      <c r="J99" s="181">
        <v>45712</v>
      </c>
      <c r="K99" s="181">
        <v>45954</v>
      </c>
      <c r="L99" s="177">
        <f>IF(ISBLANK(DATA[[#This Row],[DISCHARGE DATE]]),"NO DISCHARGE DATE",DATA[[#This Row],[DISCHARGE DATE]]-DATA[[#This Row],[ADMISSION DATE]]+1)</f>
        <v>243</v>
      </c>
      <c r="M99" s="182">
        <v>350</v>
      </c>
      <c r="N99" s="182">
        <v>4860</v>
      </c>
      <c r="O99" s="183" t="s">
        <v>384</v>
      </c>
      <c r="P99" s="183" t="s">
        <v>1055</v>
      </c>
      <c r="Q99" s="184" cm="1">
        <f t="array" ref="Q99">_xlfn.IFS(DATA[[#This Row],[TYPE]]="Normal",DATA[[#This Row],[STORAGE DAYS]]*13,DATA[[#This Row],[TYPE]]="VIP",DATA[[#This Row],[STORAGE DAYS]]*20)</f>
        <v>4860</v>
      </c>
      <c r="R99" s="184">
        <f>DATA[[#This Row],[COLDROOM FEE]]-DATA[[#This Row],[STORAGE FEE]]</f>
        <v>0</v>
      </c>
      <c r="S99" s="38" t="str">
        <f>IF(ISBLANK(DATA[[#This Row],[COLDROOM RECEIPT]]),"IN CUSTODY","DISCHARGED")</f>
        <v>DISCHARGED</v>
      </c>
      <c r="T99" s="42"/>
      <c r="U99" s="43"/>
      <c r="V99" s="41"/>
    </row>
    <row r="100" spans="1:22" s="40" customFormat="1" ht="21" x14ac:dyDescent="0.25">
      <c r="A100" s="176" t="s">
        <v>465</v>
      </c>
      <c r="B100" s="177" t="s">
        <v>93</v>
      </c>
      <c r="C100" s="177">
        <v>30</v>
      </c>
      <c r="D100" s="178" t="s">
        <v>9</v>
      </c>
      <c r="E100" s="178" t="s">
        <v>280</v>
      </c>
      <c r="F100" s="179">
        <v>248055141</v>
      </c>
      <c r="G100" s="178" t="s">
        <v>35</v>
      </c>
      <c r="H100" s="180">
        <v>0.875</v>
      </c>
      <c r="I100" s="178" t="s">
        <v>16</v>
      </c>
      <c r="J100" s="181">
        <v>45710</v>
      </c>
      <c r="K100" s="181">
        <v>45751</v>
      </c>
      <c r="L100" s="177">
        <f>IF(ISBLANK(DATA[[#This Row],[DISCHARGE DATE]]),"NO DISCHARGE DATE",DATA[[#This Row],[DISCHARGE DATE]]-DATA[[#This Row],[ADMISSION DATE]]+1)</f>
        <v>42</v>
      </c>
      <c r="M100" s="182">
        <v>350</v>
      </c>
      <c r="N100" s="182">
        <v>546</v>
      </c>
      <c r="O100" s="183" t="s">
        <v>353</v>
      </c>
      <c r="P100" s="183" t="s">
        <v>357</v>
      </c>
      <c r="Q100" s="184" cm="1">
        <f t="array" ref="Q100">_xlfn.IFS(DATA[[#This Row],[TYPE]]="Normal",DATA[[#This Row],[STORAGE DAYS]]*13,DATA[[#This Row],[TYPE]]="VIP",DATA[[#This Row],[STORAGE DAYS]]*20)</f>
        <v>546</v>
      </c>
      <c r="R100" s="184">
        <f>DATA[[#This Row],[COLDROOM FEE]]-DATA[[#This Row],[STORAGE FEE]]</f>
        <v>0</v>
      </c>
      <c r="S100" s="38" t="str">
        <f>IF(ISBLANK(DATA[[#This Row],[COLDROOM RECEIPT]]),"IN CUSTODY","DISCHARGED")</f>
        <v>DISCHARGED</v>
      </c>
      <c r="T100" s="42"/>
      <c r="U100" s="43"/>
      <c r="V100" s="41"/>
    </row>
    <row r="101" spans="1:22" s="40" customFormat="1" ht="21" x14ac:dyDescent="0.25">
      <c r="A101" s="176" t="s">
        <v>466</v>
      </c>
      <c r="B101" s="177" t="s">
        <v>467</v>
      </c>
      <c r="C101" s="177">
        <v>70</v>
      </c>
      <c r="D101" s="178" t="s">
        <v>7</v>
      </c>
      <c r="E101" s="178" t="s">
        <v>468</v>
      </c>
      <c r="F101" s="179">
        <v>555270243</v>
      </c>
      <c r="G101" s="178" t="s">
        <v>35</v>
      </c>
      <c r="H101" s="180">
        <v>0.8125</v>
      </c>
      <c r="I101" s="178" t="s">
        <v>16</v>
      </c>
      <c r="J101" s="181">
        <v>45712</v>
      </c>
      <c r="K101" s="181">
        <v>45772</v>
      </c>
      <c r="L101" s="177">
        <f>IF(ISBLANK(DATA[[#This Row],[DISCHARGE DATE]]),"NO DISCHARGE DATE",DATA[[#This Row],[DISCHARGE DATE]]-DATA[[#This Row],[ADMISSION DATE]]+1)</f>
        <v>61</v>
      </c>
      <c r="M101" s="182">
        <v>350</v>
      </c>
      <c r="N101" s="182">
        <v>793</v>
      </c>
      <c r="O101" s="183" t="s">
        <v>469</v>
      </c>
      <c r="P101" s="183" t="s">
        <v>398</v>
      </c>
      <c r="Q101" s="184" cm="1">
        <f t="array" ref="Q101">_xlfn.IFS(DATA[[#This Row],[TYPE]]="Normal",DATA[[#This Row],[STORAGE DAYS]]*13,DATA[[#This Row],[TYPE]]="VIP",DATA[[#This Row],[STORAGE DAYS]]*20)</f>
        <v>793</v>
      </c>
      <c r="R101" s="184">
        <f>DATA[[#This Row],[COLDROOM FEE]]-DATA[[#This Row],[STORAGE FEE]]</f>
        <v>0</v>
      </c>
      <c r="S101" s="38" t="str">
        <f>IF(ISBLANK(DATA[[#This Row],[COLDROOM RECEIPT]]),"IN CUSTODY","DISCHARGED")</f>
        <v>DISCHARGED</v>
      </c>
      <c r="T101" s="42"/>
      <c r="U101" s="43"/>
      <c r="V101" s="41"/>
    </row>
    <row r="102" spans="1:22" s="40" customFormat="1" ht="21" x14ac:dyDescent="0.25">
      <c r="A102" s="176" t="s">
        <v>470</v>
      </c>
      <c r="B102" s="177" t="s">
        <v>471</v>
      </c>
      <c r="C102" s="177">
        <v>33</v>
      </c>
      <c r="D102" s="178" t="s">
        <v>7</v>
      </c>
      <c r="E102" s="178" t="s">
        <v>472</v>
      </c>
      <c r="F102" s="179">
        <v>256266123</v>
      </c>
      <c r="G102" s="178" t="s">
        <v>33</v>
      </c>
      <c r="H102" s="180">
        <v>0.9375</v>
      </c>
      <c r="I102" s="178" t="s">
        <v>16</v>
      </c>
      <c r="J102" s="181">
        <v>45713</v>
      </c>
      <c r="K102" s="181">
        <v>45772</v>
      </c>
      <c r="L102" s="177">
        <f>IF(ISBLANK(DATA[[#This Row],[DISCHARGE DATE]]),"NO DISCHARGE DATE",DATA[[#This Row],[DISCHARGE DATE]]-DATA[[#This Row],[ADMISSION DATE]]+1)</f>
        <v>60</v>
      </c>
      <c r="M102" s="182">
        <v>350</v>
      </c>
      <c r="N102" s="182">
        <v>780</v>
      </c>
      <c r="O102" s="183" t="s">
        <v>473</v>
      </c>
      <c r="P102" s="183" t="s">
        <v>383</v>
      </c>
      <c r="Q102" s="184" cm="1">
        <f t="array" ref="Q102">_xlfn.IFS(DATA[[#This Row],[TYPE]]="Normal",DATA[[#This Row],[STORAGE DAYS]]*13,DATA[[#This Row],[TYPE]]="VIP",DATA[[#This Row],[STORAGE DAYS]]*20)</f>
        <v>780</v>
      </c>
      <c r="R102" s="184">
        <f>DATA[[#This Row],[COLDROOM FEE]]-DATA[[#This Row],[STORAGE FEE]]</f>
        <v>0</v>
      </c>
      <c r="S102" s="38" t="str">
        <f>IF(ISBLANK(DATA[[#This Row],[COLDROOM RECEIPT]]),"IN CUSTODY","DISCHARGED")</f>
        <v>DISCHARGED</v>
      </c>
      <c r="T102" s="42"/>
      <c r="U102" s="43"/>
      <c r="V102" s="41"/>
    </row>
    <row r="103" spans="1:22" s="40" customFormat="1" ht="21" x14ac:dyDescent="0.25">
      <c r="A103" s="176" t="s">
        <v>474</v>
      </c>
      <c r="B103" s="177" t="s">
        <v>1234</v>
      </c>
      <c r="C103" s="177">
        <v>75</v>
      </c>
      <c r="D103" s="178" t="s">
        <v>9</v>
      </c>
      <c r="E103" s="178" t="s">
        <v>475</v>
      </c>
      <c r="F103" s="179">
        <v>240655787</v>
      </c>
      <c r="G103" s="178" t="s">
        <v>33</v>
      </c>
      <c r="H103" s="180">
        <v>0.58333333333333337</v>
      </c>
      <c r="I103" s="178" t="s">
        <v>18</v>
      </c>
      <c r="J103" s="181">
        <v>45716</v>
      </c>
      <c r="K103" s="181">
        <v>45974</v>
      </c>
      <c r="L103" s="177">
        <f>IF(ISBLANK(DATA[[#This Row],[DISCHARGE DATE]]),"NO DISCHARGE DATE",DATA[[#This Row],[DISCHARGE DATE]]-DATA[[#This Row],[ADMISSION DATE]]+1)</f>
        <v>259</v>
      </c>
      <c r="M103" s="182">
        <v>350</v>
      </c>
      <c r="N103" s="182">
        <v>5180</v>
      </c>
      <c r="O103" s="183" t="s">
        <v>476</v>
      </c>
      <c r="P103" s="183" t="s">
        <v>1211</v>
      </c>
      <c r="Q103" s="184" cm="1">
        <f t="array" ref="Q103">_xlfn.IFS(DATA[[#This Row],[TYPE]]="Normal",DATA[[#This Row],[STORAGE DAYS]]*13,DATA[[#This Row],[TYPE]]="VIP",DATA[[#This Row],[STORAGE DAYS]]*20)</f>
        <v>5180</v>
      </c>
      <c r="R103" s="184">
        <f>DATA[[#This Row],[COLDROOM FEE]]-DATA[[#This Row],[STORAGE FEE]]</f>
        <v>0</v>
      </c>
      <c r="S103" s="38" t="str">
        <f>IF(ISBLANK(DATA[[#This Row],[COLDROOM RECEIPT]]),"IN CUSTODY","DISCHARGED")</f>
        <v>DISCHARGED</v>
      </c>
      <c r="T103" s="42"/>
      <c r="U103" s="43"/>
      <c r="V103" s="41"/>
    </row>
    <row r="104" spans="1:22" s="40" customFormat="1" ht="21" x14ac:dyDescent="0.25">
      <c r="A104" s="176" t="s">
        <v>477</v>
      </c>
      <c r="B104" s="177" t="s">
        <v>478</v>
      </c>
      <c r="C104" s="177">
        <v>60</v>
      </c>
      <c r="D104" s="178" t="s">
        <v>7</v>
      </c>
      <c r="E104" s="178" t="s">
        <v>479</v>
      </c>
      <c r="F104" s="179">
        <v>246961726</v>
      </c>
      <c r="G104" s="178" t="s">
        <v>35</v>
      </c>
      <c r="H104" s="180">
        <v>0.875</v>
      </c>
      <c r="I104" s="178" t="s">
        <v>16</v>
      </c>
      <c r="J104" s="181">
        <v>45717</v>
      </c>
      <c r="K104" s="181">
        <v>45807</v>
      </c>
      <c r="L104" s="177">
        <f>IF(ISBLANK(DATA[[#This Row],[DISCHARGE DATE]]),"NO DISCHARGE DATE",DATA[[#This Row],[DISCHARGE DATE]]-DATA[[#This Row],[ADMISSION DATE]]+1)</f>
        <v>91</v>
      </c>
      <c r="M104" s="182">
        <v>350</v>
      </c>
      <c r="N104" s="182">
        <v>1183</v>
      </c>
      <c r="O104" s="183" t="s">
        <v>480</v>
      </c>
      <c r="P104" s="183" t="s">
        <v>449</v>
      </c>
      <c r="Q104" s="184" cm="1">
        <f t="array" ref="Q104">_xlfn.IFS(DATA[[#This Row],[TYPE]]="Normal",DATA[[#This Row],[STORAGE DAYS]]*13,DATA[[#This Row],[TYPE]]="VIP",DATA[[#This Row],[STORAGE DAYS]]*20)</f>
        <v>1183</v>
      </c>
      <c r="R104" s="184">
        <f>DATA[[#This Row],[COLDROOM FEE]]-DATA[[#This Row],[STORAGE FEE]]</f>
        <v>0</v>
      </c>
      <c r="S104" s="38" t="str">
        <f>IF(ISBLANK(DATA[[#This Row],[COLDROOM RECEIPT]]),"IN CUSTODY","DISCHARGED")</f>
        <v>DISCHARGED</v>
      </c>
      <c r="T104" s="42"/>
      <c r="U104" s="43"/>
      <c r="V104" s="41"/>
    </row>
    <row r="105" spans="1:22" s="40" customFormat="1" ht="21" x14ac:dyDescent="0.25">
      <c r="A105" s="176" t="s">
        <v>481</v>
      </c>
      <c r="B105" s="177" t="s">
        <v>482</v>
      </c>
      <c r="C105" s="177">
        <v>50</v>
      </c>
      <c r="D105" s="178" t="s">
        <v>9</v>
      </c>
      <c r="E105" s="178" t="s">
        <v>483</v>
      </c>
      <c r="F105" s="179">
        <v>247129896</v>
      </c>
      <c r="G105" s="178" t="s">
        <v>34</v>
      </c>
      <c r="H105" s="180">
        <v>0.5</v>
      </c>
      <c r="I105" s="178" t="s">
        <v>16</v>
      </c>
      <c r="J105" s="181">
        <v>45715</v>
      </c>
      <c r="K105" s="181">
        <v>45891</v>
      </c>
      <c r="L105" s="177">
        <f>IF(ISBLANK(DATA[[#This Row],[DISCHARGE DATE]]),"NO DISCHARGE DATE",DATA[[#This Row],[DISCHARGE DATE]]-DATA[[#This Row],[ADMISSION DATE]]+1)</f>
        <v>177</v>
      </c>
      <c r="M105" s="182">
        <v>350</v>
      </c>
      <c r="N105" s="182">
        <v>2301</v>
      </c>
      <c r="O105" s="183" t="s">
        <v>484</v>
      </c>
      <c r="P105" s="183" t="s">
        <v>485</v>
      </c>
      <c r="Q105" s="184" cm="1">
        <f t="array" ref="Q105">_xlfn.IFS(DATA[[#This Row],[TYPE]]="Normal",DATA[[#This Row],[STORAGE DAYS]]*13,DATA[[#This Row],[TYPE]]="VIP",DATA[[#This Row],[STORAGE DAYS]]*20)</f>
        <v>2301</v>
      </c>
      <c r="R105" s="184">
        <f>DATA[[#This Row],[COLDROOM FEE]]-DATA[[#This Row],[STORAGE FEE]]</f>
        <v>0</v>
      </c>
      <c r="S105" s="38" t="str">
        <f>IF(ISBLANK(DATA[[#This Row],[COLDROOM RECEIPT]]),"IN CUSTODY","DISCHARGED")</f>
        <v>DISCHARGED</v>
      </c>
      <c r="T105" s="37"/>
      <c r="U105" s="43"/>
      <c r="V105" s="41"/>
    </row>
    <row r="106" spans="1:22" s="40" customFormat="1" ht="21" x14ac:dyDescent="0.25">
      <c r="A106" s="176" t="s">
        <v>486</v>
      </c>
      <c r="B106" s="177" t="s">
        <v>487</v>
      </c>
      <c r="C106" s="177">
        <v>30</v>
      </c>
      <c r="D106" s="178" t="s">
        <v>7</v>
      </c>
      <c r="E106" s="178" t="s">
        <v>248</v>
      </c>
      <c r="F106" s="179">
        <v>257701596</v>
      </c>
      <c r="G106" s="178" t="s">
        <v>33</v>
      </c>
      <c r="H106" s="180">
        <v>0.2638888888888889</v>
      </c>
      <c r="I106" s="178" t="s">
        <v>16</v>
      </c>
      <c r="J106" s="181">
        <v>45721</v>
      </c>
      <c r="K106" s="181">
        <v>45772</v>
      </c>
      <c r="L106" s="177">
        <f>IF(ISBLANK(DATA[[#This Row],[DISCHARGE DATE]]),"NO DISCHARGE DATE",DATA[[#This Row],[DISCHARGE DATE]]-DATA[[#This Row],[ADMISSION DATE]]+1)</f>
        <v>52</v>
      </c>
      <c r="M106" s="182">
        <v>350</v>
      </c>
      <c r="N106" s="182">
        <v>676</v>
      </c>
      <c r="O106" s="183" t="s">
        <v>488</v>
      </c>
      <c r="P106" s="183" t="s">
        <v>426</v>
      </c>
      <c r="Q106" s="184" cm="1">
        <f t="array" ref="Q106">_xlfn.IFS(DATA[[#This Row],[TYPE]]="Normal",DATA[[#This Row],[STORAGE DAYS]]*13,DATA[[#This Row],[TYPE]]="VIP",DATA[[#This Row],[STORAGE DAYS]]*20)</f>
        <v>676</v>
      </c>
      <c r="R106" s="184">
        <f>DATA[[#This Row],[COLDROOM FEE]]-DATA[[#This Row],[STORAGE FEE]]</f>
        <v>0</v>
      </c>
      <c r="S106" s="38" t="str">
        <f>IF(ISBLANK(DATA[[#This Row],[COLDROOM RECEIPT]]),"IN CUSTODY","DISCHARGED")</f>
        <v>DISCHARGED</v>
      </c>
      <c r="T106" s="42"/>
      <c r="U106" s="43"/>
      <c r="V106" s="41"/>
    </row>
    <row r="107" spans="1:22" s="40" customFormat="1" ht="21" x14ac:dyDescent="0.25">
      <c r="A107" s="176" t="s">
        <v>489</v>
      </c>
      <c r="B107" s="177" t="s">
        <v>490</v>
      </c>
      <c r="C107" s="177">
        <v>76</v>
      </c>
      <c r="D107" s="178" t="s">
        <v>9</v>
      </c>
      <c r="E107" s="178" t="s">
        <v>491</v>
      </c>
      <c r="F107" s="179">
        <v>242275892</v>
      </c>
      <c r="G107" s="178" t="s">
        <v>35</v>
      </c>
      <c r="H107" s="180">
        <v>0.57777777777777772</v>
      </c>
      <c r="I107" s="178" t="s">
        <v>16</v>
      </c>
      <c r="J107" s="181">
        <v>45723</v>
      </c>
      <c r="K107" s="181">
        <v>45849</v>
      </c>
      <c r="L107" s="177">
        <f>IF(ISBLANK(DATA[[#This Row],[DISCHARGE DATE]]),"NO DISCHARGE DATE",DATA[[#This Row],[DISCHARGE DATE]]-DATA[[#This Row],[ADMISSION DATE]]+1)</f>
        <v>127</v>
      </c>
      <c r="M107" s="182">
        <v>350</v>
      </c>
      <c r="N107" s="182">
        <v>1651</v>
      </c>
      <c r="O107" s="183" t="s">
        <v>492</v>
      </c>
      <c r="P107" s="183" t="s">
        <v>493</v>
      </c>
      <c r="Q107" s="184" cm="1">
        <f t="array" ref="Q107">_xlfn.IFS(DATA[[#This Row],[TYPE]]="Normal",DATA[[#This Row],[STORAGE DAYS]]*13,DATA[[#This Row],[TYPE]]="VIP",DATA[[#This Row],[STORAGE DAYS]]*20)</f>
        <v>1651</v>
      </c>
      <c r="R107" s="184">
        <f>DATA[[#This Row],[COLDROOM FEE]]-DATA[[#This Row],[STORAGE FEE]]</f>
        <v>0</v>
      </c>
      <c r="S107" s="38" t="str">
        <f>IF(ISBLANK(DATA[[#This Row],[COLDROOM RECEIPT]]),"IN CUSTODY","DISCHARGED")</f>
        <v>DISCHARGED</v>
      </c>
      <c r="T107" s="42"/>
      <c r="U107" s="43"/>
      <c r="V107" s="41"/>
    </row>
    <row r="108" spans="1:22" s="40" customFormat="1" ht="21" x14ac:dyDescent="0.25">
      <c r="A108" s="176" t="s">
        <v>494</v>
      </c>
      <c r="B108" s="177" t="s">
        <v>495</v>
      </c>
      <c r="C108" s="177">
        <v>67</v>
      </c>
      <c r="D108" s="178" t="s">
        <v>9</v>
      </c>
      <c r="E108" s="178" t="s">
        <v>496</v>
      </c>
      <c r="F108" s="179">
        <v>554941605</v>
      </c>
      <c r="G108" s="178" t="s">
        <v>35</v>
      </c>
      <c r="H108" s="180">
        <v>0.54166666666666663</v>
      </c>
      <c r="I108" s="178" t="s">
        <v>18</v>
      </c>
      <c r="J108" s="181">
        <v>45724</v>
      </c>
      <c r="K108" s="181">
        <v>45828</v>
      </c>
      <c r="L108" s="177">
        <f>IF(ISBLANK(DATA[[#This Row],[DISCHARGE DATE]]),"NO DISCHARGE DATE",DATA[[#This Row],[DISCHARGE DATE]]-DATA[[#This Row],[ADMISSION DATE]]+1)</f>
        <v>105</v>
      </c>
      <c r="M108" s="182">
        <v>350</v>
      </c>
      <c r="N108" s="182">
        <v>2100</v>
      </c>
      <c r="O108" s="183" t="s">
        <v>497</v>
      </c>
      <c r="P108" s="183" t="s">
        <v>498</v>
      </c>
      <c r="Q108" s="184" cm="1">
        <f t="array" ref="Q108">_xlfn.IFS(DATA[[#This Row],[TYPE]]="Normal",DATA[[#This Row],[STORAGE DAYS]]*13,DATA[[#This Row],[TYPE]]="VIP",DATA[[#This Row],[STORAGE DAYS]]*20)</f>
        <v>2100</v>
      </c>
      <c r="R108" s="184">
        <f>DATA[[#This Row],[COLDROOM FEE]]-DATA[[#This Row],[STORAGE FEE]]</f>
        <v>0</v>
      </c>
      <c r="S108" s="38" t="str">
        <f>IF(ISBLANK(DATA[[#This Row],[COLDROOM RECEIPT]]),"IN CUSTODY","DISCHARGED")</f>
        <v>DISCHARGED</v>
      </c>
      <c r="T108" s="42"/>
      <c r="U108" s="43"/>
      <c r="V108" s="41"/>
    </row>
    <row r="109" spans="1:22" s="40" customFormat="1" ht="21" x14ac:dyDescent="0.25">
      <c r="A109" s="176" t="s">
        <v>499</v>
      </c>
      <c r="B109" s="177" t="s">
        <v>500</v>
      </c>
      <c r="C109" s="177">
        <v>38</v>
      </c>
      <c r="D109" s="178" t="s">
        <v>9</v>
      </c>
      <c r="E109" s="178" t="s">
        <v>501</v>
      </c>
      <c r="F109" s="179">
        <v>244574077</v>
      </c>
      <c r="G109" s="178" t="s">
        <v>29</v>
      </c>
      <c r="H109" s="180">
        <v>0.52222222222222225</v>
      </c>
      <c r="I109" s="178" t="s">
        <v>16</v>
      </c>
      <c r="J109" s="181">
        <v>45726</v>
      </c>
      <c r="K109" s="181">
        <v>45807</v>
      </c>
      <c r="L109" s="177">
        <f>IF(ISBLANK(DATA[[#This Row],[DISCHARGE DATE]]),"NO DISCHARGE DATE",DATA[[#This Row],[DISCHARGE DATE]]-DATA[[#This Row],[ADMISSION DATE]]+1)</f>
        <v>82</v>
      </c>
      <c r="M109" s="182">
        <v>350</v>
      </c>
      <c r="N109" s="182">
        <v>1066</v>
      </c>
      <c r="O109" s="183" t="s">
        <v>502</v>
      </c>
      <c r="P109" s="183" t="s">
        <v>454</v>
      </c>
      <c r="Q109" s="184" cm="1">
        <f t="array" ref="Q109">_xlfn.IFS(DATA[[#This Row],[TYPE]]="Normal",DATA[[#This Row],[STORAGE DAYS]]*13,DATA[[#This Row],[TYPE]]="VIP",DATA[[#This Row],[STORAGE DAYS]]*20)</f>
        <v>1066</v>
      </c>
      <c r="R109" s="184">
        <f>DATA[[#This Row],[COLDROOM FEE]]-DATA[[#This Row],[STORAGE FEE]]</f>
        <v>0</v>
      </c>
      <c r="S109" s="38" t="str">
        <f>IF(ISBLANK(DATA[[#This Row],[COLDROOM RECEIPT]]),"IN CUSTODY","DISCHARGED")</f>
        <v>DISCHARGED</v>
      </c>
      <c r="T109" s="42"/>
      <c r="U109" s="43"/>
      <c r="V109" s="41"/>
    </row>
    <row r="110" spans="1:22" s="40" customFormat="1" ht="21" x14ac:dyDescent="0.25">
      <c r="A110" s="176" t="s">
        <v>503</v>
      </c>
      <c r="B110" s="177" t="s">
        <v>504</v>
      </c>
      <c r="C110" s="177">
        <v>66</v>
      </c>
      <c r="D110" s="178" t="s">
        <v>7</v>
      </c>
      <c r="E110" s="178" t="s">
        <v>505</v>
      </c>
      <c r="F110" s="179">
        <v>556474751</v>
      </c>
      <c r="G110" s="178" t="s">
        <v>29</v>
      </c>
      <c r="H110" s="180">
        <v>0.67361111111111116</v>
      </c>
      <c r="I110" s="178" t="s">
        <v>18</v>
      </c>
      <c r="J110" s="181">
        <v>45727</v>
      </c>
      <c r="K110" s="181">
        <v>45898</v>
      </c>
      <c r="L110" s="177">
        <f>IF(ISBLANK(DATA[[#This Row],[DISCHARGE DATE]]),"NO DISCHARGE DATE",DATA[[#This Row],[DISCHARGE DATE]]-DATA[[#This Row],[ADMISSION DATE]]+1)</f>
        <v>172</v>
      </c>
      <c r="M110" s="182">
        <v>350</v>
      </c>
      <c r="N110" s="182">
        <v>3440</v>
      </c>
      <c r="O110" s="183" t="s">
        <v>506</v>
      </c>
      <c r="P110" s="183" t="s">
        <v>507</v>
      </c>
      <c r="Q110" s="184" cm="1">
        <f t="array" ref="Q110">_xlfn.IFS(DATA[[#This Row],[TYPE]]="Normal",DATA[[#This Row],[STORAGE DAYS]]*13,DATA[[#This Row],[TYPE]]="VIP",DATA[[#This Row],[STORAGE DAYS]]*20)</f>
        <v>3440</v>
      </c>
      <c r="R110" s="184">
        <f>DATA[[#This Row],[COLDROOM FEE]]-DATA[[#This Row],[STORAGE FEE]]</f>
        <v>0</v>
      </c>
      <c r="S110" s="38" t="str">
        <f>IF(ISBLANK(DATA[[#This Row],[COLDROOM RECEIPT]]),"IN CUSTODY","DISCHARGED")</f>
        <v>DISCHARGED</v>
      </c>
      <c r="T110" s="37"/>
      <c r="U110" s="43"/>
      <c r="V110" s="41"/>
    </row>
    <row r="111" spans="1:22" s="40" customFormat="1" ht="21" x14ac:dyDescent="0.25">
      <c r="A111" s="176" t="s">
        <v>508</v>
      </c>
      <c r="B111" s="177" t="s">
        <v>509</v>
      </c>
      <c r="C111" s="177">
        <v>61</v>
      </c>
      <c r="D111" s="178" t="s">
        <v>9</v>
      </c>
      <c r="E111" s="178" t="s">
        <v>510</v>
      </c>
      <c r="F111" s="179">
        <v>247292185</v>
      </c>
      <c r="G111" s="178" t="s">
        <v>35</v>
      </c>
      <c r="H111" s="180">
        <v>0.5444444444444444</v>
      </c>
      <c r="I111" s="178" t="s">
        <v>16</v>
      </c>
      <c r="J111" s="181">
        <v>45729</v>
      </c>
      <c r="K111" s="181">
        <v>45849</v>
      </c>
      <c r="L111" s="177">
        <f>IF(ISBLANK(DATA[[#This Row],[DISCHARGE DATE]]),"NO DISCHARGE DATE",DATA[[#This Row],[DISCHARGE DATE]]-DATA[[#This Row],[ADMISSION DATE]]+1)</f>
        <v>121</v>
      </c>
      <c r="M111" s="182">
        <v>350</v>
      </c>
      <c r="N111" s="182">
        <v>1573</v>
      </c>
      <c r="O111" s="183" t="s">
        <v>511</v>
      </c>
      <c r="P111" s="183" t="s">
        <v>512</v>
      </c>
      <c r="Q111" s="184" cm="1">
        <f t="array" ref="Q111">_xlfn.IFS(DATA[[#This Row],[TYPE]]="Normal",DATA[[#This Row],[STORAGE DAYS]]*13,DATA[[#This Row],[TYPE]]="VIP",DATA[[#This Row],[STORAGE DAYS]]*20)</f>
        <v>1573</v>
      </c>
      <c r="R111" s="184">
        <f>DATA[[#This Row],[COLDROOM FEE]]-DATA[[#This Row],[STORAGE FEE]]</f>
        <v>0</v>
      </c>
      <c r="S111" s="38" t="str">
        <f>IF(ISBLANK(DATA[[#This Row],[COLDROOM RECEIPT]]),"IN CUSTODY","DISCHARGED")</f>
        <v>DISCHARGED</v>
      </c>
      <c r="T111" s="42"/>
      <c r="U111" s="43"/>
      <c r="V111" s="41"/>
    </row>
    <row r="112" spans="1:22" s="40" customFormat="1" ht="21" x14ac:dyDescent="0.25">
      <c r="A112" s="176" t="s">
        <v>513</v>
      </c>
      <c r="B112" s="177" t="s">
        <v>514</v>
      </c>
      <c r="C112" s="177">
        <v>77</v>
      </c>
      <c r="D112" s="178" t="s">
        <v>7</v>
      </c>
      <c r="E112" s="178" t="s">
        <v>515</v>
      </c>
      <c r="F112" s="179">
        <v>245468876</v>
      </c>
      <c r="G112" s="178" t="s">
        <v>35</v>
      </c>
      <c r="H112" s="180">
        <v>0.67708333333333337</v>
      </c>
      <c r="I112" s="178" t="s">
        <v>18</v>
      </c>
      <c r="J112" s="181">
        <v>45733</v>
      </c>
      <c r="K112" s="181">
        <v>45807</v>
      </c>
      <c r="L112" s="177">
        <f>IF(ISBLANK(DATA[[#This Row],[DISCHARGE DATE]]),"NO DISCHARGE DATE",DATA[[#This Row],[DISCHARGE DATE]]-DATA[[#This Row],[ADMISSION DATE]]+1)</f>
        <v>75</v>
      </c>
      <c r="M112" s="182">
        <v>350</v>
      </c>
      <c r="N112" s="182">
        <v>1486</v>
      </c>
      <c r="O112" s="183" t="s">
        <v>516</v>
      </c>
      <c r="P112" s="183" t="s">
        <v>445</v>
      </c>
      <c r="Q112" s="184" cm="1">
        <f t="array" ref="Q112">_xlfn.IFS(DATA[[#This Row],[TYPE]]="Normal",DATA[[#This Row],[STORAGE DAYS]]*13,DATA[[#This Row],[TYPE]]="VIP",DATA[[#This Row],[STORAGE DAYS]]*20)</f>
        <v>1500</v>
      </c>
      <c r="R112" s="184">
        <f>DATA[[#This Row],[COLDROOM FEE]]-DATA[[#This Row],[STORAGE FEE]]</f>
        <v>-14</v>
      </c>
      <c r="S112" s="38" t="str">
        <f>IF(ISBLANK(DATA[[#This Row],[COLDROOM RECEIPT]]),"IN CUSTODY","DISCHARGED")</f>
        <v>DISCHARGED</v>
      </c>
      <c r="T112" s="42"/>
      <c r="U112" s="43"/>
      <c r="V112" s="41"/>
    </row>
    <row r="113" spans="1:22" s="40" customFormat="1" ht="21" x14ac:dyDescent="0.25">
      <c r="A113" s="176" t="s">
        <v>517</v>
      </c>
      <c r="B113" s="177" t="s">
        <v>518</v>
      </c>
      <c r="C113" s="177">
        <v>64</v>
      </c>
      <c r="D113" s="178" t="s">
        <v>9</v>
      </c>
      <c r="E113" s="178" t="s">
        <v>519</v>
      </c>
      <c r="F113" s="179">
        <v>246635172</v>
      </c>
      <c r="G113" s="178" t="s">
        <v>25</v>
      </c>
      <c r="H113" s="180">
        <v>0.4152777777777778</v>
      </c>
      <c r="I113" s="178" t="s">
        <v>16</v>
      </c>
      <c r="J113" s="181">
        <v>45743</v>
      </c>
      <c r="K113" s="181">
        <v>45835</v>
      </c>
      <c r="L113" s="177">
        <f>IF(ISBLANK(DATA[[#This Row],[DISCHARGE DATE]]),"NO DISCHARGE DATE",DATA[[#This Row],[DISCHARGE DATE]]-DATA[[#This Row],[ADMISSION DATE]]+1)</f>
        <v>93</v>
      </c>
      <c r="M113" s="182">
        <v>350</v>
      </c>
      <c r="N113" s="182">
        <v>1209</v>
      </c>
      <c r="O113" s="183" t="s">
        <v>520</v>
      </c>
      <c r="P113" s="183" t="s">
        <v>521</v>
      </c>
      <c r="Q113" s="184" cm="1">
        <f t="array" ref="Q113">_xlfn.IFS(DATA[[#This Row],[TYPE]]="Normal",DATA[[#This Row],[STORAGE DAYS]]*13,DATA[[#This Row],[TYPE]]="VIP",DATA[[#This Row],[STORAGE DAYS]]*20)</f>
        <v>1209</v>
      </c>
      <c r="R113" s="184">
        <f>DATA[[#This Row],[COLDROOM FEE]]-DATA[[#This Row],[STORAGE FEE]]</f>
        <v>0</v>
      </c>
      <c r="S113" s="38" t="str">
        <f>IF(ISBLANK(DATA[[#This Row],[COLDROOM RECEIPT]]),"IN CUSTODY","DISCHARGED")</f>
        <v>DISCHARGED</v>
      </c>
      <c r="T113" s="42"/>
      <c r="U113" s="43"/>
      <c r="V113" s="41"/>
    </row>
    <row r="114" spans="1:22" s="40" customFormat="1" ht="21" x14ac:dyDescent="0.25">
      <c r="A114" s="176" t="s">
        <v>522</v>
      </c>
      <c r="B114" s="177" t="s">
        <v>523</v>
      </c>
      <c r="C114" s="177">
        <v>68</v>
      </c>
      <c r="D114" s="178" t="s">
        <v>7</v>
      </c>
      <c r="E114" s="178" t="s">
        <v>524</v>
      </c>
      <c r="F114" s="179">
        <v>598796666</v>
      </c>
      <c r="G114" s="178" t="s">
        <v>34</v>
      </c>
      <c r="H114" s="180">
        <v>0.70833333333333337</v>
      </c>
      <c r="I114" s="178" t="s">
        <v>18</v>
      </c>
      <c r="J114" s="181">
        <v>45746</v>
      </c>
      <c r="K114" s="181">
        <v>45764</v>
      </c>
      <c r="L114" s="177">
        <f>IF(ISBLANK(DATA[[#This Row],[DISCHARGE DATE]]),"NO DISCHARGE DATE",DATA[[#This Row],[DISCHARGE DATE]]-DATA[[#This Row],[ADMISSION DATE]]+1)</f>
        <v>19</v>
      </c>
      <c r="M114" s="182">
        <v>350</v>
      </c>
      <c r="N114" s="182">
        <v>380</v>
      </c>
      <c r="O114" s="183" t="s">
        <v>525</v>
      </c>
      <c r="P114" s="183" t="s">
        <v>362</v>
      </c>
      <c r="Q114" s="184" cm="1">
        <f t="array" ref="Q114">_xlfn.IFS(DATA[[#This Row],[TYPE]]="Normal",DATA[[#This Row],[STORAGE DAYS]]*13,DATA[[#This Row],[TYPE]]="VIP",DATA[[#This Row],[STORAGE DAYS]]*20)</f>
        <v>380</v>
      </c>
      <c r="R114" s="184">
        <f>DATA[[#This Row],[COLDROOM FEE]]-DATA[[#This Row],[STORAGE FEE]]</f>
        <v>0</v>
      </c>
      <c r="S114" s="38" t="str">
        <f>IF(ISBLANK(DATA[[#This Row],[COLDROOM RECEIPT]]),"IN CUSTODY","DISCHARGED")</f>
        <v>DISCHARGED</v>
      </c>
      <c r="T114" s="42"/>
      <c r="U114" s="43"/>
      <c r="V114" s="41"/>
    </row>
    <row r="115" spans="1:22" s="40" customFormat="1" ht="21" x14ac:dyDescent="0.25">
      <c r="A115" s="176" t="s">
        <v>526</v>
      </c>
      <c r="B115" s="177" t="s">
        <v>527</v>
      </c>
      <c r="C115" s="177">
        <v>82</v>
      </c>
      <c r="D115" s="178" t="s">
        <v>7</v>
      </c>
      <c r="E115" s="178" t="s">
        <v>528</v>
      </c>
      <c r="F115" s="179">
        <v>243178994</v>
      </c>
      <c r="G115" s="178" t="s">
        <v>35</v>
      </c>
      <c r="H115" s="180">
        <v>0.58333333333333337</v>
      </c>
      <c r="I115" s="178" t="s">
        <v>16</v>
      </c>
      <c r="J115" s="181">
        <v>45745</v>
      </c>
      <c r="K115" s="181">
        <v>45961</v>
      </c>
      <c r="L115" s="177">
        <f>IF(ISBLANK(DATA[[#This Row],[DISCHARGE DATE]]),"NO DISCHARGE DATE",DATA[[#This Row],[DISCHARGE DATE]]-DATA[[#This Row],[ADMISSION DATE]]+1)</f>
        <v>217</v>
      </c>
      <c r="M115" s="182">
        <v>350</v>
      </c>
      <c r="N115" s="182">
        <v>2821</v>
      </c>
      <c r="O115" s="183" t="s">
        <v>529</v>
      </c>
      <c r="P115" s="183" t="s">
        <v>1076</v>
      </c>
      <c r="Q115" s="184" cm="1">
        <f t="array" ref="Q115">_xlfn.IFS(DATA[[#This Row],[TYPE]]="Normal",DATA[[#This Row],[STORAGE DAYS]]*13,DATA[[#This Row],[TYPE]]="VIP",DATA[[#This Row],[STORAGE DAYS]]*20)</f>
        <v>2821</v>
      </c>
      <c r="R115" s="184">
        <f>DATA[[#This Row],[COLDROOM FEE]]-DATA[[#This Row],[STORAGE FEE]]</f>
        <v>0</v>
      </c>
      <c r="S115" s="38" t="str">
        <f>IF(ISBLANK(DATA[[#This Row],[COLDROOM RECEIPT]]),"IN CUSTODY","DISCHARGED")</f>
        <v>DISCHARGED</v>
      </c>
      <c r="T115" s="42"/>
      <c r="U115" s="43"/>
      <c r="V115" s="41"/>
    </row>
    <row r="116" spans="1:22" s="40" customFormat="1" ht="21" x14ac:dyDescent="0.25">
      <c r="A116" s="176" t="s">
        <v>530</v>
      </c>
      <c r="B116" s="177" t="s">
        <v>531</v>
      </c>
      <c r="C116" s="177">
        <v>100</v>
      </c>
      <c r="D116" s="178" t="s">
        <v>7</v>
      </c>
      <c r="E116" s="178" t="s">
        <v>532</v>
      </c>
      <c r="F116" s="179">
        <v>249640385</v>
      </c>
      <c r="G116" s="178" t="s">
        <v>10</v>
      </c>
      <c r="H116" s="180">
        <v>0.83333333333333337</v>
      </c>
      <c r="I116" s="178" t="s">
        <v>16</v>
      </c>
      <c r="J116" s="181">
        <v>45747</v>
      </c>
      <c r="K116" s="181">
        <v>45898</v>
      </c>
      <c r="L116" s="177">
        <f>IF(ISBLANK(DATA[[#This Row],[DISCHARGE DATE]]),"NO DISCHARGE DATE",DATA[[#This Row],[DISCHARGE DATE]]-DATA[[#This Row],[ADMISSION DATE]]+1)</f>
        <v>152</v>
      </c>
      <c r="M116" s="182">
        <v>350</v>
      </c>
      <c r="N116" s="182">
        <v>1776</v>
      </c>
      <c r="O116" s="183" t="s">
        <v>533</v>
      </c>
      <c r="P116" s="183" t="s">
        <v>534</v>
      </c>
      <c r="Q116" s="184" cm="1">
        <f t="array" ref="Q116">_xlfn.IFS(DATA[[#This Row],[TYPE]]="Normal",DATA[[#This Row],[STORAGE DAYS]]*13,DATA[[#This Row],[TYPE]]="VIP",DATA[[#This Row],[STORAGE DAYS]]*20)</f>
        <v>1976</v>
      </c>
      <c r="R116" s="184">
        <f>DATA[[#This Row],[COLDROOM FEE]]-DATA[[#This Row],[STORAGE FEE]]</f>
        <v>-200</v>
      </c>
      <c r="S116" s="38" t="str">
        <f>IF(ISBLANK(DATA[[#This Row],[COLDROOM RECEIPT]]),"IN CUSTODY","DISCHARGED")</f>
        <v>DISCHARGED</v>
      </c>
      <c r="T116" s="37"/>
      <c r="U116" s="43"/>
      <c r="V116" s="41"/>
    </row>
    <row r="117" spans="1:22" s="40" customFormat="1" ht="21" x14ac:dyDescent="0.25">
      <c r="A117" s="176" t="s">
        <v>535</v>
      </c>
      <c r="B117" s="177" t="s">
        <v>536</v>
      </c>
      <c r="C117" s="177">
        <v>61</v>
      </c>
      <c r="D117" s="178" t="s">
        <v>7</v>
      </c>
      <c r="E117" s="178" t="s">
        <v>537</v>
      </c>
      <c r="F117" s="179">
        <v>246380664</v>
      </c>
      <c r="G117" s="178" t="s">
        <v>35</v>
      </c>
      <c r="H117" s="180">
        <v>0.625</v>
      </c>
      <c r="I117" s="178" t="s">
        <v>16</v>
      </c>
      <c r="J117" s="181">
        <v>45753</v>
      </c>
      <c r="K117" s="181">
        <v>45807</v>
      </c>
      <c r="L117" s="177">
        <f>IF(ISBLANK(DATA[[#This Row],[DISCHARGE DATE]]),"NO DISCHARGE DATE",DATA[[#This Row],[DISCHARGE DATE]]-DATA[[#This Row],[ADMISSION DATE]]+1)</f>
        <v>55</v>
      </c>
      <c r="M117" s="182">
        <v>350</v>
      </c>
      <c r="N117" s="182">
        <v>715</v>
      </c>
      <c r="O117" s="183" t="s">
        <v>538</v>
      </c>
      <c r="P117" s="183" t="s">
        <v>539</v>
      </c>
      <c r="Q117" s="184" cm="1">
        <f t="array" ref="Q117">_xlfn.IFS(DATA[[#This Row],[TYPE]]="Normal",DATA[[#This Row],[STORAGE DAYS]]*13,DATA[[#This Row],[TYPE]]="VIP",DATA[[#This Row],[STORAGE DAYS]]*20)</f>
        <v>715</v>
      </c>
      <c r="R117" s="184">
        <f>DATA[[#This Row],[COLDROOM FEE]]-DATA[[#This Row],[STORAGE FEE]]</f>
        <v>0</v>
      </c>
      <c r="S117" s="38" t="str">
        <f>IF(ISBLANK(DATA[[#This Row],[COLDROOM RECEIPT]]),"IN CUSTODY","DISCHARGED")</f>
        <v>DISCHARGED</v>
      </c>
      <c r="T117" s="42"/>
      <c r="U117" s="43"/>
      <c r="V117" s="41"/>
    </row>
    <row r="118" spans="1:22" s="40" customFormat="1" ht="21" x14ac:dyDescent="0.25">
      <c r="A118" s="176" t="s">
        <v>540</v>
      </c>
      <c r="B118" s="177" t="s">
        <v>541</v>
      </c>
      <c r="C118" s="177">
        <v>63</v>
      </c>
      <c r="D118" s="178" t="s">
        <v>7</v>
      </c>
      <c r="E118" s="178" t="s">
        <v>542</v>
      </c>
      <c r="F118" s="179">
        <v>543280791</v>
      </c>
      <c r="G118" s="178" t="s">
        <v>35</v>
      </c>
      <c r="H118" s="180">
        <v>0.48333333333333334</v>
      </c>
      <c r="I118" s="178" t="s">
        <v>18</v>
      </c>
      <c r="J118" s="181">
        <v>45755</v>
      </c>
      <c r="K118" s="181">
        <v>45870</v>
      </c>
      <c r="L118" s="177">
        <f>IF(ISBLANK(DATA[[#This Row],[DISCHARGE DATE]]),"NO DISCHARGE DATE",DATA[[#This Row],[DISCHARGE DATE]]-DATA[[#This Row],[ADMISSION DATE]]+1)</f>
        <v>116</v>
      </c>
      <c r="M118" s="182">
        <v>350</v>
      </c>
      <c r="N118" s="182">
        <v>2320</v>
      </c>
      <c r="O118" s="183" t="s">
        <v>543</v>
      </c>
      <c r="P118" s="183" t="s">
        <v>544</v>
      </c>
      <c r="Q118" s="184" cm="1">
        <f t="array" ref="Q118">_xlfn.IFS(DATA[[#This Row],[TYPE]]="Normal",DATA[[#This Row],[STORAGE DAYS]]*13,DATA[[#This Row],[TYPE]]="VIP",DATA[[#This Row],[STORAGE DAYS]]*20)</f>
        <v>2320</v>
      </c>
      <c r="R118" s="184">
        <f>DATA[[#This Row],[COLDROOM FEE]]-DATA[[#This Row],[STORAGE FEE]]</f>
        <v>0</v>
      </c>
      <c r="S118" s="38" t="str">
        <f>IF(ISBLANK(DATA[[#This Row],[COLDROOM RECEIPT]]),"IN CUSTODY","DISCHARGED")</f>
        <v>DISCHARGED</v>
      </c>
      <c r="T118" s="37"/>
      <c r="U118" s="43"/>
      <c r="V118" s="41"/>
    </row>
    <row r="119" spans="1:22" s="40" customFormat="1" ht="21" x14ac:dyDescent="0.25">
      <c r="A119" s="176" t="s">
        <v>545</v>
      </c>
      <c r="B119" s="177" t="s">
        <v>546</v>
      </c>
      <c r="C119" s="177">
        <v>55</v>
      </c>
      <c r="D119" s="178" t="s">
        <v>7</v>
      </c>
      <c r="E119" s="178" t="s">
        <v>547</v>
      </c>
      <c r="F119" s="179">
        <v>543171106</v>
      </c>
      <c r="G119" s="178" t="s">
        <v>35</v>
      </c>
      <c r="H119" s="180">
        <v>0.83333333333333337</v>
      </c>
      <c r="I119" s="178" t="s">
        <v>18</v>
      </c>
      <c r="J119" s="181">
        <v>45757</v>
      </c>
      <c r="K119" s="181">
        <v>45898</v>
      </c>
      <c r="L119" s="177">
        <f>IF(ISBLANK(DATA[[#This Row],[DISCHARGE DATE]]),"NO DISCHARGE DATE",DATA[[#This Row],[DISCHARGE DATE]]-DATA[[#This Row],[ADMISSION DATE]]+1)</f>
        <v>142</v>
      </c>
      <c r="M119" s="182">
        <v>350</v>
      </c>
      <c r="N119" s="182">
        <v>2540</v>
      </c>
      <c r="O119" s="183" t="s">
        <v>548</v>
      </c>
      <c r="P119" s="183" t="s">
        <v>549</v>
      </c>
      <c r="Q119" s="184" cm="1">
        <f t="array" ref="Q119">_xlfn.IFS(DATA[[#This Row],[TYPE]]="Normal",DATA[[#This Row],[STORAGE DAYS]]*13,DATA[[#This Row],[TYPE]]="VIP",DATA[[#This Row],[STORAGE DAYS]]*20)</f>
        <v>2840</v>
      </c>
      <c r="R119" s="184">
        <f>DATA[[#This Row],[COLDROOM FEE]]-DATA[[#This Row],[STORAGE FEE]]</f>
        <v>-300</v>
      </c>
      <c r="S119" s="38" t="str">
        <f>IF(ISBLANK(DATA[[#This Row],[COLDROOM RECEIPT]]),"IN CUSTODY","DISCHARGED")</f>
        <v>DISCHARGED</v>
      </c>
      <c r="T119" s="37"/>
      <c r="U119" s="43"/>
      <c r="V119" s="41"/>
    </row>
    <row r="120" spans="1:22" s="40" customFormat="1" ht="21" x14ac:dyDescent="0.25">
      <c r="A120" s="176" t="s">
        <v>550</v>
      </c>
      <c r="B120" s="177" t="s">
        <v>551</v>
      </c>
      <c r="C120" s="177">
        <v>26</v>
      </c>
      <c r="D120" s="178" t="s">
        <v>7</v>
      </c>
      <c r="E120" s="178" t="s">
        <v>552</v>
      </c>
      <c r="F120" s="179"/>
      <c r="G120" s="178" t="s">
        <v>35</v>
      </c>
      <c r="H120" s="180">
        <v>0.95833333333333337</v>
      </c>
      <c r="I120" s="178" t="s">
        <v>18</v>
      </c>
      <c r="J120" s="181">
        <v>45757</v>
      </c>
      <c r="K120" s="181">
        <v>45835</v>
      </c>
      <c r="L120" s="177">
        <f>IF(ISBLANK(DATA[[#This Row],[DISCHARGE DATE]]),"NO DISCHARGE DATE",DATA[[#This Row],[DISCHARGE DATE]]-DATA[[#This Row],[ADMISSION DATE]]+1)</f>
        <v>79</v>
      </c>
      <c r="M120" s="182">
        <v>350</v>
      </c>
      <c r="N120" s="182">
        <v>1580</v>
      </c>
      <c r="O120" s="183" t="s">
        <v>553</v>
      </c>
      <c r="P120" s="183" t="s">
        <v>554</v>
      </c>
      <c r="Q120" s="184" cm="1">
        <f t="array" ref="Q120">_xlfn.IFS(DATA[[#This Row],[TYPE]]="Normal",DATA[[#This Row],[STORAGE DAYS]]*13,DATA[[#This Row],[TYPE]]="VIP",DATA[[#This Row],[STORAGE DAYS]]*20)</f>
        <v>1580</v>
      </c>
      <c r="R120" s="184">
        <f>DATA[[#This Row],[COLDROOM FEE]]-DATA[[#This Row],[STORAGE FEE]]</f>
        <v>0</v>
      </c>
      <c r="S120" s="38" t="str">
        <f>IF(ISBLANK(DATA[[#This Row],[COLDROOM RECEIPT]]),"IN CUSTODY","DISCHARGED")</f>
        <v>DISCHARGED</v>
      </c>
      <c r="T120" s="42"/>
      <c r="U120" s="43"/>
      <c r="V120" s="41"/>
    </row>
    <row r="121" spans="1:22" s="40" customFormat="1" ht="21" x14ac:dyDescent="0.25">
      <c r="A121" s="176" t="s">
        <v>555</v>
      </c>
      <c r="B121" s="177" t="s">
        <v>556</v>
      </c>
      <c r="C121" s="177">
        <v>125</v>
      </c>
      <c r="D121" s="178" t="s">
        <v>7</v>
      </c>
      <c r="E121" s="178" t="s">
        <v>557</v>
      </c>
      <c r="F121" s="179">
        <v>542030705</v>
      </c>
      <c r="G121" s="178" t="s">
        <v>35</v>
      </c>
      <c r="H121" s="180">
        <v>0.61319444444444449</v>
      </c>
      <c r="I121" s="178" t="s">
        <v>16</v>
      </c>
      <c r="J121" s="181">
        <v>45758</v>
      </c>
      <c r="K121" s="181">
        <v>45828</v>
      </c>
      <c r="L121" s="177">
        <f>IF(ISBLANK(DATA[[#This Row],[DISCHARGE DATE]]),"NO DISCHARGE DATE",DATA[[#This Row],[DISCHARGE DATE]]-DATA[[#This Row],[ADMISSION DATE]]+1)</f>
        <v>71</v>
      </c>
      <c r="M121" s="182">
        <v>350</v>
      </c>
      <c r="N121" s="182">
        <v>923</v>
      </c>
      <c r="O121" s="183" t="s">
        <v>558</v>
      </c>
      <c r="P121" s="183" t="s">
        <v>559</v>
      </c>
      <c r="Q121" s="184" cm="1">
        <f t="array" ref="Q121">_xlfn.IFS(DATA[[#This Row],[TYPE]]="Normal",DATA[[#This Row],[STORAGE DAYS]]*13,DATA[[#This Row],[TYPE]]="VIP",DATA[[#This Row],[STORAGE DAYS]]*20)</f>
        <v>923</v>
      </c>
      <c r="R121" s="184">
        <f>DATA[[#This Row],[COLDROOM FEE]]-DATA[[#This Row],[STORAGE FEE]]</f>
        <v>0</v>
      </c>
      <c r="S121" s="38" t="str">
        <f>IF(ISBLANK(DATA[[#This Row],[COLDROOM RECEIPT]]),"IN CUSTODY","DISCHARGED")</f>
        <v>DISCHARGED</v>
      </c>
      <c r="T121" s="42"/>
      <c r="U121" s="43"/>
      <c r="V121" s="41"/>
    </row>
    <row r="122" spans="1:22" s="40" customFormat="1" ht="21" x14ac:dyDescent="0.25">
      <c r="A122" s="176" t="s">
        <v>560</v>
      </c>
      <c r="B122" s="177" t="s">
        <v>561</v>
      </c>
      <c r="C122" s="177">
        <v>66</v>
      </c>
      <c r="D122" s="178" t="s">
        <v>9</v>
      </c>
      <c r="E122" s="178" t="s">
        <v>562</v>
      </c>
      <c r="F122" s="179">
        <v>242310642</v>
      </c>
      <c r="G122" s="178" t="s">
        <v>35</v>
      </c>
      <c r="H122" s="180">
        <v>0.37847222222222221</v>
      </c>
      <c r="I122" s="178" t="s">
        <v>16</v>
      </c>
      <c r="J122" s="181">
        <v>45761</v>
      </c>
      <c r="K122" s="181">
        <v>45762</v>
      </c>
      <c r="L122" s="177">
        <f>IF(ISBLANK(DATA[[#This Row],[DISCHARGE DATE]]),"NO DISCHARGE DATE",DATA[[#This Row],[DISCHARGE DATE]]-DATA[[#This Row],[ADMISSION DATE]]+1)</f>
        <v>2</v>
      </c>
      <c r="M122" s="182">
        <v>350</v>
      </c>
      <c r="N122" s="182">
        <v>26</v>
      </c>
      <c r="O122" s="183" t="s">
        <v>563</v>
      </c>
      <c r="P122" s="183" t="s">
        <v>367</v>
      </c>
      <c r="Q122" s="184" cm="1">
        <f t="array" ref="Q122">_xlfn.IFS(DATA[[#This Row],[TYPE]]="Normal",DATA[[#This Row],[STORAGE DAYS]]*13,DATA[[#This Row],[TYPE]]="VIP",DATA[[#This Row],[STORAGE DAYS]]*20)</f>
        <v>26</v>
      </c>
      <c r="R122" s="184">
        <f>DATA[[#This Row],[COLDROOM FEE]]-DATA[[#This Row],[STORAGE FEE]]</f>
        <v>0</v>
      </c>
      <c r="S122" s="38" t="str">
        <f>IF(ISBLANK(DATA[[#This Row],[COLDROOM RECEIPT]]),"IN CUSTODY","DISCHARGED")</f>
        <v>DISCHARGED</v>
      </c>
      <c r="T122" s="42"/>
      <c r="U122" s="43"/>
      <c r="V122" s="41"/>
    </row>
    <row r="123" spans="1:22" s="40" customFormat="1" ht="21" x14ac:dyDescent="0.25">
      <c r="A123" s="176" t="s">
        <v>564</v>
      </c>
      <c r="B123" s="177" t="s">
        <v>565</v>
      </c>
      <c r="C123" s="177">
        <v>74</v>
      </c>
      <c r="D123" s="178" t="s">
        <v>9</v>
      </c>
      <c r="E123" s="178" t="s">
        <v>566</v>
      </c>
      <c r="F123" s="179">
        <v>559213415</v>
      </c>
      <c r="G123" s="178" t="s">
        <v>34</v>
      </c>
      <c r="H123" s="180">
        <v>0.66666666666666663</v>
      </c>
      <c r="I123" s="178" t="s">
        <v>16</v>
      </c>
      <c r="J123" s="181">
        <v>45758</v>
      </c>
      <c r="K123" s="181">
        <v>45989</v>
      </c>
      <c r="L123" s="177">
        <f>IF(ISBLANK(DATA[[#This Row],[DISCHARGE DATE]]),"NO DISCHARGE DATE",DATA[[#This Row],[DISCHARGE DATE]]-DATA[[#This Row],[ADMISSION DATE]]+1)</f>
        <v>232</v>
      </c>
      <c r="M123" s="182">
        <v>350</v>
      </c>
      <c r="N123" s="182">
        <v>3016</v>
      </c>
      <c r="O123" s="183" t="s">
        <v>567</v>
      </c>
      <c r="P123" s="183" t="s">
        <v>1220</v>
      </c>
      <c r="Q123" s="184" cm="1">
        <f t="array" ref="Q123">_xlfn.IFS(DATA[[#This Row],[TYPE]]="Normal",DATA[[#This Row],[STORAGE DAYS]]*13,DATA[[#This Row],[TYPE]]="VIP",DATA[[#This Row],[STORAGE DAYS]]*20)</f>
        <v>3016</v>
      </c>
      <c r="R123" s="184">
        <f>DATA[[#This Row],[COLDROOM FEE]]-DATA[[#This Row],[STORAGE FEE]]</f>
        <v>0</v>
      </c>
      <c r="S123" s="38" t="str">
        <f>IF(ISBLANK(DATA[[#This Row],[COLDROOM RECEIPT]]),"IN CUSTODY","DISCHARGED")</f>
        <v>DISCHARGED</v>
      </c>
      <c r="T123" s="42"/>
      <c r="U123" s="43"/>
      <c r="V123" s="41"/>
    </row>
    <row r="124" spans="1:22" s="40" customFormat="1" ht="21" x14ac:dyDescent="0.25">
      <c r="A124" s="176" t="s">
        <v>568</v>
      </c>
      <c r="B124" s="177" t="s">
        <v>569</v>
      </c>
      <c r="C124" s="177">
        <v>62</v>
      </c>
      <c r="D124" s="178" t="s">
        <v>9</v>
      </c>
      <c r="E124" s="178" t="s">
        <v>570</v>
      </c>
      <c r="F124" s="179">
        <v>242827233</v>
      </c>
      <c r="G124" s="178" t="s">
        <v>35</v>
      </c>
      <c r="H124" s="180">
        <v>0.79166666666666663</v>
      </c>
      <c r="I124" s="178" t="s">
        <v>16</v>
      </c>
      <c r="J124" s="181">
        <v>45760</v>
      </c>
      <c r="K124" s="181">
        <v>45898</v>
      </c>
      <c r="L124" s="177">
        <f>IF(ISBLANK(DATA[[#This Row],[DISCHARGE DATE]]),"NO DISCHARGE DATE",DATA[[#This Row],[DISCHARGE DATE]]-DATA[[#This Row],[ADMISSION DATE]]+1)</f>
        <v>139</v>
      </c>
      <c r="M124" s="182">
        <v>350</v>
      </c>
      <c r="N124" s="182">
        <v>1807</v>
      </c>
      <c r="O124" s="183" t="s">
        <v>571</v>
      </c>
      <c r="P124" s="183" t="s">
        <v>572</v>
      </c>
      <c r="Q124" s="184" cm="1">
        <f t="array" ref="Q124">_xlfn.IFS(DATA[[#This Row],[TYPE]]="Normal",DATA[[#This Row],[STORAGE DAYS]]*13,DATA[[#This Row],[TYPE]]="VIP",DATA[[#This Row],[STORAGE DAYS]]*20)</f>
        <v>1807</v>
      </c>
      <c r="R124" s="184">
        <f>DATA[[#This Row],[COLDROOM FEE]]-DATA[[#This Row],[STORAGE FEE]]</f>
        <v>0</v>
      </c>
      <c r="S124" s="38" t="str">
        <f>IF(ISBLANK(DATA[[#This Row],[COLDROOM RECEIPT]]),"IN CUSTODY","DISCHARGED")</f>
        <v>DISCHARGED</v>
      </c>
      <c r="T124" s="37"/>
      <c r="U124" s="43"/>
      <c r="V124" s="41"/>
    </row>
    <row r="125" spans="1:22" s="40" customFormat="1" ht="21" x14ac:dyDescent="0.25">
      <c r="A125" s="176" t="s">
        <v>573</v>
      </c>
      <c r="B125" s="177" t="s">
        <v>574</v>
      </c>
      <c r="C125" s="177">
        <v>60</v>
      </c>
      <c r="D125" s="178" t="s">
        <v>7</v>
      </c>
      <c r="E125" s="178" t="s">
        <v>575</v>
      </c>
      <c r="F125" s="179">
        <v>249155143</v>
      </c>
      <c r="G125" s="178" t="s">
        <v>35</v>
      </c>
      <c r="H125" s="180">
        <v>0.625</v>
      </c>
      <c r="I125" s="178" t="s">
        <v>18</v>
      </c>
      <c r="J125" s="181">
        <v>45761</v>
      </c>
      <c r="K125" s="181">
        <v>45989</v>
      </c>
      <c r="L125" s="177">
        <f>IF(ISBLANK(DATA[[#This Row],[DISCHARGE DATE]]),"NO DISCHARGE DATE",DATA[[#This Row],[DISCHARGE DATE]]-DATA[[#This Row],[ADMISSION DATE]]+1)</f>
        <v>229</v>
      </c>
      <c r="M125" s="182">
        <v>350</v>
      </c>
      <c r="N125" s="182">
        <v>4380</v>
      </c>
      <c r="O125" s="183" t="s">
        <v>576</v>
      </c>
      <c r="P125" s="183" t="s">
        <v>488</v>
      </c>
      <c r="Q125" s="184" cm="1">
        <f t="array" ref="Q125">_xlfn.IFS(DATA[[#This Row],[TYPE]]="Normal",DATA[[#This Row],[STORAGE DAYS]]*13,DATA[[#This Row],[TYPE]]="VIP",DATA[[#This Row],[STORAGE DAYS]]*20)</f>
        <v>4580</v>
      </c>
      <c r="R125" s="184">
        <f>DATA[[#This Row],[COLDROOM FEE]]-DATA[[#This Row],[STORAGE FEE]]</f>
        <v>-200</v>
      </c>
      <c r="S125" s="38" t="str">
        <f>IF(ISBLANK(DATA[[#This Row],[COLDROOM RECEIPT]]),"IN CUSTODY","DISCHARGED")</f>
        <v>DISCHARGED</v>
      </c>
      <c r="T125" s="42"/>
      <c r="U125" s="43"/>
      <c r="V125" s="41"/>
    </row>
    <row r="126" spans="1:22" s="40" customFormat="1" ht="21" x14ac:dyDescent="0.25">
      <c r="A126" s="176" t="s">
        <v>577</v>
      </c>
      <c r="B126" s="177" t="s">
        <v>578</v>
      </c>
      <c r="C126" s="177">
        <v>46</v>
      </c>
      <c r="D126" s="178" t="s">
        <v>7</v>
      </c>
      <c r="E126" s="178" t="s">
        <v>579</v>
      </c>
      <c r="F126" s="179">
        <v>244706518</v>
      </c>
      <c r="G126" s="178" t="s">
        <v>29</v>
      </c>
      <c r="H126" s="180">
        <v>0.66666666666666663</v>
      </c>
      <c r="I126" s="178" t="s">
        <v>18</v>
      </c>
      <c r="J126" s="181">
        <v>45761</v>
      </c>
      <c r="K126" s="181">
        <v>45870</v>
      </c>
      <c r="L126" s="177">
        <f>IF(ISBLANK(DATA[[#This Row],[DISCHARGE DATE]]),"NO DISCHARGE DATE",DATA[[#This Row],[DISCHARGE DATE]]-DATA[[#This Row],[ADMISSION DATE]]+1)</f>
        <v>110</v>
      </c>
      <c r="M126" s="182">
        <v>350</v>
      </c>
      <c r="N126" s="182">
        <v>2200</v>
      </c>
      <c r="O126" s="183" t="s">
        <v>580</v>
      </c>
      <c r="P126" s="183" t="s">
        <v>581</v>
      </c>
      <c r="Q126" s="184" cm="1">
        <f t="array" ref="Q126">_xlfn.IFS(DATA[[#This Row],[TYPE]]="Normal",DATA[[#This Row],[STORAGE DAYS]]*13,DATA[[#This Row],[TYPE]]="VIP",DATA[[#This Row],[STORAGE DAYS]]*20)</f>
        <v>2200</v>
      </c>
      <c r="R126" s="184">
        <f>DATA[[#This Row],[COLDROOM FEE]]-DATA[[#This Row],[STORAGE FEE]]</f>
        <v>0</v>
      </c>
      <c r="S126" s="38" t="str">
        <f>IF(ISBLANK(DATA[[#This Row],[COLDROOM RECEIPT]]),"IN CUSTODY","DISCHARGED")</f>
        <v>DISCHARGED</v>
      </c>
      <c r="T126" s="37"/>
      <c r="U126" s="43"/>
      <c r="V126" s="41"/>
    </row>
    <row r="127" spans="1:22" s="40" customFormat="1" ht="21" x14ac:dyDescent="0.25">
      <c r="A127" s="176" t="s">
        <v>582</v>
      </c>
      <c r="B127" s="177" t="s">
        <v>583</v>
      </c>
      <c r="C127" s="177">
        <v>15</v>
      </c>
      <c r="D127" s="178" t="s">
        <v>7</v>
      </c>
      <c r="E127" s="178" t="s">
        <v>584</v>
      </c>
      <c r="F127" s="179">
        <v>556250660</v>
      </c>
      <c r="G127" s="178" t="s">
        <v>35</v>
      </c>
      <c r="H127" s="180">
        <v>0.61458333333333337</v>
      </c>
      <c r="I127" s="178" t="s">
        <v>16</v>
      </c>
      <c r="J127" s="181">
        <v>45762</v>
      </c>
      <c r="K127" s="181">
        <v>45771</v>
      </c>
      <c r="L127" s="177">
        <f>IF(ISBLANK(DATA[[#This Row],[DISCHARGE DATE]]),"NO DISCHARGE DATE",DATA[[#This Row],[DISCHARGE DATE]]-DATA[[#This Row],[ADMISSION DATE]]+1)</f>
        <v>10</v>
      </c>
      <c r="M127" s="182">
        <v>350</v>
      </c>
      <c r="N127" s="182">
        <v>130</v>
      </c>
      <c r="O127" s="183" t="s">
        <v>585</v>
      </c>
      <c r="P127" s="183" t="s">
        <v>372</v>
      </c>
      <c r="Q127" s="184" cm="1">
        <f t="array" ref="Q127">_xlfn.IFS(DATA[[#This Row],[TYPE]]="Normal",DATA[[#This Row],[STORAGE DAYS]]*13,DATA[[#This Row],[TYPE]]="VIP",DATA[[#This Row],[STORAGE DAYS]]*20)</f>
        <v>130</v>
      </c>
      <c r="R127" s="184">
        <f>DATA[[#This Row],[COLDROOM FEE]]-DATA[[#This Row],[STORAGE FEE]]</f>
        <v>0</v>
      </c>
      <c r="S127" s="38" t="str">
        <f>IF(ISBLANK(DATA[[#This Row],[COLDROOM RECEIPT]]),"IN CUSTODY","DISCHARGED")</f>
        <v>DISCHARGED</v>
      </c>
      <c r="T127" s="42"/>
      <c r="U127" s="43"/>
      <c r="V127" s="41"/>
    </row>
    <row r="128" spans="1:22" s="40" customFormat="1" ht="21" x14ac:dyDescent="0.25">
      <c r="A128" s="176" t="s">
        <v>586</v>
      </c>
      <c r="B128" s="177" t="s">
        <v>587</v>
      </c>
      <c r="C128" s="177">
        <v>54</v>
      </c>
      <c r="D128" s="178" t="s">
        <v>7</v>
      </c>
      <c r="E128" s="178" t="s">
        <v>547</v>
      </c>
      <c r="F128" s="179">
        <v>543171106</v>
      </c>
      <c r="G128" s="178" t="s">
        <v>31</v>
      </c>
      <c r="H128" s="180">
        <v>0.4201388888888889</v>
      </c>
      <c r="I128" s="178" t="s">
        <v>18</v>
      </c>
      <c r="J128" s="181">
        <v>45763</v>
      </c>
      <c r="K128" s="181">
        <v>45959</v>
      </c>
      <c r="L128" s="177">
        <f>IF(ISBLANK(DATA[[#This Row],[DISCHARGE DATE]]),"NO DISCHARGE DATE",DATA[[#This Row],[DISCHARGE DATE]]-DATA[[#This Row],[ADMISSION DATE]]+1)</f>
        <v>197</v>
      </c>
      <c r="M128" s="182">
        <v>350</v>
      </c>
      <c r="N128" s="182">
        <v>3940</v>
      </c>
      <c r="O128" s="183" t="s">
        <v>588</v>
      </c>
      <c r="P128" s="183" t="s">
        <v>1122</v>
      </c>
      <c r="Q128" s="184" cm="1">
        <f t="array" ref="Q128">_xlfn.IFS(DATA[[#This Row],[TYPE]]="Normal",DATA[[#This Row],[STORAGE DAYS]]*13,DATA[[#This Row],[TYPE]]="VIP",DATA[[#This Row],[STORAGE DAYS]]*20)</f>
        <v>3940</v>
      </c>
      <c r="R128" s="184">
        <f>DATA[[#This Row],[COLDROOM FEE]]-DATA[[#This Row],[STORAGE FEE]]</f>
        <v>0</v>
      </c>
      <c r="S128" s="38" t="str">
        <f>IF(ISBLANK(DATA[[#This Row],[COLDROOM RECEIPT]]),"IN CUSTODY","DISCHARGED")</f>
        <v>DISCHARGED</v>
      </c>
      <c r="T128" s="42"/>
      <c r="U128" s="43"/>
      <c r="V128" s="41"/>
    </row>
    <row r="129" spans="1:22" s="40" customFormat="1" ht="21" x14ac:dyDescent="0.25">
      <c r="A129" s="176" t="s">
        <v>589</v>
      </c>
      <c r="B129" s="177" t="s">
        <v>590</v>
      </c>
      <c r="C129" s="177">
        <v>28</v>
      </c>
      <c r="D129" s="178" t="s">
        <v>9</v>
      </c>
      <c r="E129" s="178" t="s">
        <v>591</v>
      </c>
      <c r="F129" s="179">
        <v>533541189</v>
      </c>
      <c r="G129" s="178" t="s">
        <v>32</v>
      </c>
      <c r="H129" s="180">
        <v>0.60416666666666663</v>
      </c>
      <c r="I129" s="178" t="s">
        <v>16</v>
      </c>
      <c r="J129" s="181">
        <v>45763</v>
      </c>
      <c r="K129" s="181">
        <v>45807</v>
      </c>
      <c r="L129" s="177">
        <f>IF(ISBLANK(DATA[[#This Row],[DISCHARGE DATE]]),"NO DISCHARGE DATE",DATA[[#This Row],[DISCHARGE DATE]]-DATA[[#This Row],[ADMISSION DATE]]+1)</f>
        <v>45</v>
      </c>
      <c r="M129" s="182">
        <v>350</v>
      </c>
      <c r="N129" s="182">
        <v>585</v>
      </c>
      <c r="O129" s="183" t="s">
        <v>592</v>
      </c>
      <c r="P129" s="183" t="s">
        <v>593</v>
      </c>
      <c r="Q129" s="184" cm="1">
        <f t="array" ref="Q129">_xlfn.IFS(DATA[[#This Row],[TYPE]]="Normal",DATA[[#This Row],[STORAGE DAYS]]*13,DATA[[#This Row],[TYPE]]="VIP",DATA[[#This Row],[STORAGE DAYS]]*20)</f>
        <v>585</v>
      </c>
      <c r="R129" s="184">
        <f>DATA[[#This Row],[COLDROOM FEE]]-DATA[[#This Row],[STORAGE FEE]]</f>
        <v>0</v>
      </c>
      <c r="S129" s="38" t="str">
        <f>IF(ISBLANK(DATA[[#This Row],[COLDROOM RECEIPT]]),"IN CUSTODY","DISCHARGED")</f>
        <v>DISCHARGED</v>
      </c>
      <c r="T129" s="42"/>
      <c r="U129" s="43"/>
      <c r="V129" s="41"/>
    </row>
    <row r="130" spans="1:22" s="40" customFormat="1" ht="21" x14ac:dyDescent="0.25">
      <c r="A130" s="176" t="s">
        <v>594</v>
      </c>
      <c r="B130" s="177" t="s">
        <v>595</v>
      </c>
      <c r="C130" s="177">
        <v>75</v>
      </c>
      <c r="D130" s="178" t="s">
        <v>7</v>
      </c>
      <c r="E130" s="178" t="s">
        <v>596</v>
      </c>
      <c r="F130" s="179">
        <v>543475015</v>
      </c>
      <c r="G130" s="178" t="s">
        <v>20</v>
      </c>
      <c r="H130" s="180">
        <v>0.9375</v>
      </c>
      <c r="I130" s="178" t="s">
        <v>16</v>
      </c>
      <c r="J130" s="181">
        <v>45763</v>
      </c>
      <c r="K130" s="181">
        <v>45982</v>
      </c>
      <c r="L130" s="177">
        <f>IF(ISBLANK(DATA[[#This Row],[DISCHARGE DATE]]),"NO DISCHARGE DATE",DATA[[#This Row],[DISCHARGE DATE]]-DATA[[#This Row],[ADMISSION DATE]]+1)</f>
        <v>220</v>
      </c>
      <c r="M130" s="182">
        <v>350</v>
      </c>
      <c r="N130" s="182">
        <v>2760</v>
      </c>
      <c r="O130" s="183" t="s">
        <v>597</v>
      </c>
      <c r="P130" s="183" t="s">
        <v>1213</v>
      </c>
      <c r="Q130" s="184" cm="1">
        <f t="array" ref="Q130">_xlfn.IFS(DATA[[#This Row],[TYPE]]="Normal",DATA[[#This Row],[STORAGE DAYS]]*13,DATA[[#This Row],[TYPE]]="VIP",DATA[[#This Row],[STORAGE DAYS]]*20)</f>
        <v>2860</v>
      </c>
      <c r="R130" s="184">
        <f>DATA[[#This Row],[COLDROOM FEE]]-DATA[[#This Row],[STORAGE FEE]]</f>
        <v>-100</v>
      </c>
      <c r="S130" s="38" t="str">
        <f>IF(ISBLANK(DATA[[#This Row],[COLDROOM RECEIPT]]),"IN CUSTODY","DISCHARGED")</f>
        <v>DISCHARGED</v>
      </c>
      <c r="T130" s="42"/>
      <c r="U130" s="43"/>
      <c r="V130" s="41"/>
    </row>
    <row r="131" spans="1:22" s="40" customFormat="1" ht="21" x14ac:dyDescent="0.25">
      <c r="A131" s="176" t="s">
        <v>598</v>
      </c>
      <c r="B131" s="177" t="s">
        <v>599</v>
      </c>
      <c r="C131" s="177">
        <v>60</v>
      </c>
      <c r="D131" s="178" t="s">
        <v>9</v>
      </c>
      <c r="E131" s="178" t="s">
        <v>600</v>
      </c>
      <c r="F131" s="179">
        <v>249082610</v>
      </c>
      <c r="G131" s="178" t="s">
        <v>35</v>
      </c>
      <c r="H131" s="180">
        <v>0.64583333333333337</v>
      </c>
      <c r="I131" s="178" t="s">
        <v>16</v>
      </c>
      <c r="J131" s="181">
        <v>45765</v>
      </c>
      <c r="K131" s="181">
        <v>45870</v>
      </c>
      <c r="L131" s="177">
        <f>IF(ISBLANK(DATA[[#This Row],[DISCHARGE DATE]]),"NO DISCHARGE DATE",DATA[[#This Row],[DISCHARGE DATE]]-DATA[[#This Row],[ADMISSION DATE]]+1)</f>
        <v>106</v>
      </c>
      <c r="M131" s="182">
        <v>350</v>
      </c>
      <c r="N131" s="182">
        <v>1378</v>
      </c>
      <c r="O131" s="183" t="s">
        <v>601</v>
      </c>
      <c r="P131" s="183" t="s">
        <v>602</v>
      </c>
      <c r="Q131" s="184" cm="1">
        <f t="array" ref="Q131">_xlfn.IFS(DATA[[#This Row],[TYPE]]="Normal",DATA[[#This Row],[STORAGE DAYS]]*13,DATA[[#This Row],[TYPE]]="VIP",DATA[[#This Row],[STORAGE DAYS]]*20)</f>
        <v>1378</v>
      </c>
      <c r="R131" s="184">
        <f>DATA[[#This Row],[COLDROOM FEE]]-DATA[[#This Row],[STORAGE FEE]]</f>
        <v>0</v>
      </c>
      <c r="S131" s="38" t="str">
        <f>IF(ISBLANK(DATA[[#This Row],[COLDROOM RECEIPT]]),"IN CUSTODY","DISCHARGED")</f>
        <v>DISCHARGED</v>
      </c>
      <c r="T131" s="37"/>
      <c r="U131" s="43"/>
      <c r="V131" s="41"/>
    </row>
    <row r="132" spans="1:22" s="40" customFormat="1" ht="21" x14ac:dyDescent="0.25">
      <c r="A132" s="176" t="s">
        <v>603</v>
      </c>
      <c r="B132" s="177" t="s">
        <v>604</v>
      </c>
      <c r="C132" s="177">
        <v>81</v>
      </c>
      <c r="D132" s="178" t="s">
        <v>9</v>
      </c>
      <c r="E132" s="178" t="s">
        <v>605</v>
      </c>
      <c r="F132" s="179">
        <v>244126977</v>
      </c>
      <c r="G132" s="178" t="s">
        <v>15</v>
      </c>
      <c r="H132" s="180">
        <v>0.22916666666666666</v>
      </c>
      <c r="I132" s="178" t="s">
        <v>18</v>
      </c>
      <c r="J132" s="181">
        <v>45766</v>
      </c>
      <c r="K132" s="181">
        <v>45905</v>
      </c>
      <c r="L132" s="177">
        <f>IF(ISBLANK(DATA[[#This Row],[DISCHARGE DATE]]),"NO DISCHARGE DATE",DATA[[#This Row],[DISCHARGE DATE]]-DATA[[#This Row],[ADMISSION DATE]]+1)</f>
        <v>140</v>
      </c>
      <c r="M132" s="182">
        <v>350</v>
      </c>
      <c r="N132" s="182">
        <v>2800</v>
      </c>
      <c r="O132" s="183" t="s">
        <v>606</v>
      </c>
      <c r="P132" s="183" t="s">
        <v>607</v>
      </c>
      <c r="Q132" s="184" cm="1">
        <f t="array" ref="Q132">_xlfn.IFS(DATA[[#This Row],[TYPE]]="Normal",DATA[[#This Row],[STORAGE DAYS]]*13,DATA[[#This Row],[TYPE]]="VIP",DATA[[#This Row],[STORAGE DAYS]]*20)</f>
        <v>2800</v>
      </c>
      <c r="R132" s="184">
        <f>DATA[[#This Row],[COLDROOM FEE]]-DATA[[#This Row],[STORAGE FEE]]</f>
        <v>0</v>
      </c>
      <c r="S132" s="38" t="str">
        <f>IF(ISBLANK(DATA[[#This Row],[COLDROOM RECEIPT]]),"IN CUSTODY","DISCHARGED")</f>
        <v>DISCHARGED</v>
      </c>
      <c r="T132" s="42"/>
      <c r="U132" s="43"/>
      <c r="V132" s="41"/>
    </row>
    <row r="133" spans="1:22" s="40" customFormat="1" ht="21" x14ac:dyDescent="0.25">
      <c r="A133" s="176" t="s">
        <v>608</v>
      </c>
      <c r="B133" s="177" t="s">
        <v>609</v>
      </c>
      <c r="C133" s="177">
        <v>50</v>
      </c>
      <c r="D133" s="178" t="s">
        <v>9</v>
      </c>
      <c r="E133" s="178" t="s">
        <v>610</v>
      </c>
      <c r="F133" s="179">
        <v>243650763</v>
      </c>
      <c r="G133" s="178" t="s">
        <v>34</v>
      </c>
      <c r="H133" s="180">
        <v>0.5625</v>
      </c>
      <c r="I133" s="178" t="s">
        <v>16</v>
      </c>
      <c r="J133" s="181">
        <v>45777</v>
      </c>
      <c r="K133" s="181">
        <v>45961</v>
      </c>
      <c r="L133" s="177">
        <f>IF(ISBLANK(DATA[[#This Row],[DISCHARGE DATE]]),"NO DISCHARGE DATE",DATA[[#This Row],[DISCHARGE DATE]]-DATA[[#This Row],[ADMISSION DATE]]+1)</f>
        <v>185</v>
      </c>
      <c r="M133" s="182">
        <v>350</v>
      </c>
      <c r="N133" s="182">
        <v>2405</v>
      </c>
      <c r="O133" s="183" t="s">
        <v>611</v>
      </c>
      <c r="P133" s="183" t="s">
        <v>1179</v>
      </c>
      <c r="Q133" s="184" cm="1">
        <f t="array" ref="Q133">_xlfn.IFS(DATA[[#This Row],[TYPE]]="Normal",DATA[[#This Row],[STORAGE DAYS]]*13,DATA[[#This Row],[TYPE]]="VIP",DATA[[#This Row],[STORAGE DAYS]]*20)</f>
        <v>2405</v>
      </c>
      <c r="R133" s="184">
        <f>DATA[[#This Row],[COLDROOM FEE]]-DATA[[#This Row],[STORAGE FEE]]</f>
        <v>0</v>
      </c>
      <c r="S133" s="38" t="str">
        <f>IF(ISBLANK(DATA[[#This Row],[COLDROOM RECEIPT]]),"IN CUSTODY","DISCHARGED")</f>
        <v>DISCHARGED</v>
      </c>
      <c r="T133" s="42"/>
      <c r="U133" s="43"/>
      <c r="V133" s="41"/>
    </row>
    <row r="134" spans="1:22" s="40" customFormat="1" ht="21" x14ac:dyDescent="0.25">
      <c r="A134" s="176" t="s">
        <v>612</v>
      </c>
      <c r="B134" s="177" t="s">
        <v>613</v>
      </c>
      <c r="C134" s="177">
        <v>45</v>
      </c>
      <c r="D134" s="178" t="s">
        <v>9</v>
      </c>
      <c r="E134" s="178" t="s">
        <v>614</v>
      </c>
      <c r="F134" s="179">
        <v>249608599</v>
      </c>
      <c r="G134" s="178" t="s">
        <v>35</v>
      </c>
      <c r="H134" s="180">
        <v>0.40277777777777779</v>
      </c>
      <c r="I134" s="178" t="s">
        <v>16</v>
      </c>
      <c r="J134" s="181">
        <v>45778</v>
      </c>
      <c r="K134" s="181">
        <v>45849</v>
      </c>
      <c r="L134" s="177">
        <f>IF(ISBLANK(DATA[[#This Row],[DISCHARGE DATE]]),"NO DISCHARGE DATE",DATA[[#This Row],[DISCHARGE DATE]]-DATA[[#This Row],[ADMISSION DATE]]+1)</f>
        <v>72</v>
      </c>
      <c r="M134" s="182">
        <v>350</v>
      </c>
      <c r="N134" s="182">
        <v>936</v>
      </c>
      <c r="O134" s="183" t="s">
        <v>615</v>
      </c>
      <c r="P134" s="183" t="s">
        <v>616</v>
      </c>
      <c r="Q134" s="184" cm="1">
        <f t="array" ref="Q134">_xlfn.IFS(DATA[[#This Row],[TYPE]]="Normal",DATA[[#This Row],[STORAGE DAYS]]*13,DATA[[#This Row],[TYPE]]="VIP",DATA[[#This Row],[STORAGE DAYS]]*20)</f>
        <v>936</v>
      </c>
      <c r="R134" s="184">
        <f>DATA[[#This Row],[COLDROOM FEE]]-DATA[[#This Row],[STORAGE FEE]]</f>
        <v>0</v>
      </c>
      <c r="S134" s="38" t="str">
        <f>IF(ISBLANK(DATA[[#This Row],[COLDROOM RECEIPT]]),"IN CUSTODY","DISCHARGED")</f>
        <v>DISCHARGED</v>
      </c>
      <c r="T134" s="42"/>
      <c r="U134" s="43"/>
      <c r="V134" s="41"/>
    </row>
    <row r="135" spans="1:22" s="40" customFormat="1" ht="21" x14ac:dyDescent="0.25">
      <c r="A135" s="176" t="s">
        <v>617</v>
      </c>
      <c r="B135" s="177" t="s">
        <v>618</v>
      </c>
      <c r="C135" s="177">
        <v>78</v>
      </c>
      <c r="D135" s="178" t="s">
        <v>7</v>
      </c>
      <c r="E135" s="178" t="s">
        <v>619</v>
      </c>
      <c r="F135" s="179">
        <v>246381281</v>
      </c>
      <c r="G135" s="178" t="s">
        <v>35</v>
      </c>
      <c r="H135" s="180">
        <v>0.91666666666666663</v>
      </c>
      <c r="I135" s="178" t="s">
        <v>18</v>
      </c>
      <c r="J135" s="181">
        <v>45779</v>
      </c>
      <c r="K135" s="181">
        <v>45933</v>
      </c>
      <c r="L135" s="177">
        <f>IF(ISBLANK(DATA[[#This Row],[DISCHARGE DATE]]),"NO DISCHARGE DATE",DATA[[#This Row],[DISCHARGE DATE]]-DATA[[#This Row],[ADMISSION DATE]]+1)</f>
        <v>155</v>
      </c>
      <c r="M135" s="182">
        <v>350</v>
      </c>
      <c r="N135" s="182">
        <v>3100</v>
      </c>
      <c r="O135" s="183" t="s">
        <v>620</v>
      </c>
      <c r="P135" s="183" t="s">
        <v>838</v>
      </c>
      <c r="Q135" s="184" cm="1">
        <f t="array" ref="Q135">_xlfn.IFS(DATA[[#This Row],[TYPE]]="Normal",DATA[[#This Row],[STORAGE DAYS]]*13,DATA[[#This Row],[TYPE]]="VIP",DATA[[#This Row],[STORAGE DAYS]]*20)</f>
        <v>3100</v>
      </c>
      <c r="R135" s="184">
        <f>DATA[[#This Row],[COLDROOM FEE]]-DATA[[#This Row],[STORAGE FEE]]</f>
        <v>0</v>
      </c>
      <c r="S135" s="38" t="str">
        <f>IF(ISBLANK(DATA[[#This Row],[COLDROOM RECEIPT]]),"IN CUSTODY","DISCHARGED")</f>
        <v>DISCHARGED</v>
      </c>
      <c r="T135" s="42"/>
      <c r="U135" s="43"/>
      <c r="V135" s="41"/>
    </row>
    <row r="136" spans="1:22" s="40" customFormat="1" ht="21" x14ac:dyDescent="0.25">
      <c r="A136" s="176" t="s">
        <v>621</v>
      </c>
      <c r="B136" s="177" t="s">
        <v>622</v>
      </c>
      <c r="C136" s="177">
        <v>81</v>
      </c>
      <c r="D136" s="178" t="s">
        <v>9</v>
      </c>
      <c r="E136" s="178" t="s">
        <v>623</v>
      </c>
      <c r="F136" s="179">
        <v>246708361</v>
      </c>
      <c r="G136" s="178" t="s">
        <v>26</v>
      </c>
      <c r="H136" s="180">
        <v>0.83333333333333337</v>
      </c>
      <c r="I136" s="178" t="s">
        <v>18</v>
      </c>
      <c r="J136" s="181">
        <v>45781</v>
      </c>
      <c r="K136" s="181">
        <v>45961</v>
      </c>
      <c r="L136" s="177">
        <f>IF(ISBLANK(DATA[[#This Row],[DISCHARGE DATE]]),"NO DISCHARGE DATE",DATA[[#This Row],[DISCHARGE DATE]]-DATA[[#This Row],[ADMISSION DATE]]+1)</f>
        <v>181</v>
      </c>
      <c r="M136" s="182">
        <v>350</v>
      </c>
      <c r="N136" s="182">
        <v>3620</v>
      </c>
      <c r="O136" s="183" t="s">
        <v>624</v>
      </c>
      <c r="P136" s="183" t="s">
        <v>1140</v>
      </c>
      <c r="Q136" s="184" cm="1">
        <f t="array" ref="Q136">_xlfn.IFS(DATA[[#This Row],[TYPE]]="Normal",DATA[[#This Row],[STORAGE DAYS]]*13,DATA[[#This Row],[TYPE]]="VIP",DATA[[#This Row],[STORAGE DAYS]]*20)</f>
        <v>3620</v>
      </c>
      <c r="R136" s="184">
        <f>DATA[[#This Row],[COLDROOM FEE]]-DATA[[#This Row],[STORAGE FEE]]</f>
        <v>0</v>
      </c>
      <c r="S136" s="38" t="str">
        <f>IF(ISBLANK(DATA[[#This Row],[COLDROOM RECEIPT]]),"IN CUSTODY","DISCHARGED")</f>
        <v>DISCHARGED</v>
      </c>
      <c r="T136" s="42"/>
      <c r="U136" s="43"/>
      <c r="V136" s="41"/>
    </row>
    <row r="137" spans="1:22" s="40" customFormat="1" ht="21" x14ac:dyDescent="0.25">
      <c r="A137" s="176" t="s">
        <v>625</v>
      </c>
      <c r="B137" s="177" t="s">
        <v>626</v>
      </c>
      <c r="C137" s="177">
        <v>63</v>
      </c>
      <c r="D137" s="178" t="s">
        <v>7</v>
      </c>
      <c r="E137" s="178" t="s">
        <v>627</v>
      </c>
      <c r="F137" s="179">
        <v>553066010</v>
      </c>
      <c r="G137" s="178" t="s">
        <v>35</v>
      </c>
      <c r="H137" s="180">
        <v>0.46180555555555558</v>
      </c>
      <c r="I137" s="178" t="s">
        <v>18</v>
      </c>
      <c r="J137" s="181">
        <v>45786</v>
      </c>
      <c r="K137" s="181">
        <v>45898</v>
      </c>
      <c r="L137" s="177">
        <f>IF(ISBLANK(DATA[[#This Row],[DISCHARGE DATE]]),"NO DISCHARGE DATE",DATA[[#This Row],[DISCHARGE DATE]]-DATA[[#This Row],[ADMISSION DATE]]+1)</f>
        <v>113</v>
      </c>
      <c r="M137" s="182">
        <v>350</v>
      </c>
      <c r="N137" s="182">
        <v>2260</v>
      </c>
      <c r="O137" s="183" t="s">
        <v>628</v>
      </c>
      <c r="P137" s="183" t="s">
        <v>629</v>
      </c>
      <c r="Q137" s="184" cm="1">
        <f t="array" ref="Q137">_xlfn.IFS(DATA[[#This Row],[TYPE]]="Normal",DATA[[#This Row],[STORAGE DAYS]]*13,DATA[[#This Row],[TYPE]]="VIP",DATA[[#This Row],[STORAGE DAYS]]*20)</f>
        <v>2260</v>
      </c>
      <c r="R137" s="184">
        <f>DATA[[#This Row],[COLDROOM FEE]]-DATA[[#This Row],[STORAGE FEE]]</f>
        <v>0</v>
      </c>
      <c r="S137" s="38" t="str">
        <f>IF(ISBLANK(DATA[[#This Row],[COLDROOM RECEIPT]]),"IN CUSTODY","DISCHARGED")</f>
        <v>DISCHARGED</v>
      </c>
      <c r="T137" s="37"/>
      <c r="U137" s="43"/>
      <c r="V137" s="41"/>
    </row>
    <row r="138" spans="1:22" s="40" customFormat="1" ht="21" x14ac:dyDescent="0.25">
      <c r="A138" s="176" t="s">
        <v>630</v>
      </c>
      <c r="B138" s="177" t="s">
        <v>631</v>
      </c>
      <c r="C138" s="177">
        <v>54</v>
      </c>
      <c r="D138" s="178" t="s">
        <v>7</v>
      </c>
      <c r="E138" s="178" t="s">
        <v>632</v>
      </c>
      <c r="F138" s="179">
        <v>247404050</v>
      </c>
      <c r="G138" s="178" t="s">
        <v>31</v>
      </c>
      <c r="H138" s="180">
        <v>0.65277777777777779</v>
      </c>
      <c r="I138" s="178" t="s">
        <v>16</v>
      </c>
      <c r="J138" s="181">
        <v>45788</v>
      </c>
      <c r="K138" s="181">
        <v>45898</v>
      </c>
      <c r="L138" s="177">
        <f>IF(ISBLANK(DATA[[#This Row],[DISCHARGE DATE]]),"NO DISCHARGE DATE",DATA[[#This Row],[DISCHARGE DATE]]-DATA[[#This Row],[ADMISSION DATE]]+1)</f>
        <v>111</v>
      </c>
      <c r="M138" s="182">
        <v>350</v>
      </c>
      <c r="N138" s="182">
        <v>1443</v>
      </c>
      <c r="O138" s="183" t="s">
        <v>633</v>
      </c>
      <c r="P138" s="183" t="s">
        <v>634</v>
      </c>
      <c r="Q138" s="184" cm="1">
        <f t="array" ref="Q138">_xlfn.IFS(DATA[[#This Row],[TYPE]]="Normal",DATA[[#This Row],[STORAGE DAYS]]*13,DATA[[#This Row],[TYPE]]="VIP",DATA[[#This Row],[STORAGE DAYS]]*20)</f>
        <v>1443</v>
      </c>
      <c r="R138" s="184">
        <f>DATA[[#This Row],[COLDROOM FEE]]-DATA[[#This Row],[STORAGE FEE]]</f>
        <v>0</v>
      </c>
      <c r="S138" s="38" t="str">
        <f>IF(ISBLANK(DATA[[#This Row],[COLDROOM RECEIPT]]),"IN CUSTODY","DISCHARGED")</f>
        <v>DISCHARGED</v>
      </c>
      <c r="T138" s="37"/>
      <c r="U138" s="43"/>
      <c r="V138" s="41"/>
    </row>
    <row r="139" spans="1:22" s="40" customFormat="1" ht="21" x14ac:dyDescent="0.25">
      <c r="A139" s="176" t="s">
        <v>635</v>
      </c>
      <c r="B139" s="177" t="s">
        <v>636</v>
      </c>
      <c r="C139" s="177">
        <v>62</v>
      </c>
      <c r="D139" s="178" t="s">
        <v>9</v>
      </c>
      <c r="E139" s="178" t="s">
        <v>637</v>
      </c>
      <c r="F139" s="179">
        <v>245776362</v>
      </c>
      <c r="G139" s="178" t="s">
        <v>28</v>
      </c>
      <c r="H139" s="180">
        <v>0.47916666666666669</v>
      </c>
      <c r="I139" s="178" t="s">
        <v>16</v>
      </c>
      <c r="J139" s="181">
        <v>45792</v>
      </c>
      <c r="K139" s="181">
        <v>45891</v>
      </c>
      <c r="L139" s="177">
        <f>IF(ISBLANK(DATA[[#This Row],[DISCHARGE DATE]]),"NO DISCHARGE DATE",DATA[[#This Row],[DISCHARGE DATE]]-DATA[[#This Row],[ADMISSION DATE]]+1)</f>
        <v>100</v>
      </c>
      <c r="M139" s="182">
        <v>350</v>
      </c>
      <c r="N139" s="182">
        <v>1300</v>
      </c>
      <c r="O139" s="183" t="s">
        <v>638</v>
      </c>
      <c r="P139" s="183" t="s">
        <v>639</v>
      </c>
      <c r="Q139" s="184" cm="1">
        <f t="array" ref="Q139">_xlfn.IFS(DATA[[#This Row],[TYPE]]="Normal",DATA[[#This Row],[STORAGE DAYS]]*13,DATA[[#This Row],[TYPE]]="VIP",DATA[[#This Row],[STORAGE DAYS]]*20)</f>
        <v>1300</v>
      </c>
      <c r="R139" s="184">
        <f>DATA[[#This Row],[COLDROOM FEE]]-DATA[[#This Row],[STORAGE FEE]]</f>
        <v>0</v>
      </c>
      <c r="S139" s="38" t="str">
        <f>IF(ISBLANK(DATA[[#This Row],[COLDROOM RECEIPT]]),"IN CUSTODY","DISCHARGED")</f>
        <v>DISCHARGED</v>
      </c>
      <c r="T139" s="37"/>
      <c r="U139" s="43"/>
      <c r="V139" s="41"/>
    </row>
    <row r="140" spans="1:22" s="40" customFormat="1" ht="21" x14ac:dyDescent="0.25">
      <c r="A140" s="176" t="s">
        <v>640</v>
      </c>
      <c r="B140" s="177" t="s">
        <v>641</v>
      </c>
      <c r="C140" s="177">
        <v>42</v>
      </c>
      <c r="D140" s="178" t="s">
        <v>9</v>
      </c>
      <c r="E140" s="178" t="s">
        <v>642</v>
      </c>
      <c r="F140" s="179">
        <v>243660105</v>
      </c>
      <c r="G140" s="178" t="s">
        <v>35</v>
      </c>
      <c r="H140" s="180">
        <v>0.625</v>
      </c>
      <c r="I140" s="178" t="s">
        <v>16</v>
      </c>
      <c r="J140" s="181">
        <v>45797</v>
      </c>
      <c r="K140" s="181">
        <v>45870</v>
      </c>
      <c r="L140" s="177">
        <f>IF(ISBLANK(DATA[[#This Row],[DISCHARGE DATE]]),"NO DISCHARGE DATE",DATA[[#This Row],[DISCHARGE DATE]]-DATA[[#This Row],[ADMISSION DATE]]+1)</f>
        <v>74</v>
      </c>
      <c r="M140" s="182">
        <v>350</v>
      </c>
      <c r="N140" s="182">
        <v>962</v>
      </c>
      <c r="O140" s="183" t="s">
        <v>643</v>
      </c>
      <c r="P140" s="183" t="s">
        <v>644</v>
      </c>
      <c r="Q140" s="184" cm="1">
        <f t="array" ref="Q140">_xlfn.IFS(DATA[[#This Row],[TYPE]]="Normal",DATA[[#This Row],[STORAGE DAYS]]*13,DATA[[#This Row],[TYPE]]="VIP",DATA[[#This Row],[STORAGE DAYS]]*20)</f>
        <v>962</v>
      </c>
      <c r="R140" s="184">
        <f>DATA[[#This Row],[COLDROOM FEE]]-DATA[[#This Row],[STORAGE FEE]]</f>
        <v>0</v>
      </c>
      <c r="S140" s="38" t="str">
        <f>IF(ISBLANK(DATA[[#This Row],[COLDROOM RECEIPT]]),"IN CUSTODY","DISCHARGED")</f>
        <v>DISCHARGED</v>
      </c>
      <c r="T140" s="37"/>
      <c r="U140" s="43"/>
      <c r="V140" s="41"/>
    </row>
    <row r="141" spans="1:22" s="40" customFormat="1" ht="21" x14ac:dyDescent="0.25">
      <c r="A141" s="176" t="s">
        <v>645</v>
      </c>
      <c r="B141" s="177" t="s">
        <v>646</v>
      </c>
      <c r="C141" s="177">
        <v>59</v>
      </c>
      <c r="D141" s="178" t="s">
        <v>7</v>
      </c>
      <c r="E141" s="178" t="s">
        <v>610</v>
      </c>
      <c r="F141" s="179">
        <v>536038692</v>
      </c>
      <c r="G141" s="178" t="s">
        <v>35</v>
      </c>
      <c r="H141" s="180">
        <v>0.5</v>
      </c>
      <c r="I141" s="178" t="s">
        <v>16</v>
      </c>
      <c r="J141" s="181">
        <v>45798</v>
      </c>
      <c r="K141" s="181">
        <v>45961</v>
      </c>
      <c r="L141" s="177">
        <f>IF(ISBLANK(DATA[[#This Row],[DISCHARGE DATE]]),"NO DISCHARGE DATE",DATA[[#This Row],[DISCHARGE DATE]]-DATA[[#This Row],[ADMISSION DATE]]+1)</f>
        <v>164</v>
      </c>
      <c r="M141" s="182">
        <v>350</v>
      </c>
      <c r="N141" s="182">
        <v>2132</v>
      </c>
      <c r="O141" s="183" t="s">
        <v>647</v>
      </c>
      <c r="P141" s="183" t="s">
        <v>1141</v>
      </c>
      <c r="Q141" s="184" cm="1">
        <f t="array" ref="Q141">_xlfn.IFS(DATA[[#This Row],[TYPE]]="Normal",DATA[[#This Row],[STORAGE DAYS]]*13,DATA[[#This Row],[TYPE]]="VIP",DATA[[#This Row],[STORAGE DAYS]]*20)</f>
        <v>2132</v>
      </c>
      <c r="R141" s="184">
        <f>DATA[[#This Row],[COLDROOM FEE]]-DATA[[#This Row],[STORAGE FEE]]</f>
        <v>0</v>
      </c>
      <c r="S141" s="38" t="str">
        <f>IF(ISBLANK(DATA[[#This Row],[COLDROOM RECEIPT]]),"IN CUSTODY","DISCHARGED")</f>
        <v>DISCHARGED</v>
      </c>
      <c r="T141" s="42"/>
      <c r="U141" s="43"/>
      <c r="V141" s="41"/>
    </row>
    <row r="142" spans="1:22" s="40" customFormat="1" ht="21" x14ac:dyDescent="0.25">
      <c r="A142" s="176" t="s">
        <v>648</v>
      </c>
      <c r="B142" s="177" t="s">
        <v>649</v>
      </c>
      <c r="C142" s="177">
        <v>60</v>
      </c>
      <c r="D142" s="178" t="s">
        <v>7</v>
      </c>
      <c r="E142" s="178" t="s">
        <v>650</v>
      </c>
      <c r="F142" s="179">
        <v>537667291</v>
      </c>
      <c r="G142" s="178" t="s">
        <v>12</v>
      </c>
      <c r="H142" s="180">
        <v>0.58333333333333337</v>
      </c>
      <c r="I142" s="178" t="s">
        <v>16</v>
      </c>
      <c r="J142" s="181">
        <v>45799</v>
      </c>
      <c r="K142" s="181">
        <v>45961</v>
      </c>
      <c r="L142" s="177">
        <f>IF(ISBLANK(DATA[[#This Row],[DISCHARGE DATE]]),"NO DISCHARGE DATE",DATA[[#This Row],[DISCHARGE DATE]]-DATA[[#This Row],[ADMISSION DATE]]+1)</f>
        <v>163</v>
      </c>
      <c r="M142" s="182">
        <v>350</v>
      </c>
      <c r="N142" s="182">
        <v>2002</v>
      </c>
      <c r="O142" s="183" t="s">
        <v>651</v>
      </c>
      <c r="P142" s="183" t="s">
        <v>1124</v>
      </c>
      <c r="Q142" s="184" cm="1">
        <f t="array" ref="Q142">_xlfn.IFS(DATA[[#This Row],[TYPE]]="Normal",DATA[[#This Row],[STORAGE DAYS]]*13,DATA[[#This Row],[TYPE]]="VIP",DATA[[#This Row],[STORAGE DAYS]]*20)</f>
        <v>2119</v>
      </c>
      <c r="R142" s="184">
        <f>DATA[[#This Row],[COLDROOM FEE]]-DATA[[#This Row],[STORAGE FEE]]</f>
        <v>-117</v>
      </c>
      <c r="S142" s="38" t="str">
        <f>IF(ISBLANK(DATA[[#This Row],[COLDROOM RECEIPT]]),"IN CUSTODY","DISCHARGED")</f>
        <v>DISCHARGED</v>
      </c>
      <c r="T142" s="42"/>
      <c r="U142" s="43"/>
      <c r="V142" s="41"/>
    </row>
    <row r="143" spans="1:22" s="40" customFormat="1" ht="21" x14ac:dyDescent="0.25">
      <c r="A143" s="176" t="s">
        <v>652</v>
      </c>
      <c r="B143" s="177" t="s">
        <v>653</v>
      </c>
      <c r="C143" s="177">
        <v>61</v>
      </c>
      <c r="D143" s="178" t="s">
        <v>9</v>
      </c>
      <c r="E143" s="178" t="s">
        <v>654</v>
      </c>
      <c r="F143" s="179">
        <v>249810418</v>
      </c>
      <c r="G143" s="178" t="s">
        <v>35</v>
      </c>
      <c r="H143" s="180">
        <v>0.3125</v>
      </c>
      <c r="I143" s="178" t="s">
        <v>16</v>
      </c>
      <c r="J143" s="181">
        <v>45800</v>
      </c>
      <c r="K143" s="181">
        <v>45849</v>
      </c>
      <c r="L143" s="177">
        <f>IF(ISBLANK(DATA[[#This Row],[DISCHARGE DATE]]),"NO DISCHARGE DATE",DATA[[#This Row],[DISCHARGE DATE]]-DATA[[#This Row],[ADMISSION DATE]]+1)</f>
        <v>50</v>
      </c>
      <c r="M143" s="182">
        <v>350</v>
      </c>
      <c r="N143" s="182">
        <v>650</v>
      </c>
      <c r="O143" s="183" t="s">
        <v>655</v>
      </c>
      <c r="P143" s="183" t="s">
        <v>656</v>
      </c>
      <c r="Q143" s="184" cm="1">
        <f t="array" ref="Q143">_xlfn.IFS(DATA[[#This Row],[TYPE]]="Normal",DATA[[#This Row],[STORAGE DAYS]]*13,DATA[[#This Row],[TYPE]]="VIP",DATA[[#This Row],[STORAGE DAYS]]*20)</f>
        <v>650</v>
      </c>
      <c r="R143" s="184">
        <f>DATA[[#This Row],[COLDROOM FEE]]-DATA[[#This Row],[STORAGE FEE]]</f>
        <v>0</v>
      </c>
      <c r="S143" s="38" t="str">
        <f>IF(ISBLANK(DATA[[#This Row],[COLDROOM RECEIPT]]),"IN CUSTODY","DISCHARGED")</f>
        <v>DISCHARGED</v>
      </c>
      <c r="T143" s="42"/>
      <c r="U143" s="43"/>
      <c r="V143" s="41"/>
    </row>
    <row r="144" spans="1:22" s="40" customFormat="1" ht="21" x14ac:dyDescent="0.25">
      <c r="A144" s="176" t="s">
        <v>657</v>
      </c>
      <c r="B144" s="177" t="s">
        <v>658</v>
      </c>
      <c r="C144" s="177">
        <v>65</v>
      </c>
      <c r="D144" s="178" t="s">
        <v>9</v>
      </c>
      <c r="E144" s="178" t="s">
        <v>659</v>
      </c>
      <c r="F144" s="179">
        <v>545753195</v>
      </c>
      <c r="G144" s="178" t="s">
        <v>35</v>
      </c>
      <c r="H144" s="180">
        <v>0.33333333333333331</v>
      </c>
      <c r="I144" s="178" t="s">
        <v>18</v>
      </c>
      <c r="J144" s="181">
        <v>45802</v>
      </c>
      <c r="K144" s="181">
        <v>45989</v>
      </c>
      <c r="L144" s="177">
        <f>IF(ISBLANK(DATA[[#This Row],[DISCHARGE DATE]]),"NO DISCHARGE DATE",DATA[[#This Row],[DISCHARGE DATE]]-DATA[[#This Row],[ADMISSION DATE]]+1)</f>
        <v>188</v>
      </c>
      <c r="M144" s="182">
        <v>350</v>
      </c>
      <c r="N144" s="182">
        <v>3560</v>
      </c>
      <c r="O144" s="183" t="s">
        <v>660</v>
      </c>
      <c r="P144" s="183" t="s">
        <v>520</v>
      </c>
      <c r="Q144" s="184" cm="1">
        <f t="array" ref="Q144">_xlfn.IFS(DATA[[#This Row],[TYPE]]="Normal",DATA[[#This Row],[STORAGE DAYS]]*13,DATA[[#This Row],[TYPE]]="VIP",DATA[[#This Row],[STORAGE DAYS]]*20)</f>
        <v>3760</v>
      </c>
      <c r="R144" s="184">
        <f>DATA[[#This Row],[COLDROOM FEE]]-DATA[[#This Row],[STORAGE FEE]]</f>
        <v>-200</v>
      </c>
      <c r="S144" s="38" t="str">
        <f>IF(ISBLANK(DATA[[#This Row],[COLDROOM RECEIPT]]),"IN CUSTODY","DISCHARGED")</f>
        <v>DISCHARGED</v>
      </c>
      <c r="T144" s="42"/>
      <c r="U144" s="43"/>
      <c r="V144" s="41"/>
    </row>
    <row r="145" spans="1:22" s="40" customFormat="1" ht="21" x14ac:dyDescent="0.25">
      <c r="A145" s="176" t="s">
        <v>661</v>
      </c>
      <c r="B145" s="177" t="s">
        <v>662</v>
      </c>
      <c r="C145" s="177">
        <v>66</v>
      </c>
      <c r="D145" s="178" t="s">
        <v>7</v>
      </c>
      <c r="E145" s="178" t="s">
        <v>663</v>
      </c>
      <c r="F145" s="179">
        <v>248139308</v>
      </c>
      <c r="G145" s="178" t="s">
        <v>35</v>
      </c>
      <c r="H145" s="180">
        <v>0.29166666666666669</v>
      </c>
      <c r="I145" s="178" t="s">
        <v>18</v>
      </c>
      <c r="J145" s="181">
        <v>45805</v>
      </c>
      <c r="K145" s="181">
        <v>45898</v>
      </c>
      <c r="L145" s="177">
        <f>IF(ISBLANK(DATA[[#This Row],[DISCHARGE DATE]]),"NO DISCHARGE DATE",DATA[[#This Row],[DISCHARGE DATE]]-DATA[[#This Row],[ADMISSION DATE]]+1)</f>
        <v>94</v>
      </c>
      <c r="M145" s="182">
        <v>350</v>
      </c>
      <c r="N145" s="182">
        <v>1380</v>
      </c>
      <c r="O145" s="183" t="s">
        <v>664</v>
      </c>
      <c r="P145" s="183" t="s">
        <v>665</v>
      </c>
      <c r="Q145" s="184" cm="1">
        <f t="array" ref="Q145">_xlfn.IFS(DATA[[#This Row],[TYPE]]="Normal",DATA[[#This Row],[STORAGE DAYS]]*13,DATA[[#This Row],[TYPE]]="VIP",DATA[[#This Row],[STORAGE DAYS]]*20)</f>
        <v>1880</v>
      </c>
      <c r="R145" s="184">
        <f>DATA[[#This Row],[COLDROOM FEE]]-DATA[[#This Row],[STORAGE FEE]]</f>
        <v>-500</v>
      </c>
      <c r="S145" s="38" t="str">
        <f>IF(ISBLANK(DATA[[#This Row],[COLDROOM RECEIPT]]),"IN CUSTODY","DISCHARGED")</f>
        <v>DISCHARGED</v>
      </c>
      <c r="T145" s="37"/>
      <c r="U145" s="43"/>
      <c r="V145" s="41"/>
    </row>
    <row r="146" spans="1:22" s="40" customFormat="1" ht="21" x14ac:dyDescent="0.25">
      <c r="A146" s="176" t="s">
        <v>666</v>
      </c>
      <c r="B146" s="177" t="s">
        <v>667</v>
      </c>
      <c r="C146" s="177">
        <v>65</v>
      </c>
      <c r="D146" s="178" t="s">
        <v>9</v>
      </c>
      <c r="E146" s="178" t="s">
        <v>668</v>
      </c>
      <c r="F146" s="179">
        <v>244934551</v>
      </c>
      <c r="G146" s="178" t="s">
        <v>24</v>
      </c>
      <c r="H146" s="180">
        <v>0.72916666666666663</v>
      </c>
      <c r="I146" s="178" t="s">
        <v>16</v>
      </c>
      <c r="J146" s="181">
        <v>45806</v>
      </c>
      <c r="K146" s="181">
        <v>45891</v>
      </c>
      <c r="L146" s="177">
        <f>IF(ISBLANK(DATA[[#This Row],[DISCHARGE DATE]]),"NO DISCHARGE DATE",DATA[[#This Row],[DISCHARGE DATE]]-DATA[[#This Row],[ADMISSION DATE]]+1)</f>
        <v>86</v>
      </c>
      <c r="M146" s="182">
        <v>350</v>
      </c>
      <c r="N146" s="182">
        <v>1118</v>
      </c>
      <c r="O146" s="183" t="s">
        <v>669</v>
      </c>
      <c r="P146" s="183" t="s">
        <v>670</v>
      </c>
      <c r="Q146" s="184" cm="1">
        <f t="array" ref="Q146">_xlfn.IFS(DATA[[#This Row],[TYPE]]="Normal",DATA[[#This Row],[STORAGE DAYS]]*13,DATA[[#This Row],[TYPE]]="VIP",DATA[[#This Row],[STORAGE DAYS]]*20)</f>
        <v>1118</v>
      </c>
      <c r="R146" s="184">
        <f>DATA[[#This Row],[COLDROOM FEE]]-DATA[[#This Row],[STORAGE FEE]]</f>
        <v>0</v>
      </c>
      <c r="S146" s="38" t="str">
        <f>IF(ISBLANK(DATA[[#This Row],[COLDROOM RECEIPT]]),"IN CUSTODY","DISCHARGED")</f>
        <v>DISCHARGED</v>
      </c>
      <c r="T146" s="37"/>
      <c r="U146" s="43"/>
      <c r="V146" s="41"/>
    </row>
    <row r="147" spans="1:22" s="40" customFormat="1" ht="21" x14ac:dyDescent="0.25">
      <c r="A147" s="176" t="s">
        <v>671</v>
      </c>
      <c r="B147" s="177" t="s">
        <v>672</v>
      </c>
      <c r="C147" s="177">
        <v>63</v>
      </c>
      <c r="D147" s="178" t="s">
        <v>9</v>
      </c>
      <c r="E147" s="178" t="s">
        <v>673</v>
      </c>
      <c r="F147" s="179">
        <v>599135006</v>
      </c>
      <c r="G147" s="178" t="s">
        <v>35</v>
      </c>
      <c r="H147" s="180">
        <v>0.89583333333333337</v>
      </c>
      <c r="I147" s="178" t="s">
        <v>16</v>
      </c>
      <c r="J147" s="181">
        <v>45809</v>
      </c>
      <c r="K147" s="181">
        <v>45849</v>
      </c>
      <c r="L147" s="177">
        <f>IF(ISBLANK(DATA[[#This Row],[DISCHARGE DATE]]),"NO DISCHARGE DATE",DATA[[#This Row],[DISCHARGE DATE]]-DATA[[#This Row],[ADMISSION DATE]]+1)</f>
        <v>41</v>
      </c>
      <c r="M147" s="182">
        <v>350</v>
      </c>
      <c r="N147" s="182">
        <v>533</v>
      </c>
      <c r="O147" s="183" t="s">
        <v>674</v>
      </c>
      <c r="P147" s="183" t="s">
        <v>675</v>
      </c>
      <c r="Q147" s="184" cm="1">
        <f t="array" ref="Q147">_xlfn.IFS(DATA[[#This Row],[TYPE]]="Normal",DATA[[#This Row],[STORAGE DAYS]]*13,DATA[[#This Row],[TYPE]]="VIP",DATA[[#This Row],[STORAGE DAYS]]*20)</f>
        <v>533</v>
      </c>
      <c r="R147" s="184">
        <f>DATA[[#This Row],[COLDROOM FEE]]-DATA[[#This Row],[STORAGE FEE]]</f>
        <v>0</v>
      </c>
      <c r="S147" s="38" t="str">
        <f>IF(ISBLANK(DATA[[#This Row],[COLDROOM RECEIPT]]),"IN CUSTODY","DISCHARGED")</f>
        <v>DISCHARGED</v>
      </c>
      <c r="T147" s="42"/>
      <c r="U147" s="43"/>
      <c r="V147" s="41"/>
    </row>
    <row r="148" spans="1:22" s="40" customFormat="1" ht="21" x14ac:dyDescent="0.25">
      <c r="A148" s="176" t="s">
        <v>676</v>
      </c>
      <c r="B148" s="177" t="s">
        <v>677</v>
      </c>
      <c r="C148" s="177">
        <v>80</v>
      </c>
      <c r="D148" s="178" t="s">
        <v>7</v>
      </c>
      <c r="E148" s="178" t="s">
        <v>678</v>
      </c>
      <c r="F148" s="179">
        <v>543526579</v>
      </c>
      <c r="G148" s="178" t="s">
        <v>33</v>
      </c>
      <c r="H148" s="180">
        <v>0.5625</v>
      </c>
      <c r="I148" s="178" t="s">
        <v>18</v>
      </c>
      <c r="J148" s="181">
        <v>45808</v>
      </c>
      <c r="K148" s="181">
        <v>45961</v>
      </c>
      <c r="L148" s="177">
        <f>IF(ISBLANK(DATA[[#This Row],[DISCHARGE DATE]]),"NO DISCHARGE DATE",DATA[[#This Row],[DISCHARGE DATE]]-DATA[[#This Row],[ADMISSION DATE]]+1)</f>
        <v>154</v>
      </c>
      <c r="M148" s="182">
        <v>350</v>
      </c>
      <c r="N148" s="182">
        <v>3080</v>
      </c>
      <c r="O148" s="183" t="s">
        <v>455</v>
      </c>
      <c r="P148" s="183" t="s">
        <v>1170</v>
      </c>
      <c r="Q148" s="184" cm="1">
        <f t="array" ref="Q148">_xlfn.IFS(DATA[[#This Row],[TYPE]]="Normal",DATA[[#This Row],[STORAGE DAYS]]*13,DATA[[#This Row],[TYPE]]="VIP",DATA[[#This Row],[STORAGE DAYS]]*20)</f>
        <v>3080</v>
      </c>
      <c r="R148" s="184">
        <f>DATA[[#This Row],[COLDROOM FEE]]-DATA[[#This Row],[STORAGE FEE]]</f>
        <v>0</v>
      </c>
      <c r="S148" s="38" t="str">
        <f>IF(ISBLANK(DATA[[#This Row],[COLDROOM RECEIPT]]),"IN CUSTODY","DISCHARGED")</f>
        <v>DISCHARGED</v>
      </c>
      <c r="T148" s="42"/>
      <c r="U148" s="43"/>
      <c r="V148" s="41"/>
    </row>
    <row r="149" spans="1:22" s="40" customFormat="1" ht="21" x14ac:dyDescent="0.25">
      <c r="A149" s="176" t="s">
        <v>679</v>
      </c>
      <c r="B149" s="177" t="s">
        <v>150</v>
      </c>
      <c r="C149" s="177">
        <v>70</v>
      </c>
      <c r="D149" s="178" t="s">
        <v>9</v>
      </c>
      <c r="E149" s="178" t="s">
        <v>680</v>
      </c>
      <c r="F149" s="179">
        <v>243586552</v>
      </c>
      <c r="G149" s="178" t="s">
        <v>35</v>
      </c>
      <c r="H149" s="180">
        <v>0.33333333333333331</v>
      </c>
      <c r="I149" s="178" t="s">
        <v>16</v>
      </c>
      <c r="J149" s="181">
        <v>45811</v>
      </c>
      <c r="K149" s="181">
        <v>45933</v>
      </c>
      <c r="L149" s="177">
        <f>IF(ISBLANK(DATA[[#This Row],[DISCHARGE DATE]]),"NO DISCHARGE DATE",DATA[[#This Row],[DISCHARGE DATE]]-DATA[[#This Row],[ADMISSION DATE]]+1)</f>
        <v>123</v>
      </c>
      <c r="M149" s="182">
        <v>350</v>
      </c>
      <c r="N149" s="182">
        <v>1599</v>
      </c>
      <c r="O149" s="183" t="s">
        <v>539</v>
      </c>
      <c r="P149" s="183" t="s">
        <v>999</v>
      </c>
      <c r="Q149" s="184" cm="1">
        <f t="array" ref="Q149">_xlfn.IFS(DATA[[#This Row],[TYPE]]="Normal",DATA[[#This Row],[STORAGE DAYS]]*13,DATA[[#This Row],[TYPE]]="VIP",DATA[[#This Row],[STORAGE DAYS]]*20)</f>
        <v>1599</v>
      </c>
      <c r="R149" s="184">
        <f>DATA[[#This Row],[COLDROOM FEE]]-DATA[[#This Row],[STORAGE FEE]]</f>
        <v>0</v>
      </c>
      <c r="S149" s="38" t="str">
        <f>IF(ISBLANK(DATA[[#This Row],[COLDROOM RECEIPT]]),"IN CUSTODY","DISCHARGED")</f>
        <v>DISCHARGED</v>
      </c>
      <c r="T149" s="42"/>
      <c r="U149" s="43"/>
      <c r="V149" s="41"/>
    </row>
    <row r="150" spans="1:22" s="40" customFormat="1" ht="21" x14ac:dyDescent="0.25">
      <c r="A150" s="176" t="s">
        <v>681</v>
      </c>
      <c r="B150" s="177" t="s">
        <v>682</v>
      </c>
      <c r="C150" s="177">
        <v>100</v>
      </c>
      <c r="D150" s="178" t="s">
        <v>7</v>
      </c>
      <c r="E150" s="178" t="s">
        <v>683</v>
      </c>
      <c r="F150" s="179">
        <v>543683813</v>
      </c>
      <c r="G150" s="178" t="s">
        <v>35</v>
      </c>
      <c r="H150" s="180">
        <v>0.35416666666666669</v>
      </c>
      <c r="I150" s="178" t="s">
        <v>16</v>
      </c>
      <c r="J150" s="181">
        <v>45812</v>
      </c>
      <c r="K150" s="181">
        <v>45933</v>
      </c>
      <c r="L150" s="177">
        <f>IF(ISBLANK(DATA[[#This Row],[DISCHARGE DATE]]),"NO DISCHARGE DATE",DATA[[#This Row],[DISCHARGE DATE]]-DATA[[#This Row],[ADMISSION DATE]]+1)</f>
        <v>122</v>
      </c>
      <c r="M150" s="182">
        <v>350</v>
      </c>
      <c r="N150" s="182">
        <v>1200</v>
      </c>
      <c r="O150" s="183" t="s">
        <v>450</v>
      </c>
      <c r="P150" s="183" t="s">
        <v>992</v>
      </c>
      <c r="Q150" s="184" cm="1">
        <f t="array" ref="Q150">_xlfn.IFS(DATA[[#This Row],[TYPE]]="Normal",DATA[[#This Row],[STORAGE DAYS]]*13,DATA[[#This Row],[TYPE]]="VIP",DATA[[#This Row],[STORAGE DAYS]]*20)</f>
        <v>1586</v>
      </c>
      <c r="R150" s="184">
        <f>DATA[[#This Row],[COLDROOM FEE]]-DATA[[#This Row],[STORAGE FEE]]</f>
        <v>-386</v>
      </c>
      <c r="S150" s="38" t="str">
        <f>IF(ISBLANK(DATA[[#This Row],[COLDROOM RECEIPT]]),"IN CUSTODY","DISCHARGED")</f>
        <v>DISCHARGED</v>
      </c>
      <c r="T150" s="42"/>
      <c r="U150" s="43"/>
      <c r="V150" s="41"/>
    </row>
    <row r="151" spans="1:22" s="40" customFormat="1" ht="21" x14ac:dyDescent="0.25">
      <c r="A151" s="176" t="s">
        <v>684</v>
      </c>
      <c r="B151" s="177" t="s">
        <v>685</v>
      </c>
      <c r="C151" s="177">
        <v>69</v>
      </c>
      <c r="D151" s="178" t="s">
        <v>7</v>
      </c>
      <c r="E151" s="178" t="s">
        <v>113</v>
      </c>
      <c r="F151" s="179">
        <v>247422898</v>
      </c>
      <c r="G151" s="178" t="s">
        <v>35</v>
      </c>
      <c r="H151" s="180">
        <v>0.70833333333333337</v>
      </c>
      <c r="I151" s="178" t="s">
        <v>16</v>
      </c>
      <c r="J151" s="181">
        <v>45811</v>
      </c>
      <c r="K151" s="181">
        <v>46108</v>
      </c>
      <c r="L151" s="177">
        <f>IF(ISBLANK(DATA[[#This Row],[DISCHARGE DATE]]),"NO DISCHARGE DATE",DATA[[#This Row],[DISCHARGE DATE]]-DATA[[#This Row],[ADMISSION DATE]]+1)</f>
        <v>298</v>
      </c>
      <c r="M151" s="182">
        <v>350</v>
      </c>
      <c r="N151" s="182">
        <v>1000</v>
      </c>
      <c r="O151" s="183" t="s">
        <v>593</v>
      </c>
      <c r="P151" s="183"/>
      <c r="Q151" s="184" cm="1">
        <f t="array" ref="Q151">_xlfn.IFS(DATA[[#This Row],[TYPE]]="Normal",DATA[[#This Row],[STORAGE DAYS]]*13,DATA[[#This Row],[TYPE]]="VIP",DATA[[#This Row],[STORAGE DAYS]]*20)</f>
        <v>3874</v>
      </c>
      <c r="R151" s="184">
        <f>DATA[[#This Row],[COLDROOM FEE]]-DATA[[#This Row],[STORAGE FEE]]</f>
        <v>-2874</v>
      </c>
      <c r="S151" s="38" t="str">
        <f>IF(ISBLANK(DATA[[#This Row],[COLDROOM RECEIPT]]),"IN CUSTODY","DISCHARGED")</f>
        <v>IN CUSTODY</v>
      </c>
      <c r="T151" s="42"/>
      <c r="U151" s="43"/>
      <c r="V151" s="41"/>
    </row>
    <row r="152" spans="1:22" s="40" customFormat="1" ht="21" x14ac:dyDescent="0.25">
      <c r="A152" s="176" t="s">
        <v>686</v>
      </c>
      <c r="B152" s="177" t="s">
        <v>687</v>
      </c>
      <c r="C152" s="177">
        <v>58</v>
      </c>
      <c r="D152" s="178" t="s">
        <v>9</v>
      </c>
      <c r="E152" s="178" t="s">
        <v>688</v>
      </c>
      <c r="F152" s="179">
        <v>547163139</v>
      </c>
      <c r="G152" s="178" t="s">
        <v>31</v>
      </c>
      <c r="H152" s="180">
        <v>0.66666666666666663</v>
      </c>
      <c r="I152" s="178" t="s">
        <v>18</v>
      </c>
      <c r="J152" s="181">
        <v>45811</v>
      </c>
      <c r="K152" s="181">
        <v>45919</v>
      </c>
      <c r="L152" s="177">
        <f>IF(ISBLANK(DATA[[#This Row],[DISCHARGE DATE]]),"NO DISCHARGE DATE",DATA[[#This Row],[DISCHARGE DATE]]-DATA[[#This Row],[ADMISSION DATE]]+1)</f>
        <v>109</v>
      </c>
      <c r="M152" s="182">
        <v>350</v>
      </c>
      <c r="N152" s="182">
        <v>2180</v>
      </c>
      <c r="O152" s="183" t="s">
        <v>152</v>
      </c>
      <c r="P152" s="183" t="s">
        <v>834</v>
      </c>
      <c r="Q152" s="184" cm="1">
        <f t="array" ref="Q152">_xlfn.IFS(DATA[[#This Row],[TYPE]]="Normal",DATA[[#This Row],[STORAGE DAYS]]*13,DATA[[#This Row],[TYPE]]="VIP",DATA[[#This Row],[STORAGE DAYS]]*20)</f>
        <v>2180</v>
      </c>
      <c r="R152" s="184">
        <f>DATA[[#This Row],[COLDROOM FEE]]-DATA[[#This Row],[STORAGE FEE]]</f>
        <v>0</v>
      </c>
      <c r="S152" s="38" t="str">
        <f>IF(ISBLANK(DATA[[#This Row],[COLDROOM RECEIPT]]),"IN CUSTODY","DISCHARGED")</f>
        <v>DISCHARGED</v>
      </c>
      <c r="T152" s="42"/>
      <c r="U152" s="43"/>
      <c r="V152" s="41"/>
    </row>
    <row r="153" spans="1:22" s="40" customFormat="1" ht="21" x14ac:dyDescent="0.25">
      <c r="A153" s="176" t="s">
        <v>689</v>
      </c>
      <c r="B153" s="177" t="s">
        <v>690</v>
      </c>
      <c r="C153" s="177">
        <v>80</v>
      </c>
      <c r="D153" s="178" t="s">
        <v>9</v>
      </c>
      <c r="E153" s="178" t="s">
        <v>691</v>
      </c>
      <c r="F153" s="179">
        <v>244736149</v>
      </c>
      <c r="G153" s="178" t="s">
        <v>35</v>
      </c>
      <c r="H153" s="180">
        <v>0.55069444444444449</v>
      </c>
      <c r="I153" s="178" t="s">
        <v>18</v>
      </c>
      <c r="J153" s="181">
        <v>45813</v>
      </c>
      <c r="K153" s="181">
        <v>45989</v>
      </c>
      <c r="L153" s="177">
        <f>IF(ISBLANK(DATA[[#This Row],[DISCHARGE DATE]]),"NO DISCHARGE DATE",DATA[[#This Row],[DISCHARGE DATE]]-DATA[[#This Row],[ADMISSION DATE]]+1)</f>
        <v>177</v>
      </c>
      <c r="M153" s="182">
        <v>350</v>
      </c>
      <c r="N153" s="182">
        <v>3340</v>
      </c>
      <c r="O153" s="183" t="s">
        <v>407</v>
      </c>
      <c r="P153" s="183" t="s">
        <v>1309</v>
      </c>
      <c r="Q153" s="184" cm="1">
        <f t="array" ref="Q153">_xlfn.IFS(DATA[[#This Row],[TYPE]]="Normal",DATA[[#This Row],[STORAGE DAYS]]*13,DATA[[#This Row],[TYPE]]="VIP",DATA[[#This Row],[STORAGE DAYS]]*20)</f>
        <v>3540</v>
      </c>
      <c r="R153" s="184">
        <f>DATA[[#This Row],[COLDROOM FEE]]-DATA[[#This Row],[STORAGE FEE]]</f>
        <v>-200</v>
      </c>
      <c r="S153" s="38" t="str">
        <f>IF(ISBLANK(DATA[[#This Row],[COLDROOM RECEIPT]]),"IN CUSTODY","DISCHARGED")</f>
        <v>DISCHARGED</v>
      </c>
      <c r="T153" s="42"/>
      <c r="U153" s="43"/>
      <c r="V153" s="41"/>
    </row>
    <row r="154" spans="1:22" s="40" customFormat="1" ht="21" x14ac:dyDescent="0.25">
      <c r="A154" s="176" t="s">
        <v>692</v>
      </c>
      <c r="B154" s="177" t="s">
        <v>693</v>
      </c>
      <c r="C154" s="177">
        <v>90</v>
      </c>
      <c r="D154" s="178" t="s">
        <v>9</v>
      </c>
      <c r="E154" s="178" t="s">
        <v>694</v>
      </c>
      <c r="F154" s="179">
        <v>242115652</v>
      </c>
      <c r="G154" s="178" t="s">
        <v>35</v>
      </c>
      <c r="H154" s="180">
        <v>0.4375</v>
      </c>
      <c r="I154" s="178" t="s">
        <v>16</v>
      </c>
      <c r="J154" s="181">
        <v>45814</v>
      </c>
      <c r="K154" s="181">
        <v>45933</v>
      </c>
      <c r="L154" s="177">
        <f>IF(ISBLANK(DATA[[#This Row],[DISCHARGE DATE]]),"NO DISCHARGE DATE",DATA[[#This Row],[DISCHARGE DATE]]-DATA[[#This Row],[ADMISSION DATE]]+1)</f>
        <v>120</v>
      </c>
      <c r="M154" s="182">
        <v>350</v>
      </c>
      <c r="N154" s="182">
        <v>1560</v>
      </c>
      <c r="O154" s="183" t="s">
        <v>350</v>
      </c>
      <c r="P154" s="183" t="s">
        <v>976</v>
      </c>
      <c r="Q154" s="184" cm="1">
        <f t="array" ref="Q154">_xlfn.IFS(DATA[[#This Row],[TYPE]]="Normal",DATA[[#This Row],[STORAGE DAYS]]*13,DATA[[#This Row],[TYPE]]="VIP",DATA[[#This Row],[STORAGE DAYS]]*20)</f>
        <v>1560</v>
      </c>
      <c r="R154" s="184">
        <f>DATA[[#This Row],[COLDROOM FEE]]-DATA[[#This Row],[STORAGE FEE]]</f>
        <v>0</v>
      </c>
      <c r="S154" s="38" t="str">
        <f>IF(ISBLANK(DATA[[#This Row],[COLDROOM RECEIPT]]),"IN CUSTODY","DISCHARGED")</f>
        <v>DISCHARGED</v>
      </c>
      <c r="T154" s="42"/>
      <c r="U154" s="43"/>
      <c r="V154" s="41"/>
    </row>
    <row r="155" spans="1:22" s="40" customFormat="1" ht="21" x14ac:dyDescent="0.25">
      <c r="A155" s="176" t="s">
        <v>695</v>
      </c>
      <c r="B155" s="177" t="s">
        <v>696</v>
      </c>
      <c r="C155" s="177">
        <v>80</v>
      </c>
      <c r="D155" s="178" t="s">
        <v>9</v>
      </c>
      <c r="E155" s="178" t="s">
        <v>697</v>
      </c>
      <c r="F155" s="179">
        <v>548459710</v>
      </c>
      <c r="G155" s="178" t="s">
        <v>35</v>
      </c>
      <c r="H155" s="180">
        <v>0.29166666666666669</v>
      </c>
      <c r="I155" s="178" t="s">
        <v>16</v>
      </c>
      <c r="J155" s="181">
        <v>45815</v>
      </c>
      <c r="K155" s="181">
        <v>45959</v>
      </c>
      <c r="L155" s="177">
        <f>IF(ISBLANK(DATA[[#This Row],[DISCHARGE DATE]]),"NO DISCHARGE DATE",DATA[[#This Row],[DISCHARGE DATE]]-DATA[[#This Row],[ADMISSION DATE]]+1)</f>
        <v>145</v>
      </c>
      <c r="M155" s="182">
        <v>350</v>
      </c>
      <c r="N155" s="182">
        <v>1885</v>
      </c>
      <c r="O155" s="183" t="s">
        <v>559</v>
      </c>
      <c r="P155" s="183" t="s">
        <v>1097</v>
      </c>
      <c r="Q155" s="184" cm="1">
        <f t="array" ref="Q155">_xlfn.IFS(DATA[[#This Row],[TYPE]]="Normal",DATA[[#This Row],[STORAGE DAYS]]*13,DATA[[#This Row],[TYPE]]="VIP",DATA[[#This Row],[STORAGE DAYS]]*20)</f>
        <v>1885</v>
      </c>
      <c r="R155" s="184">
        <f>DATA[[#This Row],[COLDROOM FEE]]-DATA[[#This Row],[STORAGE FEE]]</f>
        <v>0</v>
      </c>
      <c r="S155" s="38" t="str">
        <f>IF(ISBLANK(DATA[[#This Row],[COLDROOM RECEIPT]]),"IN CUSTODY","DISCHARGED")</f>
        <v>DISCHARGED</v>
      </c>
      <c r="T155" s="42"/>
      <c r="U155" s="43"/>
      <c r="V155" s="41"/>
    </row>
    <row r="156" spans="1:22" s="40" customFormat="1" ht="21" x14ac:dyDescent="0.25">
      <c r="A156" s="176" t="s">
        <v>698</v>
      </c>
      <c r="B156" s="177" t="s">
        <v>699</v>
      </c>
      <c r="C156" s="177">
        <v>41</v>
      </c>
      <c r="D156" s="178" t="s">
        <v>7</v>
      </c>
      <c r="E156" s="178" t="s">
        <v>700</v>
      </c>
      <c r="F156" s="179">
        <v>244256288</v>
      </c>
      <c r="G156" s="178" t="s">
        <v>33</v>
      </c>
      <c r="H156" s="180">
        <v>0.72916666666666663</v>
      </c>
      <c r="I156" s="178" t="s">
        <v>16</v>
      </c>
      <c r="J156" s="181">
        <v>45817</v>
      </c>
      <c r="K156" s="181">
        <v>45898</v>
      </c>
      <c r="L156" s="177">
        <f>IF(ISBLANK(DATA[[#This Row],[DISCHARGE DATE]]),"NO DISCHARGE DATE",DATA[[#This Row],[DISCHARGE DATE]]-DATA[[#This Row],[ADMISSION DATE]]+1)</f>
        <v>82</v>
      </c>
      <c r="M156" s="182">
        <v>350</v>
      </c>
      <c r="N156" s="182">
        <v>1066</v>
      </c>
      <c r="O156" s="183" t="s">
        <v>701</v>
      </c>
      <c r="P156" s="183" t="s">
        <v>702</v>
      </c>
      <c r="Q156" s="184" cm="1">
        <f t="array" ref="Q156">_xlfn.IFS(DATA[[#This Row],[TYPE]]="Normal",DATA[[#This Row],[STORAGE DAYS]]*13,DATA[[#This Row],[TYPE]]="VIP",DATA[[#This Row],[STORAGE DAYS]]*20)</f>
        <v>1066</v>
      </c>
      <c r="R156" s="184">
        <f>DATA[[#This Row],[COLDROOM FEE]]-DATA[[#This Row],[STORAGE FEE]]</f>
        <v>0</v>
      </c>
      <c r="S156" s="38" t="str">
        <f>IF(ISBLANK(DATA[[#This Row],[COLDROOM RECEIPT]]),"IN CUSTODY","DISCHARGED")</f>
        <v>DISCHARGED</v>
      </c>
      <c r="T156" s="37"/>
      <c r="U156" s="43"/>
      <c r="V156" s="41"/>
    </row>
    <row r="157" spans="1:22" s="40" customFormat="1" ht="21" x14ac:dyDescent="0.25">
      <c r="A157" s="176" t="s">
        <v>703</v>
      </c>
      <c r="B157" s="177" t="s">
        <v>704</v>
      </c>
      <c r="C157" s="177">
        <v>70</v>
      </c>
      <c r="D157" s="178" t="s">
        <v>9</v>
      </c>
      <c r="E157" s="178" t="s">
        <v>705</v>
      </c>
      <c r="F157" s="179">
        <v>245765663</v>
      </c>
      <c r="G157" s="178" t="s">
        <v>32</v>
      </c>
      <c r="H157" s="180">
        <v>45818</v>
      </c>
      <c r="I157" s="178" t="s">
        <v>16</v>
      </c>
      <c r="J157" s="181">
        <v>45818</v>
      </c>
      <c r="K157" s="181">
        <v>45954</v>
      </c>
      <c r="L157" s="177">
        <f>IF(ISBLANK(DATA[[#This Row],[DISCHARGE DATE]]),"NO DISCHARGE DATE",DATA[[#This Row],[DISCHARGE DATE]]-DATA[[#This Row],[ADMISSION DATE]]+1)</f>
        <v>137</v>
      </c>
      <c r="M157" s="182">
        <v>350</v>
      </c>
      <c r="N157" s="182">
        <v>1781</v>
      </c>
      <c r="O157" s="183" t="s">
        <v>706</v>
      </c>
      <c r="P157" s="183" t="s">
        <v>1091</v>
      </c>
      <c r="Q157" s="184" cm="1">
        <f t="array" ref="Q157">_xlfn.IFS(DATA[[#This Row],[TYPE]]="Normal",DATA[[#This Row],[STORAGE DAYS]]*13,DATA[[#This Row],[TYPE]]="VIP",DATA[[#This Row],[STORAGE DAYS]]*20)</f>
        <v>1781</v>
      </c>
      <c r="R157" s="184">
        <f>DATA[[#This Row],[COLDROOM FEE]]-DATA[[#This Row],[STORAGE FEE]]</f>
        <v>0</v>
      </c>
      <c r="S157" s="38" t="str">
        <f>IF(ISBLANK(DATA[[#This Row],[COLDROOM RECEIPT]]),"IN CUSTODY","DISCHARGED")</f>
        <v>DISCHARGED</v>
      </c>
      <c r="T157" s="42"/>
      <c r="U157" s="43"/>
      <c r="V157" s="41"/>
    </row>
    <row r="158" spans="1:22" s="40" customFormat="1" ht="21" x14ac:dyDescent="0.25">
      <c r="A158" s="176" t="s">
        <v>1</v>
      </c>
      <c r="B158" s="177" t="s">
        <v>37</v>
      </c>
      <c r="C158" s="177">
        <v>90</v>
      </c>
      <c r="D158" s="178" t="s">
        <v>9</v>
      </c>
      <c r="E158" s="178" t="s">
        <v>38</v>
      </c>
      <c r="F158" s="179">
        <v>240937182</v>
      </c>
      <c r="G158" s="178" t="s">
        <v>35</v>
      </c>
      <c r="H158" s="180">
        <v>0.53125</v>
      </c>
      <c r="I158" s="178" t="s">
        <v>16</v>
      </c>
      <c r="J158" s="181">
        <v>45818</v>
      </c>
      <c r="K158" s="181">
        <v>45898</v>
      </c>
      <c r="L158" s="177">
        <f>IF(ISBLANK(DATA[[#This Row],[DISCHARGE DATE]]),"NO DISCHARGE DATE",DATA[[#This Row],[DISCHARGE DATE]]-DATA[[#This Row],[ADMISSION DATE]]+1)</f>
        <v>81</v>
      </c>
      <c r="M158" s="182">
        <v>350</v>
      </c>
      <c r="N158" s="182">
        <v>1053</v>
      </c>
      <c r="O158" s="183" t="s">
        <v>554</v>
      </c>
      <c r="P158" s="183" t="s">
        <v>41</v>
      </c>
      <c r="Q158" s="184" cm="1">
        <f t="array" ref="Q158">_xlfn.IFS(DATA[[#This Row],[TYPE]]="Normal",DATA[[#This Row],[STORAGE DAYS]]*13,DATA[[#This Row],[TYPE]]="VIP",DATA[[#This Row],[STORAGE DAYS]]*20)</f>
        <v>1053</v>
      </c>
      <c r="R158" s="184">
        <f>DATA[[#This Row],[COLDROOM FEE]]-DATA[[#This Row],[STORAGE FEE]]</f>
        <v>0</v>
      </c>
      <c r="S158" s="38" t="str">
        <f>IF(ISBLANK(DATA[[#This Row],[COLDROOM RECEIPT]]),"IN CUSTODY","DISCHARGED")</f>
        <v>DISCHARGED</v>
      </c>
      <c r="T158" s="37"/>
      <c r="U158" s="43"/>
      <c r="V158" s="41"/>
    </row>
    <row r="159" spans="1:22" s="40" customFormat="1" ht="21" x14ac:dyDescent="0.25">
      <c r="A159" s="176" t="s">
        <v>707</v>
      </c>
      <c r="B159" s="177" t="s">
        <v>708</v>
      </c>
      <c r="C159" s="177">
        <v>55</v>
      </c>
      <c r="D159" s="178" t="s">
        <v>7</v>
      </c>
      <c r="E159" s="178" t="s">
        <v>709</v>
      </c>
      <c r="F159" s="179">
        <v>248113292</v>
      </c>
      <c r="G159" s="178" t="s">
        <v>35</v>
      </c>
      <c r="H159" s="180">
        <v>0.80208333333333337</v>
      </c>
      <c r="I159" s="178" t="s">
        <v>16</v>
      </c>
      <c r="J159" s="181">
        <v>45820</v>
      </c>
      <c r="K159" s="181">
        <v>45961</v>
      </c>
      <c r="L159" s="177">
        <f>IF(ISBLANK(DATA[[#This Row],[DISCHARGE DATE]]),"NO DISCHARGE DATE",DATA[[#This Row],[DISCHARGE DATE]]-DATA[[#This Row],[ADMISSION DATE]]+1)</f>
        <v>142</v>
      </c>
      <c r="M159" s="182">
        <v>350</v>
      </c>
      <c r="N159" s="182">
        <v>1846</v>
      </c>
      <c r="O159" s="183" t="s">
        <v>498</v>
      </c>
      <c r="P159" s="183" t="s">
        <v>1186</v>
      </c>
      <c r="Q159" s="184" cm="1">
        <f t="array" ref="Q159">_xlfn.IFS(DATA[[#This Row],[TYPE]]="Normal",DATA[[#This Row],[STORAGE DAYS]]*13,DATA[[#This Row],[TYPE]]="VIP",DATA[[#This Row],[STORAGE DAYS]]*20)</f>
        <v>1846</v>
      </c>
      <c r="R159" s="184">
        <f>DATA[[#This Row],[COLDROOM FEE]]-DATA[[#This Row],[STORAGE FEE]]</f>
        <v>0</v>
      </c>
      <c r="S159" s="38" t="str">
        <f>IF(ISBLANK(DATA[[#This Row],[COLDROOM RECEIPT]]),"IN CUSTODY","DISCHARGED")</f>
        <v>DISCHARGED</v>
      </c>
      <c r="T159" s="42"/>
      <c r="U159" s="43"/>
      <c r="V159" s="41"/>
    </row>
    <row r="160" spans="1:22" s="40" customFormat="1" ht="21" x14ac:dyDescent="0.25">
      <c r="A160" s="176" t="s">
        <v>710</v>
      </c>
      <c r="B160" s="177" t="s">
        <v>711</v>
      </c>
      <c r="C160" s="177">
        <v>87</v>
      </c>
      <c r="D160" s="178" t="s">
        <v>7</v>
      </c>
      <c r="E160" s="178" t="s">
        <v>510</v>
      </c>
      <c r="F160" s="179">
        <v>242122292</v>
      </c>
      <c r="G160" s="178" t="s">
        <v>35</v>
      </c>
      <c r="H160" s="180">
        <v>0.56944444444444442</v>
      </c>
      <c r="I160" s="178" t="s">
        <v>16</v>
      </c>
      <c r="J160" s="181">
        <v>45822</v>
      </c>
      <c r="K160" s="181"/>
      <c r="L160" s="177" t="str">
        <f>IF(ISBLANK(DATA[[#This Row],[DISCHARGE DATE]]),"NO DISCHARGE DATE",DATA[[#This Row],[DISCHARGE DATE]]-DATA[[#This Row],[ADMISSION DATE]]+1)</f>
        <v>NO DISCHARGE DATE</v>
      </c>
      <c r="M160" s="182">
        <v>350</v>
      </c>
      <c r="N160" s="182"/>
      <c r="O160" s="183" t="s">
        <v>712</v>
      </c>
      <c r="P160" s="183"/>
      <c r="Q160" s="184" t="e" cm="1">
        <f t="array" ref="Q160">_xlfn.IFS(DATA[[#This Row],[TYPE]]="Normal",DATA[[#This Row],[STORAGE DAYS]]*13,DATA[[#This Row],[TYPE]]="VIP",DATA[[#This Row],[STORAGE DAYS]]*20)</f>
        <v>#VALUE!</v>
      </c>
      <c r="R160" s="184" t="e">
        <f>DATA[[#This Row],[COLDROOM FEE]]-DATA[[#This Row],[STORAGE FEE]]</f>
        <v>#VALUE!</v>
      </c>
      <c r="S160" s="38" t="str">
        <f>IF(ISBLANK(DATA[[#This Row],[COLDROOM RECEIPT]]),"IN CUSTODY","DISCHARGED")</f>
        <v>IN CUSTODY</v>
      </c>
      <c r="T160" s="42"/>
      <c r="U160" s="43"/>
      <c r="V160" s="41"/>
    </row>
    <row r="161" spans="1:22" s="40" customFormat="1" ht="21" x14ac:dyDescent="0.25">
      <c r="A161" s="176" t="s">
        <v>713</v>
      </c>
      <c r="B161" s="177" t="s">
        <v>714</v>
      </c>
      <c r="C161" s="177">
        <v>50</v>
      </c>
      <c r="D161" s="178" t="s">
        <v>7</v>
      </c>
      <c r="E161" s="178" t="s">
        <v>715</v>
      </c>
      <c r="F161" s="179">
        <v>248632476</v>
      </c>
      <c r="G161" s="178" t="s">
        <v>35</v>
      </c>
      <c r="H161" s="180">
        <v>0.45833333333333331</v>
      </c>
      <c r="I161" s="178" t="s">
        <v>18</v>
      </c>
      <c r="J161" s="181">
        <v>45824</v>
      </c>
      <c r="K161" s="181">
        <v>45898</v>
      </c>
      <c r="L161" s="177">
        <f>IF(ISBLANK(DATA[[#This Row],[DISCHARGE DATE]]),"NO DISCHARGE DATE",DATA[[#This Row],[DISCHARGE DATE]]-DATA[[#This Row],[ADMISSION DATE]]+1)</f>
        <v>75</v>
      </c>
      <c r="M161" s="182">
        <v>350</v>
      </c>
      <c r="N161" s="182">
        <v>1500</v>
      </c>
      <c r="O161" s="183" t="s">
        <v>521</v>
      </c>
      <c r="P161" s="183" t="s">
        <v>716</v>
      </c>
      <c r="Q161" s="184" cm="1">
        <f t="array" ref="Q161">_xlfn.IFS(DATA[[#This Row],[TYPE]]="Normal",DATA[[#This Row],[STORAGE DAYS]]*13,DATA[[#This Row],[TYPE]]="VIP",DATA[[#This Row],[STORAGE DAYS]]*20)</f>
        <v>1500</v>
      </c>
      <c r="R161" s="184">
        <f>DATA[[#This Row],[COLDROOM FEE]]-DATA[[#This Row],[STORAGE FEE]]</f>
        <v>0</v>
      </c>
      <c r="S161" s="38" t="str">
        <f>IF(ISBLANK(DATA[[#This Row],[COLDROOM RECEIPT]]),"IN CUSTODY","DISCHARGED")</f>
        <v>DISCHARGED</v>
      </c>
      <c r="T161" s="37"/>
      <c r="U161" s="43"/>
      <c r="V161" s="41"/>
    </row>
    <row r="162" spans="1:22" s="40" customFormat="1" ht="21" x14ac:dyDescent="0.25">
      <c r="A162" s="176" t="s">
        <v>717</v>
      </c>
      <c r="B162" s="177" t="s">
        <v>718</v>
      </c>
      <c r="C162" s="177">
        <v>74</v>
      </c>
      <c r="D162" s="178" t="s">
        <v>9</v>
      </c>
      <c r="E162" s="178" t="s">
        <v>719</v>
      </c>
      <c r="F162" s="179">
        <v>257082636</v>
      </c>
      <c r="G162" s="178" t="s">
        <v>34</v>
      </c>
      <c r="H162" s="180">
        <v>0.35416666666666669</v>
      </c>
      <c r="I162" s="178" t="s">
        <v>16</v>
      </c>
      <c r="J162" s="181">
        <v>45827</v>
      </c>
      <c r="K162" s="181">
        <v>45864</v>
      </c>
      <c r="L162" s="177">
        <f>IF(ISBLANK(DATA[[#This Row],[DISCHARGE DATE]]),"NO DISCHARGE DATE",DATA[[#This Row],[DISCHARGE DATE]]-DATA[[#This Row],[ADMISSION DATE]]+1)</f>
        <v>38</v>
      </c>
      <c r="M162" s="182">
        <v>350</v>
      </c>
      <c r="N162" s="182">
        <v>494</v>
      </c>
      <c r="O162" s="183" t="s">
        <v>616</v>
      </c>
      <c r="P162" s="183" t="s">
        <v>720</v>
      </c>
      <c r="Q162" s="184" cm="1">
        <f t="array" ref="Q162">_xlfn.IFS(DATA[[#This Row],[TYPE]]="Normal",DATA[[#This Row],[STORAGE DAYS]]*13,DATA[[#This Row],[TYPE]]="VIP",DATA[[#This Row],[STORAGE DAYS]]*20)</f>
        <v>494</v>
      </c>
      <c r="R162" s="184">
        <f>DATA[[#This Row],[COLDROOM FEE]]-DATA[[#This Row],[STORAGE FEE]]</f>
        <v>0</v>
      </c>
      <c r="S162" s="38" t="str">
        <f>IF(ISBLANK(DATA[[#This Row],[COLDROOM RECEIPT]]),"IN CUSTODY","DISCHARGED")</f>
        <v>DISCHARGED</v>
      </c>
      <c r="T162" s="42"/>
      <c r="U162" s="43"/>
      <c r="V162" s="41"/>
    </row>
    <row r="163" spans="1:22" s="40" customFormat="1" ht="21" x14ac:dyDescent="0.25">
      <c r="A163" s="176" t="s">
        <v>721</v>
      </c>
      <c r="B163" s="177" t="s">
        <v>722</v>
      </c>
      <c r="C163" s="177">
        <v>60</v>
      </c>
      <c r="D163" s="178" t="s">
        <v>7</v>
      </c>
      <c r="E163" s="178" t="s">
        <v>723</v>
      </c>
      <c r="F163" s="179">
        <v>248145638</v>
      </c>
      <c r="G163" s="178" t="s">
        <v>35</v>
      </c>
      <c r="H163" s="180">
        <v>0.4375</v>
      </c>
      <c r="I163" s="178" t="s">
        <v>16</v>
      </c>
      <c r="J163" s="181">
        <v>45827</v>
      </c>
      <c r="K163" s="181">
        <v>45933</v>
      </c>
      <c r="L163" s="177">
        <f>IF(ISBLANK(DATA[[#This Row],[DISCHARGE DATE]]),"NO DISCHARGE DATE",DATA[[#This Row],[DISCHARGE DATE]]-DATA[[#This Row],[ADMISSION DATE]]+1)</f>
        <v>107</v>
      </c>
      <c r="M163" s="182">
        <v>350</v>
      </c>
      <c r="N163" s="182">
        <v>1391</v>
      </c>
      <c r="O163" s="183" t="s">
        <v>675</v>
      </c>
      <c r="P163" s="183" t="s">
        <v>842</v>
      </c>
      <c r="Q163" s="184" cm="1">
        <f t="array" ref="Q163">_xlfn.IFS(DATA[[#This Row],[TYPE]]="Normal",DATA[[#This Row],[STORAGE DAYS]]*13,DATA[[#This Row],[TYPE]]="VIP",DATA[[#This Row],[STORAGE DAYS]]*20)</f>
        <v>1391</v>
      </c>
      <c r="R163" s="184">
        <f>DATA[[#This Row],[COLDROOM FEE]]-DATA[[#This Row],[STORAGE FEE]]</f>
        <v>0</v>
      </c>
      <c r="S163" s="38" t="str">
        <f>IF(ISBLANK(DATA[[#This Row],[COLDROOM RECEIPT]]),"IN CUSTODY","DISCHARGED")</f>
        <v>DISCHARGED</v>
      </c>
      <c r="T163" s="42"/>
      <c r="U163" s="43"/>
      <c r="V163" s="41"/>
    </row>
    <row r="164" spans="1:22" s="40" customFormat="1" ht="21" x14ac:dyDescent="0.25">
      <c r="A164" s="176" t="s">
        <v>724</v>
      </c>
      <c r="B164" s="177" t="s">
        <v>725</v>
      </c>
      <c r="C164" s="177">
        <v>55</v>
      </c>
      <c r="D164" s="178" t="s">
        <v>9</v>
      </c>
      <c r="E164" s="178" t="s">
        <v>726</v>
      </c>
      <c r="F164" s="179">
        <v>594386555</v>
      </c>
      <c r="G164" s="178" t="s">
        <v>35</v>
      </c>
      <c r="H164" s="180">
        <v>0.52777777777777779</v>
      </c>
      <c r="I164" s="178" t="s">
        <v>16</v>
      </c>
      <c r="J164" s="181">
        <v>45827</v>
      </c>
      <c r="K164" s="181">
        <v>45832</v>
      </c>
      <c r="L164" s="177">
        <f>IF(ISBLANK(DATA[[#This Row],[DISCHARGE DATE]]),"NO DISCHARGE DATE",DATA[[#This Row],[DISCHARGE DATE]]-DATA[[#This Row],[ADMISSION DATE]]+1)</f>
        <v>6</v>
      </c>
      <c r="M164" s="182">
        <v>350</v>
      </c>
      <c r="N164" s="182">
        <v>78</v>
      </c>
      <c r="O164" s="183" t="s">
        <v>656</v>
      </c>
      <c r="P164" s="183" t="s">
        <v>706</v>
      </c>
      <c r="Q164" s="184" cm="1">
        <f t="array" ref="Q164">_xlfn.IFS(DATA[[#This Row],[TYPE]]="Normal",DATA[[#This Row],[STORAGE DAYS]]*13,DATA[[#This Row],[TYPE]]="VIP",DATA[[#This Row],[STORAGE DAYS]]*20)</f>
        <v>78</v>
      </c>
      <c r="R164" s="184">
        <f>DATA[[#This Row],[COLDROOM FEE]]-DATA[[#This Row],[STORAGE FEE]]</f>
        <v>0</v>
      </c>
      <c r="S164" s="38" t="str">
        <f>IF(ISBLANK(DATA[[#This Row],[COLDROOM RECEIPT]]),"IN CUSTODY","DISCHARGED")</f>
        <v>DISCHARGED</v>
      </c>
      <c r="T164" s="42"/>
      <c r="U164" s="43"/>
      <c r="V164" s="41"/>
    </row>
    <row r="165" spans="1:22" s="40" customFormat="1" ht="21" x14ac:dyDescent="0.25">
      <c r="A165" s="176" t="s">
        <v>727</v>
      </c>
      <c r="B165" s="177" t="s">
        <v>728</v>
      </c>
      <c r="C165" s="177">
        <v>42</v>
      </c>
      <c r="D165" s="178" t="s">
        <v>7</v>
      </c>
      <c r="E165" s="178" t="s">
        <v>729</v>
      </c>
      <c r="F165" s="179">
        <v>508406180</v>
      </c>
      <c r="G165" s="178" t="s">
        <v>33</v>
      </c>
      <c r="H165" s="180">
        <v>0.60416666666666663</v>
      </c>
      <c r="I165" s="178" t="s">
        <v>16</v>
      </c>
      <c r="J165" s="181">
        <v>45827</v>
      </c>
      <c r="K165" s="181">
        <v>45842</v>
      </c>
      <c r="L165" s="177">
        <f>IF(ISBLANK(DATA[[#This Row],[DISCHARGE DATE]]),"NO DISCHARGE DATE",DATA[[#This Row],[DISCHARGE DATE]]-DATA[[#This Row],[ADMISSION DATE]]+1)</f>
        <v>16</v>
      </c>
      <c r="M165" s="182">
        <v>350</v>
      </c>
      <c r="N165" s="182">
        <v>208</v>
      </c>
      <c r="O165" s="183" t="s">
        <v>493</v>
      </c>
      <c r="P165" s="183" t="s">
        <v>730</v>
      </c>
      <c r="Q165" s="184" cm="1">
        <f t="array" ref="Q165">_xlfn.IFS(DATA[[#This Row],[TYPE]]="Normal",DATA[[#This Row],[STORAGE DAYS]]*13,DATA[[#This Row],[TYPE]]="VIP",DATA[[#This Row],[STORAGE DAYS]]*20)</f>
        <v>208</v>
      </c>
      <c r="R165" s="184">
        <f>DATA[[#This Row],[COLDROOM FEE]]-DATA[[#This Row],[STORAGE FEE]]</f>
        <v>0</v>
      </c>
      <c r="S165" s="38" t="str">
        <f>IF(ISBLANK(DATA[[#This Row],[COLDROOM RECEIPT]]),"IN CUSTODY","DISCHARGED")</f>
        <v>DISCHARGED</v>
      </c>
      <c r="T165" s="42"/>
      <c r="U165" s="43"/>
      <c r="V165" s="41"/>
    </row>
    <row r="166" spans="1:22" s="40" customFormat="1" ht="21" x14ac:dyDescent="0.25">
      <c r="A166" s="176" t="s">
        <v>731</v>
      </c>
      <c r="B166" s="177" t="s">
        <v>732</v>
      </c>
      <c r="C166" s="177">
        <v>72</v>
      </c>
      <c r="D166" s="178" t="s">
        <v>7</v>
      </c>
      <c r="E166" s="178" t="s">
        <v>733</v>
      </c>
      <c r="F166" s="179">
        <v>242364213</v>
      </c>
      <c r="G166" s="178" t="s">
        <v>19</v>
      </c>
      <c r="H166" s="180">
        <v>0.54166666666666663</v>
      </c>
      <c r="I166" s="178" t="s">
        <v>16</v>
      </c>
      <c r="J166" s="181">
        <v>45830</v>
      </c>
      <c r="K166" s="181">
        <v>45961</v>
      </c>
      <c r="L166" s="177">
        <f>IF(ISBLANK(DATA[[#This Row],[DISCHARGE DATE]]),"NO DISCHARGE DATE",DATA[[#This Row],[DISCHARGE DATE]]-DATA[[#This Row],[ADMISSION DATE]]+1)</f>
        <v>132</v>
      </c>
      <c r="M166" s="182">
        <v>350</v>
      </c>
      <c r="N166" s="182">
        <v>1612</v>
      </c>
      <c r="O166" s="183" t="s">
        <v>402</v>
      </c>
      <c r="P166" s="183" t="s">
        <v>1056</v>
      </c>
      <c r="Q166" s="184" cm="1">
        <f t="array" ref="Q166">_xlfn.IFS(DATA[[#This Row],[TYPE]]="Normal",DATA[[#This Row],[STORAGE DAYS]]*13,DATA[[#This Row],[TYPE]]="VIP",DATA[[#This Row],[STORAGE DAYS]]*20)</f>
        <v>1716</v>
      </c>
      <c r="R166" s="184">
        <f>DATA[[#This Row],[COLDROOM FEE]]-DATA[[#This Row],[STORAGE FEE]]</f>
        <v>-104</v>
      </c>
      <c r="S166" s="38" t="str">
        <f>IF(ISBLANK(DATA[[#This Row],[COLDROOM RECEIPT]]),"IN CUSTODY","DISCHARGED")</f>
        <v>DISCHARGED</v>
      </c>
      <c r="T166" s="42"/>
      <c r="U166" s="43"/>
      <c r="V166" s="41"/>
    </row>
    <row r="167" spans="1:22" s="40" customFormat="1" ht="21" x14ac:dyDescent="0.25">
      <c r="A167" s="176" t="s">
        <v>734</v>
      </c>
      <c r="B167" s="177" t="s">
        <v>735</v>
      </c>
      <c r="C167" s="177">
        <v>58</v>
      </c>
      <c r="D167" s="178" t="s">
        <v>7</v>
      </c>
      <c r="E167" s="178" t="s">
        <v>736</v>
      </c>
      <c r="F167" s="179"/>
      <c r="G167" s="178" t="s">
        <v>35</v>
      </c>
      <c r="H167" s="180">
        <v>0.72916666666666663</v>
      </c>
      <c r="I167" s="178" t="s">
        <v>18</v>
      </c>
      <c r="J167" s="181">
        <v>45832</v>
      </c>
      <c r="K167" s="181">
        <v>45933</v>
      </c>
      <c r="L167" s="177">
        <f>IF(ISBLANK(DATA[[#This Row],[DISCHARGE DATE]]),"NO DISCHARGE DATE",DATA[[#This Row],[DISCHARGE DATE]]-DATA[[#This Row],[ADMISSION DATE]]+1)</f>
        <v>102</v>
      </c>
      <c r="M167" s="182">
        <v>350</v>
      </c>
      <c r="N167" s="182">
        <v>2040</v>
      </c>
      <c r="O167" s="183" t="s">
        <v>512</v>
      </c>
      <c r="P167" s="183" t="s">
        <v>846</v>
      </c>
      <c r="Q167" s="184" cm="1">
        <f t="array" ref="Q167">_xlfn.IFS(DATA[[#This Row],[TYPE]]="Normal",DATA[[#This Row],[STORAGE DAYS]]*13,DATA[[#This Row],[TYPE]]="VIP",DATA[[#This Row],[STORAGE DAYS]]*20)</f>
        <v>2040</v>
      </c>
      <c r="R167" s="184">
        <f>DATA[[#This Row],[COLDROOM FEE]]-DATA[[#This Row],[STORAGE FEE]]</f>
        <v>0</v>
      </c>
      <c r="S167" s="38" t="str">
        <f>IF(ISBLANK(DATA[[#This Row],[COLDROOM RECEIPT]]),"IN CUSTODY","DISCHARGED")</f>
        <v>DISCHARGED</v>
      </c>
      <c r="T167" s="42"/>
      <c r="U167" s="43"/>
      <c r="V167" s="41"/>
    </row>
    <row r="168" spans="1:22" s="40" customFormat="1" ht="21" x14ac:dyDescent="0.25">
      <c r="A168" s="176" t="s">
        <v>737</v>
      </c>
      <c r="B168" s="177" t="s">
        <v>738</v>
      </c>
      <c r="C168" s="177">
        <v>97</v>
      </c>
      <c r="D168" s="178" t="s">
        <v>7</v>
      </c>
      <c r="E168" s="178" t="s">
        <v>739</v>
      </c>
      <c r="F168" s="179"/>
      <c r="G168" s="178" t="s">
        <v>35</v>
      </c>
      <c r="H168" s="180">
        <v>0.47916666666666669</v>
      </c>
      <c r="I168" s="178" t="s">
        <v>16</v>
      </c>
      <c r="J168" s="181">
        <v>45833</v>
      </c>
      <c r="K168" s="181">
        <v>45961</v>
      </c>
      <c r="L168" s="177">
        <f>IF(ISBLANK(DATA[[#This Row],[DISCHARGE DATE]]),"NO DISCHARGE DATE",DATA[[#This Row],[DISCHARGE DATE]]-DATA[[#This Row],[ADMISSION DATE]]+1)</f>
        <v>129</v>
      </c>
      <c r="M168" s="182">
        <v>350</v>
      </c>
      <c r="N168" s="182">
        <v>1677</v>
      </c>
      <c r="O168" s="183" t="s">
        <v>342</v>
      </c>
      <c r="P168" s="183" t="s">
        <v>1176</v>
      </c>
      <c r="Q168" s="184" cm="1">
        <f t="array" ref="Q168">_xlfn.IFS(DATA[[#This Row],[TYPE]]="Normal",DATA[[#This Row],[STORAGE DAYS]]*13,DATA[[#This Row],[TYPE]]="VIP",DATA[[#This Row],[STORAGE DAYS]]*20)</f>
        <v>1677</v>
      </c>
      <c r="R168" s="184">
        <f>DATA[[#This Row],[COLDROOM FEE]]-DATA[[#This Row],[STORAGE FEE]]</f>
        <v>0</v>
      </c>
      <c r="S168" s="38" t="str">
        <f>IF(ISBLANK(DATA[[#This Row],[COLDROOM RECEIPT]]),"IN CUSTODY","DISCHARGED")</f>
        <v>DISCHARGED</v>
      </c>
      <c r="T168" s="42"/>
      <c r="U168" s="43"/>
      <c r="V168" s="41"/>
    </row>
    <row r="169" spans="1:22" s="40" customFormat="1" ht="21" x14ac:dyDescent="0.25">
      <c r="A169" s="176" t="s">
        <v>740</v>
      </c>
      <c r="B169" s="177" t="s">
        <v>741</v>
      </c>
      <c r="C169" s="177">
        <v>82</v>
      </c>
      <c r="D169" s="178" t="s">
        <v>9</v>
      </c>
      <c r="E169" s="178" t="s">
        <v>742</v>
      </c>
      <c r="F169" s="179">
        <v>546675537</v>
      </c>
      <c r="G169" s="178" t="s">
        <v>34</v>
      </c>
      <c r="H169" s="180">
        <v>0.79166666666666663</v>
      </c>
      <c r="I169" s="178" t="s">
        <v>16</v>
      </c>
      <c r="J169" s="181">
        <v>45833</v>
      </c>
      <c r="K169" s="181">
        <v>45960</v>
      </c>
      <c r="L169" s="177">
        <f>IF(ISBLANK(DATA[[#This Row],[DISCHARGE DATE]]),"NO DISCHARGE DATE",DATA[[#This Row],[DISCHARGE DATE]]-DATA[[#This Row],[ADMISSION DATE]]+1)</f>
        <v>128</v>
      </c>
      <c r="M169" s="182">
        <v>350</v>
      </c>
      <c r="N169" s="182">
        <v>1664</v>
      </c>
      <c r="O169" s="183" t="s">
        <v>423</v>
      </c>
      <c r="P169" s="183" t="s">
        <v>1045</v>
      </c>
      <c r="Q169" s="184" cm="1">
        <f t="array" ref="Q169">_xlfn.IFS(DATA[[#This Row],[TYPE]]="Normal",DATA[[#This Row],[STORAGE DAYS]]*13,DATA[[#This Row],[TYPE]]="VIP",DATA[[#This Row],[STORAGE DAYS]]*20)</f>
        <v>1664</v>
      </c>
      <c r="R169" s="184">
        <f>DATA[[#This Row],[COLDROOM FEE]]-DATA[[#This Row],[STORAGE FEE]]</f>
        <v>0</v>
      </c>
      <c r="S169" s="38" t="str">
        <f>IF(ISBLANK(DATA[[#This Row],[COLDROOM RECEIPT]]),"IN CUSTODY","DISCHARGED")</f>
        <v>DISCHARGED</v>
      </c>
      <c r="T169" s="42"/>
      <c r="U169" s="43"/>
      <c r="V169" s="41"/>
    </row>
    <row r="170" spans="1:22" s="40" customFormat="1" ht="21" x14ac:dyDescent="0.25">
      <c r="A170" s="176" t="s">
        <v>743</v>
      </c>
      <c r="B170" s="177" t="s">
        <v>744</v>
      </c>
      <c r="C170" s="177">
        <v>50</v>
      </c>
      <c r="D170" s="178" t="s">
        <v>9</v>
      </c>
      <c r="E170" s="178" t="s">
        <v>745</v>
      </c>
      <c r="F170" s="179">
        <v>550255518</v>
      </c>
      <c r="G170" s="178" t="s">
        <v>33</v>
      </c>
      <c r="H170" s="180">
        <v>0.66666666666666663</v>
      </c>
      <c r="I170" s="178" t="s">
        <v>16</v>
      </c>
      <c r="J170" s="181">
        <v>45837</v>
      </c>
      <c r="K170" s="181">
        <v>45933</v>
      </c>
      <c r="L170" s="177">
        <f>IF(ISBLANK(DATA[[#This Row],[DISCHARGE DATE]]),"NO DISCHARGE DATE",DATA[[#This Row],[DISCHARGE DATE]]-DATA[[#This Row],[ADMISSION DATE]]+1)</f>
        <v>97</v>
      </c>
      <c r="M170" s="182">
        <v>350</v>
      </c>
      <c r="N170" s="182">
        <v>1261</v>
      </c>
      <c r="O170" s="183" t="s">
        <v>720</v>
      </c>
      <c r="P170" s="183" t="s">
        <v>1005</v>
      </c>
      <c r="Q170" s="184" cm="1">
        <f t="array" ref="Q170">_xlfn.IFS(DATA[[#This Row],[TYPE]]="Normal",DATA[[#This Row],[STORAGE DAYS]]*13,DATA[[#This Row],[TYPE]]="VIP",DATA[[#This Row],[STORAGE DAYS]]*20)</f>
        <v>1261</v>
      </c>
      <c r="R170" s="184">
        <f>DATA[[#This Row],[COLDROOM FEE]]-DATA[[#This Row],[STORAGE FEE]]</f>
        <v>0</v>
      </c>
      <c r="S170" s="38" t="str">
        <f>IF(ISBLANK(DATA[[#This Row],[COLDROOM RECEIPT]]),"IN CUSTODY","DISCHARGED")</f>
        <v>DISCHARGED</v>
      </c>
      <c r="T170" s="42"/>
      <c r="U170" s="43"/>
      <c r="V170" s="41"/>
    </row>
    <row r="171" spans="1:22" s="40" customFormat="1" ht="21" x14ac:dyDescent="0.25">
      <c r="A171" s="176" t="s">
        <v>746</v>
      </c>
      <c r="B171" s="177" t="s">
        <v>747</v>
      </c>
      <c r="C171" s="177">
        <v>70</v>
      </c>
      <c r="D171" s="178" t="s">
        <v>7</v>
      </c>
      <c r="E171" s="178" t="s">
        <v>173</v>
      </c>
      <c r="F171" s="179">
        <v>247744664</v>
      </c>
      <c r="G171" s="178" t="s">
        <v>34</v>
      </c>
      <c r="H171" s="180">
        <v>0.79166666666666663</v>
      </c>
      <c r="I171" s="178" t="s">
        <v>16</v>
      </c>
      <c r="J171" s="181">
        <v>45836</v>
      </c>
      <c r="K171" s="181">
        <v>45961</v>
      </c>
      <c r="L171" s="177">
        <f>IF(ISBLANK(DATA[[#This Row],[DISCHARGE DATE]]),"NO DISCHARGE DATE",DATA[[#This Row],[DISCHARGE DATE]]-DATA[[#This Row],[ADMISSION DATE]]+1)</f>
        <v>126</v>
      </c>
      <c r="M171" s="182">
        <v>350</v>
      </c>
      <c r="N171" s="182">
        <v>1638</v>
      </c>
      <c r="O171" s="183" t="s">
        <v>730</v>
      </c>
      <c r="P171" s="183" t="s">
        <v>1142</v>
      </c>
      <c r="Q171" s="184" cm="1">
        <f t="array" ref="Q171">_xlfn.IFS(DATA[[#This Row],[TYPE]]="Normal",DATA[[#This Row],[STORAGE DAYS]]*13,DATA[[#This Row],[TYPE]]="VIP",DATA[[#This Row],[STORAGE DAYS]]*20)</f>
        <v>1638</v>
      </c>
      <c r="R171" s="184">
        <f>DATA[[#This Row],[COLDROOM FEE]]-DATA[[#This Row],[STORAGE FEE]]</f>
        <v>0</v>
      </c>
      <c r="S171" s="38" t="str">
        <f>IF(ISBLANK(DATA[[#This Row],[COLDROOM RECEIPT]]),"IN CUSTODY","DISCHARGED")</f>
        <v>DISCHARGED</v>
      </c>
      <c r="T171" s="42"/>
      <c r="U171" s="43"/>
      <c r="V171" s="41"/>
    </row>
    <row r="172" spans="1:22" s="40" customFormat="1" ht="21" x14ac:dyDescent="0.25">
      <c r="A172" s="176" t="s">
        <v>748</v>
      </c>
      <c r="B172" s="177" t="s">
        <v>749</v>
      </c>
      <c r="C172" s="177">
        <v>70</v>
      </c>
      <c r="D172" s="178" t="s">
        <v>7</v>
      </c>
      <c r="E172" s="178" t="s">
        <v>750</v>
      </c>
      <c r="F172" s="179">
        <v>246802783</v>
      </c>
      <c r="G172" s="178" t="s">
        <v>34</v>
      </c>
      <c r="H172" s="180">
        <v>0.6875</v>
      </c>
      <c r="I172" s="178" t="s">
        <v>18</v>
      </c>
      <c r="J172" s="181">
        <v>45838</v>
      </c>
      <c r="K172" s="181">
        <v>45961</v>
      </c>
      <c r="L172" s="177">
        <f>IF(ISBLANK(DATA[[#This Row],[DISCHARGE DATE]]),"NO DISCHARGE DATE",DATA[[#This Row],[DISCHARGE DATE]]-DATA[[#This Row],[ADMISSION DATE]]+1)</f>
        <v>124</v>
      </c>
      <c r="M172" s="182">
        <v>350</v>
      </c>
      <c r="N172" s="182">
        <v>2480</v>
      </c>
      <c r="O172" s="183" t="s">
        <v>581</v>
      </c>
      <c r="P172" s="183" t="s">
        <v>1148</v>
      </c>
      <c r="Q172" s="184" cm="1">
        <f t="array" ref="Q172">_xlfn.IFS(DATA[[#This Row],[TYPE]]="Normal",DATA[[#This Row],[STORAGE DAYS]]*13,DATA[[#This Row],[TYPE]]="VIP",DATA[[#This Row],[STORAGE DAYS]]*20)</f>
        <v>2480</v>
      </c>
      <c r="R172" s="184">
        <f>DATA[[#This Row],[COLDROOM FEE]]-DATA[[#This Row],[STORAGE FEE]]</f>
        <v>0</v>
      </c>
      <c r="S172" s="38" t="str">
        <f>IF(ISBLANK(DATA[[#This Row],[COLDROOM RECEIPT]]),"IN CUSTODY","DISCHARGED")</f>
        <v>DISCHARGED</v>
      </c>
      <c r="T172" s="42"/>
      <c r="U172" s="43"/>
      <c r="V172" s="41"/>
    </row>
    <row r="173" spans="1:22" s="40" customFormat="1" ht="21" x14ac:dyDescent="0.25">
      <c r="A173" s="176" t="s">
        <v>751</v>
      </c>
      <c r="B173" s="177" t="s">
        <v>752</v>
      </c>
      <c r="C173" s="177">
        <v>41</v>
      </c>
      <c r="D173" s="178" t="s">
        <v>9</v>
      </c>
      <c r="E173" s="178" t="s">
        <v>320</v>
      </c>
      <c r="F173" s="179">
        <v>559942653</v>
      </c>
      <c r="G173" s="178" t="s">
        <v>35</v>
      </c>
      <c r="H173" s="180">
        <v>0.5</v>
      </c>
      <c r="I173" s="178" t="s">
        <v>16</v>
      </c>
      <c r="J173" s="181">
        <v>45839</v>
      </c>
      <c r="K173" s="181">
        <v>45898</v>
      </c>
      <c r="L173" s="177">
        <f>IF(ISBLANK(DATA[[#This Row],[DISCHARGE DATE]]),"NO DISCHARGE DATE",DATA[[#This Row],[DISCHARGE DATE]]-DATA[[#This Row],[ADMISSION DATE]]+1)</f>
        <v>60</v>
      </c>
      <c r="M173" s="182">
        <v>350</v>
      </c>
      <c r="N173" s="182">
        <v>780</v>
      </c>
      <c r="O173" s="183" t="s">
        <v>544</v>
      </c>
      <c r="P173" s="183" t="s">
        <v>753</v>
      </c>
      <c r="Q173" s="184" cm="1">
        <f t="array" ref="Q173">_xlfn.IFS(DATA[[#This Row],[TYPE]]="Normal",DATA[[#This Row],[STORAGE DAYS]]*13,DATA[[#This Row],[TYPE]]="VIP",DATA[[#This Row],[STORAGE DAYS]]*20)</f>
        <v>780</v>
      </c>
      <c r="R173" s="184">
        <f>DATA[[#This Row],[COLDROOM FEE]]-DATA[[#This Row],[STORAGE FEE]]</f>
        <v>0</v>
      </c>
      <c r="S173" s="38" t="str">
        <f>IF(ISBLANK(DATA[[#This Row],[COLDROOM RECEIPT]]),"IN CUSTODY","DISCHARGED")</f>
        <v>DISCHARGED</v>
      </c>
      <c r="T173" s="37"/>
      <c r="U173" s="43"/>
      <c r="V173" s="41"/>
    </row>
    <row r="174" spans="1:22" s="40" customFormat="1" ht="21" x14ac:dyDescent="0.25">
      <c r="A174" s="176" t="s">
        <v>754</v>
      </c>
      <c r="B174" s="177" t="s">
        <v>755</v>
      </c>
      <c r="C174" s="177">
        <v>90</v>
      </c>
      <c r="D174" s="178" t="s">
        <v>7</v>
      </c>
      <c r="E174" s="178" t="s">
        <v>756</v>
      </c>
      <c r="F174" s="179">
        <v>537961472</v>
      </c>
      <c r="G174" s="178" t="s">
        <v>35</v>
      </c>
      <c r="H174" s="180">
        <v>0.58333333333333337</v>
      </c>
      <c r="I174" s="178" t="s">
        <v>16</v>
      </c>
      <c r="J174" s="181">
        <v>45847</v>
      </c>
      <c r="K174" s="181">
        <v>45989</v>
      </c>
      <c r="L174" s="177">
        <f>IF(ISBLANK(DATA[[#This Row],[DISCHARGE DATE]]),"NO DISCHARGE DATE",DATA[[#This Row],[DISCHARGE DATE]]-DATA[[#This Row],[ADMISSION DATE]]+1)</f>
        <v>143</v>
      </c>
      <c r="M174" s="182">
        <v>350</v>
      </c>
      <c r="N174" s="182">
        <v>1759</v>
      </c>
      <c r="O174" s="183" t="s">
        <v>757</v>
      </c>
      <c r="P174" s="183" t="s">
        <v>1212</v>
      </c>
      <c r="Q174" s="184" cm="1">
        <f t="array" ref="Q174">_xlfn.IFS(DATA[[#This Row],[TYPE]]="Normal",DATA[[#This Row],[STORAGE DAYS]]*13,DATA[[#This Row],[TYPE]]="VIP",DATA[[#This Row],[STORAGE DAYS]]*20)</f>
        <v>1859</v>
      </c>
      <c r="R174" s="184">
        <f>DATA[[#This Row],[COLDROOM FEE]]-DATA[[#This Row],[STORAGE FEE]]</f>
        <v>-100</v>
      </c>
      <c r="S174" s="38" t="str">
        <f>IF(ISBLANK(DATA[[#This Row],[COLDROOM RECEIPT]]),"IN CUSTODY","DISCHARGED")</f>
        <v>DISCHARGED</v>
      </c>
      <c r="T174" s="42"/>
      <c r="U174" s="43"/>
      <c r="V174" s="41"/>
    </row>
    <row r="175" spans="1:22" s="40" customFormat="1" ht="21" x14ac:dyDescent="0.25">
      <c r="A175" s="176" t="s">
        <v>758</v>
      </c>
      <c r="B175" s="177" t="s">
        <v>759</v>
      </c>
      <c r="C175" s="177">
        <v>78</v>
      </c>
      <c r="D175" s="178" t="s">
        <v>9</v>
      </c>
      <c r="E175" s="178" t="s">
        <v>510</v>
      </c>
      <c r="F175" s="179">
        <v>242122292</v>
      </c>
      <c r="G175" s="178" t="s">
        <v>35</v>
      </c>
      <c r="H175" s="180">
        <v>0.625</v>
      </c>
      <c r="I175" s="178" t="s">
        <v>16</v>
      </c>
      <c r="J175" s="181">
        <v>45849</v>
      </c>
      <c r="K175" s="181">
        <v>46108</v>
      </c>
      <c r="L175" s="177">
        <f>IF(ISBLANK(DATA[[#This Row],[DISCHARGE DATE]]),"NO DISCHARGE DATE",DATA[[#This Row],[DISCHARGE DATE]]-DATA[[#This Row],[ADMISSION DATE]]+1)</f>
        <v>260</v>
      </c>
      <c r="M175" s="182">
        <v>350</v>
      </c>
      <c r="N175" s="182">
        <v>2000</v>
      </c>
      <c r="O175" s="183" t="s">
        <v>602</v>
      </c>
      <c r="P175" s="183"/>
      <c r="Q175" s="184" cm="1">
        <f t="array" ref="Q175">_xlfn.IFS(DATA[[#This Row],[TYPE]]="Normal",DATA[[#This Row],[STORAGE DAYS]]*13,DATA[[#This Row],[TYPE]]="VIP",DATA[[#This Row],[STORAGE DAYS]]*20)</f>
        <v>3380</v>
      </c>
      <c r="R175" s="184">
        <f>DATA[[#This Row],[COLDROOM FEE]]-DATA[[#This Row],[STORAGE FEE]]</f>
        <v>-1380</v>
      </c>
      <c r="S175" s="38" t="str">
        <f>IF(ISBLANK(DATA[[#This Row],[COLDROOM RECEIPT]]),"IN CUSTODY","DISCHARGED")</f>
        <v>IN CUSTODY</v>
      </c>
      <c r="T175" s="42"/>
      <c r="U175" s="43"/>
      <c r="V175" s="41"/>
    </row>
    <row r="176" spans="1:22" s="40" customFormat="1" ht="21" x14ac:dyDescent="0.25">
      <c r="A176" s="176" t="s">
        <v>760</v>
      </c>
      <c r="B176" s="177" t="s">
        <v>761</v>
      </c>
      <c r="C176" s="177">
        <v>53</v>
      </c>
      <c r="D176" s="178" t="s">
        <v>7</v>
      </c>
      <c r="E176" s="178" t="s">
        <v>762</v>
      </c>
      <c r="F176" s="179">
        <v>546500381</v>
      </c>
      <c r="G176" s="178" t="s">
        <v>33</v>
      </c>
      <c r="H176" s="180">
        <v>0.58333333333333337</v>
      </c>
      <c r="I176" s="178" t="s">
        <v>16</v>
      </c>
      <c r="J176" s="181">
        <v>45851</v>
      </c>
      <c r="K176" s="181">
        <v>45933</v>
      </c>
      <c r="L176" s="177">
        <f>IF(ISBLANK(DATA[[#This Row],[DISCHARGE DATE]]),"NO DISCHARGE DATE",DATA[[#This Row],[DISCHARGE DATE]]-DATA[[#This Row],[ADMISSION DATE]]+1)</f>
        <v>83</v>
      </c>
      <c r="M176" s="182">
        <v>350</v>
      </c>
      <c r="N176" s="182">
        <v>1079</v>
      </c>
      <c r="O176" s="183" t="s">
        <v>441</v>
      </c>
      <c r="P176" s="183" t="s">
        <v>1010</v>
      </c>
      <c r="Q176" s="184" cm="1">
        <f t="array" ref="Q176">_xlfn.IFS(DATA[[#This Row],[TYPE]]="Normal",DATA[[#This Row],[STORAGE DAYS]]*13,DATA[[#This Row],[TYPE]]="VIP",DATA[[#This Row],[STORAGE DAYS]]*20)</f>
        <v>1079</v>
      </c>
      <c r="R176" s="184">
        <f>DATA[[#This Row],[COLDROOM FEE]]-DATA[[#This Row],[STORAGE FEE]]</f>
        <v>0</v>
      </c>
      <c r="S176" s="38" t="str">
        <f>IF(ISBLANK(DATA[[#This Row],[COLDROOM RECEIPT]]),"IN CUSTODY","DISCHARGED")</f>
        <v>DISCHARGED</v>
      </c>
      <c r="T176" s="42"/>
      <c r="U176" s="43"/>
      <c r="V176" s="41"/>
    </row>
    <row r="177" spans="1:22" s="40" customFormat="1" ht="21" x14ac:dyDescent="0.25">
      <c r="A177" s="176" t="s">
        <v>763</v>
      </c>
      <c r="B177" s="177" t="s">
        <v>764</v>
      </c>
      <c r="C177" s="177">
        <v>60</v>
      </c>
      <c r="D177" s="178" t="s">
        <v>9</v>
      </c>
      <c r="E177" s="178" t="s">
        <v>765</v>
      </c>
      <c r="F177" s="179">
        <v>535372585</v>
      </c>
      <c r="G177" s="178" t="s">
        <v>33</v>
      </c>
      <c r="H177" s="180">
        <v>0.71944444444444444</v>
      </c>
      <c r="I177" s="178" t="s">
        <v>16</v>
      </c>
      <c r="J177" s="181">
        <v>45855</v>
      </c>
      <c r="K177" s="181">
        <v>45933</v>
      </c>
      <c r="L177" s="177">
        <f>IF(ISBLANK(DATA[[#This Row],[DISCHARGE DATE]]),"NO DISCHARGE DATE",DATA[[#This Row],[DISCHARGE DATE]]-DATA[[#This Row],[ADMISSION DATE]]+1)</f>
        <v>79</v>
      </c>
      <c r="M177" s="182">
        <v>350</v>
      </c>
      <c r="N177" s="182">
        <v>1027</v>
      </c>
      <c r="O177" s="183" t="s">
        <v>644</v>
      </c>
      <c r="P177" s="183" t="s">
        <v>1030</v>
      </c>
      <c r="Q177" s="184" cm="1">
        <f t="array" ref="Q177">_xlfn.IFS(DATA[[#This Row],[TYPE]]="Normal",DATA[[#This Row],[STORAGE DAYS]]*13,DATA[[#This Row],[TYPE]]="VIP",DATA[[#This Row],[STORAGE DAYS]]*20)</f>
        <v>1027</v>
      </c>
      <c r="R177" s="184">
        <f>DATA[[#This Row],[COLDROOM FEE]]-DATA[[#This Row],[STORAGE FEE]]</f>
        <v>0</v>
      </c>
      <c r="S177" s="38" t="str">
        <f>IF(ISBLANK(DATA[[#This Row],[COLDROOM RECEIPT]]),"IN CUSTODY","DISCHARGED")</f>
        <v>DISCHARGED</v>
      </c>
      <c r="T177" s="42"/>
      <c r="U177" s="43"/>
      <c r="V177" s="41"/>
    </row>
    <row r="178" spans="1:22" s="40" customFormat="1" ht="21" x14ac:dyDescent="0.25">
      <c r="A178" s="176" t="s">
        <v>766</v>
      </c>
      <c r="B178" s="177" t="s">
        <v>1038</v>
      </c>
      <c r="C178" s="177">
        <v>47</v>
      </c>
      <c r="D178" s="178" t="s">
        <v>7</v>
      </c>
      <c r="E178" s="178" t="s">
        <v>767</v>
      </c>
      <c r="F178" s="179">
        <v>243309054</v>
      </c>
      <c r="G178" s="178" t="s">
        <v>35</v>
      </c>
      <c r="H178" s="180">
        <v>0.33333333333333331</v>
      </c>
      <c r="I178" s="178" t="s">
        <v>18</v>
      </c>
      <c r="J178" s="181">
        <v>45857</v>
      </c>
      <c r="K178" s="181">
        <v>45933</v>
      </c>
      <c r="L178" s="177">
        <f>IF(ISBLANK(DATA[[#This Row],[DISCHARGE DATE]]),"NO DISCHARGE DATE",DATA[[#This Row],[DISCHARGE DATE]]-DATA[[#This Row],[ADMISSION DATE]]+1)</f>
        <v>77</v>
      </c>
      <c r="M178" s="182">
        <v>350</v>
      </c>
      <c r="N178" s="182">
        <v>1540</v>
      </c>
      <c r="O178" s="183" t="s">
        <v>768</v>
      </c>
      <c r="P178" s="183" t="s">
        <v>1024</v>
      </c>
      <c r="Q178" s="184" cm="1">
        <f t="array" ref="Q178">_xlfn.IFS(DATA[[#This Row],[TYPE]]="Normal",DATA[[#This Row],[STORAGE DAYS]]*13,DATA[[#This Row],[TYPE]]="VIP",DATA[[#This Row],[STORAGE DAYS]]*20)</f>
        <v>1540</v>
      </c>
      <c r="R178" s="184">
        <f>DATA[[#This Row],[COLDROOM FEE]]-DATA[[#This Row],[STORAGE FEE]]</f>
        <v>0</v>
      </c>
      <c r="S178" s="38" t="str">
        <f>IF(ISBLANK(DATA[[#This Row],[COLDROOM RECEIPT]]),"IN CUSTODY","DISCHARGED")</f>
        <v>DISCHARGED</v>
      </c>
      <c r="T178" s="42"/>
      <c r="U178" s="43"/>
      <c r="V178" s="41"/>
    </row>
    <row r="179" spans="1:22" s="40" customFormat="1" ht="21" x14ac:dyDescent="0.25">
      <c r="A179" s="176" t="s">
        <v>769</v>
      </c>
      <c r="B179" s="177" t="s">
        <v>770</v>
      </c>
      <c r="C179" s="177">
        <v>42</v>
      </c>
      <c r="D179" s="178" t="s">
        <v>9</v>
      </c>
      <c r="E179" s="178" t="s">
        <v>771</v>
      </c>
      <c r="F179" s="179">
        <v>240929810</v>
      </c>
      <c r="G179" s="178" t="s">
        <v>34</v>
      </c>
      <c r="H179" s="180">
        <v>0.97222222222222221</v>
      </c>
      <c r="I179" s="178" t="s">
        <v>18</v>
      </c>
      <c r="J179" s="181">
        <v>45856</v>
      </c>
      <c r="K179" s="181">
        <v>45919</v>
      </c>
      <c r="L179" s="177">
        <f>IF(ISBLANK(DATA[[#This Row],[DISCHARGE DATE]]),"NO DISCHARGE DATE",DATA[[#This Row],[DISCHARGE DATE]]-DATA[[#This Row],[ADMISSION DATE]]+1)</f>
        <v>64</v>
      </c>
      <c r="M179" s="182">
        <v>350</v>
      </c>
      <c r="N179" s="182">
        <v>1280</v>
      </c>
      <c r="O179" s="183" t="s">
        <v>485</v>
      </c>
      <c r="P179" s="183" t="s">
        <v>826</v>
      </c>
      <c r="Q179" s="184" cm="1">
        <f t="array" ref="Q179">_xlfn.IFS(DATA[[#This Row],[TYPE]]="Normal",DATA[[#This Row],[STORAGE DAYS]]*13,DATA[[#This Row],[TYPE]]="VIP",DATA[[#This Row],[STORAGE DAYS]]*20)</f>
        <v>1280</v>
      </c>
      <c r="R179" s="184">
        <f>DATA[[#This Row],[COLDROOM FEE]]-DATA[[#This Row],[STORAGE FEE]]</f>
        <v>0</v>
      </c>
      <c r="S179" s="38" t="str">
        <f>IF(ISBLANK(DATA[[#This Row],[COLDROOM RECEIPT]]),"IN CUSTODY","DISCHARGED")</f>
        <v>DISCHARGED</v>
      </c>
      <c r="T179" s="42"/>
      <c r="U179" s="43"/>
      <c r="V179" s="41"/>
    </row>
    <row r="180" spans="1:22" s="40" customFormat="1" ht="21" x14ac:dyDescent="0.25">
      <c r="A180" s="176" t="s">
        <v>772</v>
      </c>
      <c r="B180" s="177" t="s">
        <v>773</v>
      </c>
      <c r="C180" s="177">
        <v>31</v>
      </c>
      <c r="D180" s="178" t="s">
        <v>9</v>
      </c>
      <c r="E180" s="178" t="s">
        <v>774</v>
      </c>
      <c r="F180" s="179">
        <v>242886362</v>
      </c>
      <c r="G180" s="178" t="s">
        <v>21</v>
      </c>
      <c r="H180" s="180">
        <v>0.41388888888888886</v>
      </c>
      <c r="I180" s="178" t="s">
        <v>16</v>
      </c>
      <c r="J180" s="181">
        <v>45858</v>
      </c>
      <c r="K180" s="181">
        <v>45870</v>
      </c>
      <c r="L180" s="177">
        <f>IF(ISBLANK(DATA[[#This Row],[DISCHARGE DATE]]),"NO DISCHARGE DATE",DATA[[#This Row],[DISCHARGE DATE]]-DATA[[#This Row],[ADMISSION DATE]]+1)</f>
        <v>13</v>
      </c>
      <c r="M180" s="182">
        <v>350</v>
      </c>
      <c r="N180" s="182">
        <v>169</v>
      </c>
      <c r="O180" s="183" t="s">
        <v>572</v>
      </c>
      <c r="P180" s="183" t="s">
        <v>757</v>
      </c>
      <c r="Q180" s="184" cm="1">
        <f t="array" ref="Q180">_xlfn.IFS(DATA[[#This Row],[TYPE]]="Normal",DATA[[#This Row],[STORAGE DAYS]]*13,DATA[[#This Row],[TYPE]]="VIP",DATA[[#This Row],[STORAGE DAYS]]*20)</f>
        <v>169</v>
      </c>
      <c r="R180" s="184">
        <f>DATA[[#This Row],[COLDROOM FEE]]-DATA[[#This Row],[STORAGE FEE]]</f>
        <v>0</v>
      </c>
      <c r="S180" s="38" t="str">
        <f>IF(ISBLANK(DATA[[#This Row],[COLDROOM RECEIPT]]),"IN CUSTODY","DISCHARGED")</f>
        <v>DISCHARGED</v>
      </c>
      <c r="T180" s="37"/>
      <c r="U180" s="43"/>
      <c r="V180" s="41"/>
    </row>
    <row r="181" spans="1:22" s="40" customFormat="1" ht="21" x14ac:dyDescent="0.25">
      <c r="A181" s="176" t="s">
        <v>775</v>
      </c>
      <c r="B181" s="177" t="s">
        <v>776</v>
      </c>
      <c r="C181" s="177">
        <v>46</v>
      </c>
      <c r="D181" s="178" t="s">
        <v>7</v>
      </c>
      <c r="E181" s="178" t="s">
        <v>777</v>
      </c>
      <c r="F181" s="179">
        <v>243672539</v>
      </c>
      <c r="G181" s="178" t="s">
        <v>35</v>
      </c>
      <c r="H181" s="180">
        <v>0.75</v>
      </c>
      <c r="I181" s="178" t="s">
        <v>16</v>
      </c>
      <c r="J181" s="181">
        <v>45857</v>
      </c>
      <c r="K181" s="181">
        <v>45961</v>
      </c>
      <c r="L181" s="177">
        <f>IF(ISBLANK(DATA[[#This Row],[DISCHARGE DATE]]),"NO DISCHARGE DATE",DATA[[#This Row],[DISCHARGE DATE]]-DATA[[#This Row],[ADMISSION DATE]]+1)</f>
        <v>105</v>
      </c>
      <c r="M181" s="182">
        <v>350</v>
      </c>
      <c r="N181" s="182">
        <v>1365</v>
      </c>
      <c r="O181" s="183" t="s">
        <v>639</v>
      </c>
      <c r="P181" s="183" t="s">
        <v>1123</v>
      </c>
      <c r="Q181" s="184" cm="1">
        <f t="array" ref="Q181">_xlfn.IFS(DATA[[#This Row],[TYPE]]="Normal",DATA[[#This Row],[STORAGE DAYS]]*13,DATA[[#This Row],[TYPE]]="VIP",DATA[[#This Row],[STORAGE DAYS]]*20)</f>
        <v>1365</v>
      </c>
      <c r="R181" s="184">
        <f>DATA[[#This Row],[COLDROOM FEE]]-DATA[[#This Row],[STORAGE FEE]]</f>
        <v>0</v>
      </c>
      <c r="S181" s="38" t="str">
        <f>IF(ISBLANK(DATA[[#This Row],[COLDROOM RECEIPT]]),"IN CUSTODY","DISCHARGED")</f>
        <v>DISCHARGED</v>
      </c>
      <c r="T181" s="42"/>
      <c r="U181" s="43"/>
      <c r="V181" s="41"/>
    </row>
    <row r="182" spans="1:22" s="40" customFormat="1" ht="21" x14ac:dyDescent="0.25">
      <c r="A182" s="176" t="s">
        <v>778</v>
      </c>
      <c r="B182" s="177" t="s">
        <v>1037</v>
      </c>
      <c r="C182" s="177">
        <v>45</v>
      </c>
      <c r="D182" s="178" t="s">
        <v>9</v>
      </c>
      <c r="E182" s="178" t="s">
        <v>779</v>
      </c>
      <c r="F182" s="179">
        <v>559213457</v>
      </c>
      <c r="G182" s="178" t="s">
        <v>34</v>
      </c>
      <c r="H182" s="180">
        <v>0.34513888888888888</v>
      </c>
      <c r="I182" s="178" t="s">
        <v>18</v>
      </c>
      <c r="J182" s="181">
        <v>45860</v>
      </c>
      <c r="K182" s="181">
        <v>45954</v>
      </c>
      <c r="L182" s="177">
        <f>IF(ISBLANK(DATA[[#This Row],[DISCHARGE DATE]]),"NO DISCHARGE DATE",DATA[[#This Row],[DISCHARGE DATE]]-DATA[[#This Row],[ADMISSION DATE]]+1)</f>
        <v>95</v>
      </c>
      <c r="M182" s="182">
        <v>350</v>
      </c>
      <c r="N182" s="182">
        <v>1900</v>
      </c>
      <c r="O182" s="183" t="s">
        <v>670</v>
      </c>
      <c r="P182" s="183" t="s">
        <v>1068</v>
      </c>
      <c r="Q182" s="184" cm="1">
        <f t="array" ref="Q182">_xlfn.IFS(DATA[[#This Row],[TYPE]]="Normal",DATA[[#This Row],[STORAGE DAYS]]*13,DATA[[#This Row],[TYPE]]="VIP",DATA[[#This Row],[STORAGE DAYS]]*20)</f>
        <v>1900</v>
      </c>
      <c r="R182" s="184">
        <f>DATA[[#This Row],[COLDROOM FEE]]-DATA[[#This Row],[STORAGE FEE]]</f>
        <v>0</v>
      </c>
      <c r="S182" s="38" t="str">
        <f>IF(ISBLANK(DATA[[#This Row],[COLDROOM RECEIPT]]),"IN CUSTODY","DISCHARGED")</f>
        <v>DISCHARGED</v>
      </c>
      <c r="T182" s="42"/>
      <c r="U182" s="43"/>
      <c r="V182" s="41"/>
    </row>
    <row r="183" spans="1:22" s="40" customFormat="1" ht="21" x14ac:dyDescent="0.25">
      <c r="A183" s="176" t="s">
        <v>780</v>
      </c>
      <c r="B183" s="177" t="s">
        <v>781</v>
      </c>
      <c r="C183" s="177">
        <v>35</v>
      </c>
      <c r="D183" s="178" t="s">
        <v>7</v>
      </c>
      <c r="E183" s="178" t="s">
        <v>782</v>
      </c>
      <c r="F183" s="179">
        <v>201669517</v>
      </c>
      <c r="G183" s="178" t="s">
        <v>31</v>
      </c>
      <c r="H183" s="180">
        <v>0.6958333333333333</v>
      </c>
      <c r="I183" s="178" t="s">
        <v>18</v>
      </c>
      <c r="J183" s="181">
        <v>45861</v>
      </c>
      <c r="K183" s="181">
        <v>45898</v>
      </c>
      <c r="L183" s="177">
        <f>IF(ISBLANK(DATA[[#This Row],[DISCHARGE DATE]]),"NO DISCHARGE DATE",DATA[[#This Row],[DISCHARGE DATE]]-DATA[[#This Row],[ADMISSION DATE]]+1)</f>
        <v>38</v>
      </c>
      <c r="M183" s="182">
        <v>350</v>
      </c>
      <c r="N183" s="182">
        <v>760</v>
      </c>
      <c r="O183" s="183" t="s">
        <v>436</v>
      </c>
      <c r="P183" s="183" t="s">
        <v>783</v>
      </c>
      <c r="Q183" s="184" cm="1">
        <f t="array" ref="Q183">_xlfn.IFS(DATA[[#This Row],[TYPE]]="Normal",DATA[[#This Row],[STORAGE DAYS]]*13,DATA[[#This Row],[TYPE]]="VIP",DATA[[#This Row],[STORAGE DAYS]]*20)</f>
        <v>760</v>
      </c>
      <c r="R183" s="184">
        <f>DATA[[#This Row],[COLDROOM FEE]]-DATA[[#This Row],[STORAGE FEE]]</f>
        <v>0</v>
      </c>
      <c r="S183" s="38" t="str">
        <f>IF(ISBLANK(DATA[[#This Row],[COLDROOM RECEIPT]]),"IN CUSTODY","DISCHARGED")</f>
        <v>DISCHARGED</v>
      </c>
      <c r="T183" s="37"/>
      <c r="U183" s="43"/>
      <c r="V183" s="41"/>
    </row>
    <row r="184" spans="1:22" s="40" customFormat="1" ht="18" customHeight="1" x14ac:dyDescent="0.25">
      <c r="A184" s="176" t="s">
        <v>784</v>
      </c>
      <c r="B184" s="177" t="s">
        <v>785</v>
      </c>
      <c r="C184" s="177">
        <v>54</v>
      </c>
      <c r="D184" s="178" t="s">
        <v>9</v>
      </c>
      <c r="E184" s="178" t="s">
        <v>786</v>
      </c>
      <c r="F184" s="179">
        <v>541911615</v>
      </c>
      <c r="G184" s="178" t="s">
        <v>34</v>
      </c>
      <c r="H184" s="180">
        <v>0.40486111111111112</v>
      </c>
      <c r="I184" s="178" t="s">
        <v>18</v>
      </c>
      <c r="J184" s="181">
        <v>45867</v>
      </c>
      <c r="K184" s="181">
        <v>45954</v>
      </c>
      <c r="L184" s="177">
        <f>IF(ISBLANK(DATA[[#This Row],[DISCHARGE DATE]]),"NO DISCHARGE DATE",DATA[[#This Row],[DISCHARGE DATE]]-DATA[[#This Row],[ADMISSION DATE]]+1)</f>
        <v>88</v>
      </c>
      <c r="M184" s="182">
        <v>350</v>
      </c>
      <c r="N184" s="182">
        <v>1760</v>
      </c>
      <c r="O184" s="183" t="s">
        <v>507</v>
      </c>
      <c r="P184" s="183" t="s">
        <v>1121</v>
      </c>
      <c r="Q184" s="184" cm="1">
        <f t="array" ref="Q184">_xlfn.IFS(DATA[[#This Row],[TYPE]]="Normal",DATA[[#This Row],[STORAGE DAYS]]*13,DATA[[#This Row],[TYPE]]="VIP",DATA[[#This Row],[STORAGE DAYS]]*20)</f>
        <v>1760</v>
      </c>
      <c r="R184" s="184">
        <f>DATA[[#This Row],[COLDROOM FEE]]-DATA[[#This Row],[STORAGE FEE]]</f>
        <v>0</v>
      </c>
      <c r="S184" s="38" t="str">
        <f>IF(ISBLANK(DATA[[#This Row],[COLDROOM RECEIPT]]),"IN CUSTODY","DISCHARGED")</f>
        <v>DISCHARGED</v>
      </c>
      <c r="T184" s="42"/>
      <c r="U184" s="43"/>
      <c r="V184" s="41"/>
    </row>
    <row r="185" spans="1:22" s="40" customFormat="1" ht="18.75" customHeight="1" x14ac:dyDescent="0.25">
      <c r="A185" s="176" t="s">
        <v>787</v>
      </c>
      <c r="B185" s="177" t="s">
        <v>788</v>
      </c>
      <c r="C185" s="177">
        <v>90</v>
      </c>
      <c r="D185" s="178" t="s">
        <v>7</v>
      </c>
      <c r="E185" s="178" t="s">
        <v>789</v>
      </c>
      <c r="F185" s="179">
        <v>240618158</v>
      </c>
      <c r="G185" s="178" t="s">
        <v>13</v>
      </c>
      <c r="H185" s="180">
        <v>0.9375</v>
      </c>
      <c r="I185" s="178" t="s">
        <v>16</v>
      </c>
      <c r="J185" s="181">
        <v>45868</v>
      </c>
      <c r="K185" s="181"/>
      <c r="L185" s="177" t="str">
        <f>IF(ISBLANK(DATA[[#This Row],[DISCHARGE DATE]]),"NO DISCHARGE DATE",DATA[[#This Row],[DISCHARGE DATE]]-DATA[[#This Row],[ADMISSION DATE]]+1)</f>
        <v>NO DISCHARGE DATE</v>
      </c>
      <c r="M185" s="182">
        <v>350</v>
      </c>
      <c r="N185" s="182"/>
      <c r="O185" s="183" t="s">
        <v>783</v>
      </c>
      <c r="P185" s="183"/>
      <c r="Q185" s="184" t="e" cm="1">
        <f t="array" ref="Q185">_xlfn.IFS(DATA[[#This Row],[TYPE]]="Normal",DATA[[#This Row],[STORAGE DAYS]]*13,DATA[[#This Row],[TYPE]]="VIP",DATA[[#This Row],[STORAGE DAYS]]*20)</f>
        <v>#VALUE!</v>
      </c>
      <c r="R185" s="184" t="e">
        <f>DATA[[#This Row],[COLDROOM FEE]]-DATA[[#This Row],[STORAGE FEE]]</f>
        <v>#VALUE!</v>
      </c>
      <c r="S185" s="38" t="str">
        <f>IF(ISBLANK(DATA[[#This Row],[COLDROOM RECEIPT]]),"IN CUSTODY","DISCHARGED")</f>
        <v>IN CUSTODY</v>
      </c>
      <c r="T185" s="42"/>
      <c r="U185" s="43"/>
      <c r="V185" s="41"/>
    </row>
    <row r="186" spans="1:22" s="40" customFormat="1" ht="16.5" customHeight="1" x14ac:dyDescent="0.25">
      <c r="A186" s="176" t="s">
        <v>790</v>
      </c>
      <c r="B186" s="177" t="s">
        <v>791</v>
      </c>
      <c r="C186" s="177">
        <v>25</v>
      </c>
      <c r="D186" s="178" t="s">
        <v>9</v>
      </c>
      <c r="E186" s="178" t="s">
        <v>610</v>
      </c>
      <c r="F186" s="179">
        <v>536038692</v>
      </c>
      <c r="G186" s="178" t="s">
        <v>35</v>
      </c>
      <c r="H186" s="180">
        <v>0.84722222222222221</v>
      </c>
      <c r="I186" s="178" t="s">
        <v>16</v>
      </c>
      <c r="J186" s="181">
        <v>45873</v>
      </c>
      <c r="K186" s="181">
        <v>45912</v>
      </c>
      <c r="L186" s="177">
        <f>IF(ISBLANK(DATA[[#This Row],[DISCHARGE DATE]]),"NO DISCHARGE DATE",DATA[[#This Row],[DISCHARGE DATE]]-DATA[[#This Row],[ADMISSION DATE]]+1)</f>
        <v>40</v>
      </c>
      <c r="M186" s="182">
        <v>350</v>
      </c>
      <c r="N186" s="182">
        <v>520</v>
      </c>
      <c r="O186" s="183" t="s">
        <v>634</v>
      </c>
      <c r="P186" s="183" t="s">
        <v>822</v>
      </c>
      <c r="Q186" s="184" cm="1">
        <f t="array" ref="Q186">_xlfn.IFS(DATA[[#This Row],[TYPE]]="Normal",DATA[[#This Row],[STORAGE DAYS]]*13,DATA[[#This Row],[TYPE]]="VIP",DATA[[#This Row],[STORAGE DAYS]]*20)</f>
        <v>520</v>
      </c>
      <c r="R186" s="184">
        <f>DATA[[#This Row],[COLDROOM FEE]]-DATA[[#This Row],[STORAGE FEE]]</f>
        <v>0</v>
      </c>
      <c r="S186" s="38" t="str">
        <f>IF(ISBLANK(DATA[[#This Row],[COLDROOM RECEIPT]]),"IN CUSTODY","DISCHARGED")</f>
        <v>DISCHARGED</v>
      </c>
      <c r="T186" s="42"/>
      <c r="U186" s="43"/>
      <c r="V186" s="41"/>
    </row>
    <row r="187" spans="1:22" s="40" customFormat="1" ht="16.5" customHeight="1" x14ac:dyDescent="0.25">
      <c r="A187" s="176" t="s">
        <v>792</v>
      </c>
      <c r="B187" s="177" t="s">
        <v>793</v>
      </c>
      <c r="C187" s="177">
        <v>51</v>
      </c>
      <c r="D187" s="178" t="s">
        <v>9</v>
      </c>
      <c r="E187" s="178" t="s">
        <v>794</v>
      </c>
      <c r="F187" s="179">
        <v>248104541</v>
      </c>
      <c r="G187" s="178" t="s">
        <v>35</v>
      </c>
      <c r="H187" s="180">
        <v>0.89583333333333337</v>
      </c>
      <c r="I187" s="178" t="s">
        <v>18</v>
      </c>
      <c r="J187" s="181">
        <v>45874</v>
      </c>
      <c r="K187" s="181">
        <v>45989</v>
      </c>
      <c r="L187" s="177">
        <f>IF(ISBLANK(DATA[[#This Row],[DISCHARGE DATE]]),"NO DISCHARGE DATE",DATA[[#This Row],[DISCHARGE DATE]]-DATA[[#This Row],[ADMISSION DATE]]+1)</f>
        <v>116</v>
      </c>
      <c r="M187" s="182">
        <v>350</v>
      </c>
      <c r="N187" s="182">
        <v>2120</v>
      </c>
      <c r="O187" s="183" t="s">
        <v>534</v>
      </c>
      <c r="P187" s="183" t="s">
        <v>533</v>
      </c>
      <c r="Q187" s="184" cm="1">
        <f t="array" ref="Q187">_xlfn.IFS(DATA[[#This Row],[TYPE]]="Normal",DATA[[#This Row],[STORAGE DAYS]]*13,DATA[[#This Row],[TYPE]]="VIP",DATA[[#This Row],[STORAGE DAYS]]*20)</f>
        <v>2320</v>
      </c>
      <c r="R187" s="184">
        <f>DATA[[#This Row],[COLDROOM FEE]]-DATA[[#This Row],[STORAGE FEE]]</f>
        <v>-200</v>
      </c>
      <c r="S187" s="38" t="str">
        <f>IF(ISBLANK(DATA[[#This Row],[COLDROOM RECEIPT]]),"IN CUSTODY","DISCHARGED")</f>
        <v>DISCHARGED</v>
      </c>
      <c r="T187" s="42"/>
      <c r="U187" s="43"/>
      <c r="V187" s="41"/>
    </row>
    <row r="188" spans="1:22" s="40" customFormat="1" ht="16.5" customHeight="1" x14ac:dyDescent="0.25">
      <c r="A188" s="176" t="s">
        <v>795</v>
      </c>
      <c r="B188" s="177" t="s">
        <v>796</v>
      </c>
      <c r="C188" s="177">
        <v>69</v>
      </c>
      <c r="D188" s="178" t="s">
        <v>9</v>
      </c>
      <c r="E188" s="178" t="s">
        <v>797</v>
      </c>
      <c r="F188" s="179">
        <v>243917189</v>
      </c>
      <c r="G188" s="178" t="s">
        <v>35</v>
      </c>
      <c r="H188" s="180">
        <v>0.59722222222222221</v>
      </c>
      <c r="I188" s="178" t="s">
        <v>16</v>
      </c>
      <c r="J188" s="181">
        <v>45875</v>
      </c>
      <c r="K188" s="181">
        <v>45989</v>
      </c>
      <c r="L188" s="177">
        <f>IF(ISBLANK(DATA[[#This Row],[DISCHARGE DATE]]),"NO DISCHARGE DATE",DATA[[#This Row],[DISCHARGE DATE]]-DATA[[#This Row],[ADMISSION DATE]]+1)</f>
        <v>115</v>
      </c>
      <c r="M188" s="182">
        <v>350</v>
      </c>
      <c r="N188" s="182">
        <v>1395</v>
      </c>
      <c r="O188" s="183" t="s">
        <v>549</v>
      </c>
      <c r="P188" s="183" t="s">
        <v>525</v>
      </c>
      <c r="Q188" s="184" cm="1">
        <f t="array" ref="Q188">_xlfn.IFS(DATA[[#This Row],[TYPE]]="Normal",DATA[[#This Row],[STORAGE DAYS]]*13,DATA[[#This Row],[TYPE]]="VIP",DATA[[#This Row],[STORAGE DAYS]]*20)</f>
        <v>1495</v>
      </c>
      <c r="R188" s="184">
        <f>DATA[[#This Row],[COLDROOM FEE]]-DATA[[#This Row],[STORAGE FEE]]</f>
        <v>-100</v>
      </c>
      <c r="S188" s="38" t="str">
        <f>IF(ISBLANK(DATA[[#This Row],[COLDROOM RECEIPT]]),"IN CUSTODY","DISCHARGED")</f>
        <v>DISCHARGED</v>
      </c>
      <c r="T188" s="42"/>
      <c r="U188" s="43"/>
      <c r="V188" s="41"/>
    </row>
    <row r="189" spans="1:22" s="40" customFormat="1" ht="16.5" customHeight="1" x14ac:dyDescent="0.25">
      <c r="A189" s="176" t="s">
        <v>798</v>
      </c>
      <c r="B189" s="177" t="s">
        <v>799</v>
      </c>
      <c r="C189" s="177">
        <v>78</v>
      </c>
      <c r="D189" s="178" t="s">
        <v>9</v>
      </c>
      <c r="E189" s="178" t="s">
        <v>800</v>
      </c>
      <c r="F189" s="179">
        <v>535769827</v>
      </c>
      <c r="G189" s="178" t="s">
        <v>35</v>
      </c>
      <c r="H189" s="180">
        <v>0.5</v>
      </c>
      <c r="I189" s="178" t="s">
        <v>16</v>
      </c>
      <c r="J189" s="181">
        <v>45877</v>
      </c>
      <c r="K189" s="181">
        <v>45933</v>
      </c>
      <c r="L189" s="177">
        <f>IF(ISBLANK(DATA[[#This Row],[DISCHARGE DATE]]),"NO DISCHARGE DATE",DATA[[#This Row],[DISCHARGE DATE]]-DATA[[#This Row],[ADMISSION DATE]]+1)</f>
        <v>57</v>
      </c>
      <c r="M189" s="182">
        <v>350</v>
      </c>
      <c r="N189" s="182">
        <v>741</v>
      </c>
      <c r="O189" s="183" t="s">
        <v>702</v>
      </c>
      <c r="P189" s="183" t="s">
        <v>1033</v>
      </c>
      <c r="Q189" s="184" cm="1">
        <f t="array" ref="Q189">_xlfn.IFS(DATA[[#This Row],[TYPE]]="Normal",DATA[[#This Row],[STORAGE DAYS]]*13,DATA[[#This Row],[TYPE]]="VIP",DATA[[#This Row],[STORAGE DAYS]]*20)</f>
        <v>741</v>
      </c>
      <c r="R189" s="184">
        <f>DATA[[#This Row],[COLDROOM FEE]]-DATA[[#This Row],[STORAGE FEE]]</f>
        <v>0</v>
      </c>
      <c r="S189" s="38" t="str">
        <f>IF(ISBLANK(DATA[[#This Row],[COLDROOM RECEIPT]]),"IN CUSTODY","DISCHARGED")</f>
        <v>DISCHARGED</v>
      </c>
      <c r="T189" s="42"/>
      <c r="U189" s="43"/>
      <c r="V189" s="41"/>
    </row>
    <row r="190" spans="1:22" s="40" customFormat="1" ht="16.5" customHeight="1" x14ac:dyDescent="0.25">
      <c r="A190" s="176" t="s">
        <v>801</v>
      </c>
      <c r="B190" s="177" t="s">
        <v>802</v>
      </c>
      <c r="C190" s="177">
        <v>46</v>
      </c>
      <c r="D190" s="178" t="s">
        <v>7</v>
      </c>
      <c r="E190" s="178" t="s">
        <v>803</v>
      </c>
      <c r="F190" s="185" t="s">
        <v>1137</v>
      </c>
      <c r="G190" s="178" t="s">
        <v>35</v>
      </c>
      <c r="H190" s="180">
        <v>0.6875</v>
      </c>
      <c r="I190" s="178" t="s">
        <v>18</v>
      </c>
      <c r="J190" s="181">
        <v>45878</v>
      </c>
      <c r="K190" s="181">
        <v>45961</v>
      </c>
      <c r="L190" s="177">
        <f>IF(ISBLANK(DATA[[#This Row],[DISCHARGE DATE]]),"NO DISCHARGE DATE",DATA[[#This Row],[DISCHARGE DATE]]-DATA[[#This Row],[ADMISSION DATE]]+1)</f>
        <v>84</v>
      </c>
      <c r="M190" s="182">
        <v>350</v>
      </c>
      <c r="N190" s="182">
        <v>840</v>
      </c>
      <c r="O190" s="183" t="s">
        <v>716</v>
      </c>
      <c r="P190" s="183" t="s">
        <v>1102</v>
      </c>
      <c r="Q190" s="184" cm="1">
        <f t="array" ref="Q190">_xlfn.IFS(DATA[[#This Row],[TYPE]]="Normal",DATA[[#This Row],[STORAGE DAYS]]*13,DATA[[#This Row],[TYPE]]="VIP",DATA[[#This Row],[STORAGE DAYS]]*20)</f>
        <v>1680</v>
      </c>
      <c r="R190" s="184">
        <f>DATA[[#This Row],[COLDROOM FEE]]-DATA[[#This Row],[STORAGE FEE]]</f>
        <v>-840</v>
      </c>
      <c r="S190" s="38" t="str">
        <f>IF(ISBLANK(DATA[[#This Row],[COLDROOM RECEIPT]]),"IN CUSTODY","DISCHARGED")</f>
        <v>DISCHARGED</v>
      </c>
      <c r="T190" s="42"/>
      <c r="U190" s="43"/>
      <c r="V190" s="41"/>
    </row>
    <row r="191" spans="1:22" s="40" customFormat="1" ht="16.5" customHeight="1" x14ac:dyDescent="0.25">
      <c r="A191" s="176" t="s">
        <v>804</v>
      </c>
      <c r="B191" s="177" t="s">
        <v>805</v>
      </c>
      <c r="C191" s="177">
        <v>98</v>
      </c>
      <c r="D191" s="178" t="s">
        <v>9</v>
      </c>
      <c r="E191" s="178" t="s">
        <v>806</v>
      </c>
      <c r="F191" s="179">
        <v>536960022</v>
      </c>
      <c r="G191" s="178" t="s">
        <v>34</v>
      </c>
      <c r="H191" s="180">
        <v>0.34027777777777779</v>
      </c>
      <c r="I191" s="178" t="s">
        <v>16</v>
      </c>
      <c r="J191" s="181">
        <v>45882</v>
      </c>
      <c r="K191" s="181">
        <v>45919</v>
      </c>
      <c r="L191" s="177">
        <f>IF(ISBLANK(DATA[[#This Row],[DISCHARGE DATE]]),"NO DISCHARGE DATE",DATA[[#This Row],[DISCHARGE DATE]]-DATA[[#This Row],[ADMISSION DATE]]+1)</f>
        <v>38</v>
      </c>
      <c r="M191" s="182">
        <v>350</v>
      </c>
      <c r="N191" s="182">
        <v>494</v>
      </c>
      <c r="O191" s="183" t="s">
        <v>629</v>
      </c>
      <c r="P191" s="183" t="s">
        <v>830</v>
      </c>
      <c r="Q191" s="184" cm="1">
        <f t="array" ref="Q191">_xlfn.IFS(DATA[[#This Row],[TYPE]]="Normal",DATA[[#This Row],[STORAGE DAYS]]*13,DATA[[#This Row],[TYPE]]="VIP",DATA[[#This Row],[STORAGE DAYS]]*20)</f>
        <v>494</v>
      </c>
      <c r="R191" s="184">
        <f>DATA[[#This Row],[COLDROOM FEE]]-DATA[[#This Row],[STORAGE FEE]]</f>
        <v>0</v>
      </c>
      <c r="S191" s="38" t="str">
        <f>IF(ISBLANK(DATA[[#This Row],[COLDROOM RECEIPT]]),"IN CUSTODY","DISCHARGED")</f>
        <v>DISCHARGED</v>
      </c>
      <c r="T191" s="42"/>
      <c r="U191" s="43"/>
      <c r="V191" s="41"/>
    </row>
    <row r="192" spans="1:22" s="40" customFormat="1" ht="16.5" customHeight="1" x14ac:dyDescent="0.25">
      <c r="A192" s="176" t="s">
        <v>807</v>
      </c>
      <c r="B192" s="177" t="s">
        <v>808</v>
      </c>
      <c r="C192" s="177">
        <v>65</v>
      </c>
      <c r="D192" s="178" t="s">
        <v>7</v>
      </c>
      <c r="E192" s="178" t="s">
        <v>809</v>
      </c>
      <c r="F192" s="179">
        <v>548315782</v>
      </c>
      <c r="G192" s="178" t="s">
        <v>34</v>
      </c>
      <c r="H192" s="180">
        <v>0.91666666666666663</v>
      </c>
      <c r="I192" s="178" t="s">
        <v>16</v>
      </c>
      <c r="J192" s="181">
        <v>45882</v>
      </c>
      <c r="K192" s="181">
        <v>46080</v>
      </c>
      <c r="L192" s="177">
        <f>IF(ISBLANK(DATA[[#This Row],[DISCHARGE DATE]]),"NO DISCHARGE DATE",DATA[[#This Row],[DISCHARGE DATE]]-DATA[[#This Row],[ADMISSION DATE]]+1)</f>
        <v>199</v>
      </c>
      <c r="M192" s="182">
        <v>350</v>
      </c>
      <c r="N192" s="182"/>
      <c r="O192" s="183" t="s">
        <v>753</v>
      </c>
      <c r="P192" s="183"/>
      <c r="Q192" s="184" cm="1">
        <f t="array" ref="Q192">_xlfn.IFS(DATA[[#This Row],[TYPE]]="Normal",DATA[[#This Row],[STORAGE DAYS]]*13,DATA[[#This Row],[TYPE]]="VIP",DATA[[#This Row],[STORAGE DAYS]]*20)</f>
        <v>2587</v>
      </c>
      <c r="R192" s="184">
        <f>DATA[[#This Row],[COLDROOM FEE]]-DATA[[#This Row],[STORAGE FEE]]</f>
        <v>-2587</v>
      </c>
      <c r="S192" s="38" t="str">
        <f>IF(ISBLANK(DATA[[#This Row],[COLDROOM RECEIPT]]),"IN CUSTODY","DISCHARGED")</f>
        <v>IN CUSTODY</v>
      </c>
      <c r="T192" s="42"/>
      <c r="U192" s="43"/>
      <c r="V192" s="41"/>
    </row>
    <row r="193" spans="1:22" s="40" customFormat="1" ht="16.5" customHeight="1" x14ac:dyDescent="0.25">
      <c r="A193" s="176" t="s">
        <v>810</v>
      </c>
      <c r="B193" s="177" t="s">
        <v>811</v>
      </c>
      <c r="C193" s="177">
        <v>69</v>
      </c>
      <c r="D193" s="178" t="s">
        <v>9</v>
      </c>
      <c r="E193" s="178" t="s">
        <v>812</v>
      </c>
      <c r="F193" s="179">
        <v>245958269</v>
      </c>
      <c r="G193" s="178" t="s">
        <v>35</v>
      </c>
      <c r="H193" s="180">
        <v>6.25E-2</v>
      </c>
      <c r="I193" s="178" t="s">
        <v>18</v>
      </c>
      <c r="J193" s="181">
        <v>45883</v>
      </c>
      <c r="K193" s="181">
        <v>45989</v>
      </c>
      <c r="L193" s="177">
        <f>IF(ISBLANK(DATA[[#This Row],[DISCHARGE DATE]]),"NO DISCHARGE DATE",DATA[[#This Row],[DISCHARGE DATE]]-DATA[[#This Row],[ADMISSION DATE]]+1)</f>
        <v>107</v>
      </c>
      <c r="M193" s="182">
        <v>350</v>
      </c>
      <c r="N193" s="182">
        <v>2040</v>
      </c>
      <c r="O193" s="183" t="s">
        <v>665</v>
      </c>
      <c r="P193" s="183" t="s">
        <v>473</v>
      </c>
      <c r="Q193" s="184" cm="1">
        <f t="array" ref="Q193">_xlfn.IFS(DATA[[#This Row],[TYPE]]="Normal",DATA[[#This Row],[STORAGE DAYS]]*13,DATA[[#This Row],[TYPE]]="VIP",DATA[[#This Row],[STORAGE DAYS]]*20)</f>
        <v>2140</v>
      </c>
      <c r="R193" s="184">
        <f>DATA[[#This Row],[COLDROOM FEE]]-DATA[[#This Row],[STORAGE FEE]]</f>
        <v>-100</v>
      </c>
      <c r="S193" s="38" t="str">
        <f>IF(ISBLANK(DATA[[#This Row],[COLDROOM RECEIPT]]),"IN CUSTODY","DISCHARGED")</f>
        <v>DISCHARGED</v>
      </c>
      <c r="T193" s="42"/>
      <c r="U193" s="43"/>
      <c r="V193" s="41"/>
    </row>
    <row r="194" spans="1:22" s="40" customFormat="1" ht="16.5" customHeight="1" x14ac:dyDescent="0.25">
      <c r="A194" s="176" t="s">
        <v>813</v>
      </c>
      <c r="B194" s="177" t="s">
        <v>814</v>
      </c>
      <c r="C194" s="177">
        <v>58</v>
      </c>
      <c r="D194" s="178" t="s">
        <v>7</v>
      </c>
      <c r="E194" s="178" t="s">
        <v>815</v>
      </c>
      <c r="F194" s="179">
        <v>241413028</v>
      </c>
      <c r="G194" s="178" t="s">
        <v>35</v>
      </c>
      <c r="H194" s="180">
        <v>0.375</v>
      </c>
      <c r="I194" s="178" t="s">
        <v>18</v>
      </c>
      <c r="J194" s="181">
        <v>45884</v>
      </c>
      <c r="K194" s="181">
        <v>46080</v>
      </c>
      <c r="L194" s="177">
        <f>IF(ISBLANK(DATA[[#This Row],[DISCHARGE DATE]]),"NO DISCHARGE DATE",DATA[[#This Row],[DISCHARGE DATE]]-DATA[[#This Row],[ADMISSION DATE]]+1)</f>
        <v>197</v>
      </c>
      <c r="M194" s="182">
        <v>350</v>
      </c>
      <c r="N194" s="182">
        <v>1000</v>
      </c>
      <c r="O194" s="183" t="s">
        <v>41</v>
      </c>
      <c r="P194" s="183"/>
      <c r="Q194" s="184" cm="1">
        <f t="array" ref="Q194">_xlfn.IFS(DATA[[#This Row],[TYPE]]="Normal",DATA[[#This Row],[STORAGE DAYS]]*13,DATA[[#This Row],[TYPE]]="VIP",DATA[[#This Row],[STORAGE DAYS]]*20)</f>
        <v>3940</v>
      </c>
      <c r="R194" s="184">
        <f>DATA[[#This Row],[COLDROOM FEE]]-DATA[[#This Row],[STORAGE FEE]]</f>
        <v>-2940</v>
      </c>
      <c r="S194" s="38" t="str">
        <f>IF(ISBLANK(DATA[[#This Row],[COLDROOM RECEIPT]]),"IN CUSTODY","DISCHARGED")</f>
        <v>IN CUSTODY</v>
      </c>
      <c r="T194" s="42"/>
      <c r="U194" s="43"/>
      <c r="V194" s="41"/>
    </row>
    <row r="195" spans="1:22" s="40" customFormat="1" ht="16.5" customHeight="1" x14ac:dyDescent="0.25">
      <c r="A195" s="176" t="s">
        <v>816</v>
      </c>
      <c r="B195" s="177" t="s">
        <v>817</v>
      </c>
      <c r="C195" s="177">
        <v>80</v>
      </c>
      <c r="D195" s="178" t="s">
        <v>9</v>
      </c>
      <c r="E195" s="178" t="s">
        <v>818</v>
      </c>
      <c r="F195" s="179">
        <v>599135006</v>
      </c>
      <c r="G195" s="178" t="s">
        <v>35</v>
      </c>
      <c r="H195" s="180">
        <v>0.875</v>
      </c>
      <c r="I195" s="178" t="s">
        <v>18</v>
      </c>
      <c r="J195" s="181">
        <v>45887</v>
      </c>
      <c r="K195" s="181">
        <v>45961</v>
      </c>
      <c r="L195" s="177">
        <f>IF(ISBLANK(DATA[[#This Row],[DISCHARGE DATE]]),"NO DISCHARGE DATE",DATA[[#This Row],[DISCHARGE DATE]]-DATA[[#This Row],[ADMISSION DATE]]+1)</f>
        <v>75</v>
      </c>
      <c r="M195" s="182">
        <v>350</v>
      </c>
      <c r="N195" s="182">
        <v>1500</v>
      </c>
      <c r="O195" s="183" t="s">
        <v>607</v>
      </c>
      <c r="P195" s="183" t="s">
        <v>1159</v>
      </c>
      <c r="Q195" s="184" cm="1">
        <f t="array" ref="Q195">_xlfn.IFS(DATA[[#This Row],[TYPE]]="Normal",DATA[[#This Row],[STORAGE DAYS]]*13,DATA[[#This Row],[TYPE]]="VIP",DATA[[#This Row],[STORAGE DAYS]]*20)</f>
        <v>1500</v>
      </c>
      <c r="R195" s="184">
        <f>DATA[[#This Row],[COLDROOM FEE]]-DATA[[#This Row],[STORAGE FEE]]</f>
        <v>0</v>
      </c>
      <c r="S195" s="38" t="str">
        <f>IF(ISBLANK(DATA[[#This Row],[COLDROOM RECEIPT]]),"IN CUSTODY","DISCHARGED")</f>
        <v>DISCHARGED</v>
      </c>
      <c r="T195" s="42"/>
      <c r="U195" s="43"/>
      <c r="V195" s="41"/>
    </row>
    <row r="196" spans="1:22" s="40" customFormat="1" ht="16.5" customHeight="1" x14ac:dyDescent="0.25">
      <c r="A196" s="176" t="s">
        <v>819</v>
      </c>
      <c r="B196" s="177" t="s">
        <v>820</v>
      </c>
      <c r="C196" s="177">
        <v>55</v>
      </c>
      <c r="D196" s="178" t="s">
        <v>9</v>
      </c>
      <c r="E196" s="178" t="s">
        <v>821</v>
      </c>
      <c r="F196" s="179"/>
      <c r="G196" s="178" t="s">
        <v>35</v>
      </c>
      <c r="H196" s="180">
        <v>0.60416666666666663</v>
      </c>
      <c r="I196" s="178" t="s">
        <v>16</v>
      </c>
      <c r="J196" s="181">
        <v>45892</v>
      </c>
      <c r="K196" s="181">
        <v>45933</v>
      </c>
      <c r="L196" s="177">
        <f>IF(ISBLANK(DATA[[#This Row],[DISCHARGE DATE]]),"NO DISCHARGE DATE",DATA[[#This Row],[DISCHARGE DATE]]-DATA[[#This Row],[ADMISSION DATE]]+1)</f>
        <v>42</v>
      </c>
      <c r="M196" s="182">
        <v>350</v>
      </c>
      <c r="N196" s="182">
        <v>546</v>
      </c>
      <c r="O196" s="183" t="s">
        <v>822</v>
      </c>
      <c r="P196" s="183" t="s">
        <v>1023</v>
      </c>
      <c r="Q196" s="184" cm="1">
        <f t="array" ref="Q196">_xlfn.IFS(DATA[[#This Row],[TYPE]]="Normal",DATA[[#This Row],[STORAGE DAYS]]*13,DATA[[#This Row],[TYPE]]="VIP",DATA[[#This Row],[STORAGE DAYS]]*20)</f>
        <v>546</v>
      </c>
      <c r="R196" s="184">
        <f>DATA[[#This Row],[COLDROOM FEE]]-DATA[[#This Row],[STORAGE FEE]]</f>
        <v>0</v>
      </c>
      <c r="S196" s="38" t="str">
        <f>IF(ISBLANK(DATA[[#This Row],[COLDROOM RECEIPT]]),"IN CUSTODY","DISCHARGED")</f>
        <v>DISCHARGED</v>
      </c>
      <c r="T196" s="42"/>
      <c r="U196" s="43"/>
      <c r="V196" s="41"/>
    </row>
    <row r="197" spans="1:22" s="40" customFormat="1" ht="16.5" customHeight="1" x14ac:dyDescent="0.25">
      <c r="A197" s="176" t="s">
        <v>823</v>
      </c>
      <c r="B197" s="177" t="s">
        <v>824</v>
      </c>
      <c r="C197" s="177">
        <v>32</v>
      </c>
      <c r="D197" s="178" t="s">
        <v>7</v>
      </c>
      <c r="E197" s="178" t="s">
        <v>825</v>
      </c>
      <c r="F197" s="179">
        <v>547716620</v>
      </c>
      <c r="G197" s="178" t="s">
        <v>26</v>
      </c>
      <c r="H197" s="180">
        <v>0.91666666666666663</v>
      </c>
      <c r="I197" s="178" t="s">
        <v>16</v>
      </c>
      <c r="J197" s="181">
        <v>45893</v>
      </c>
      <c r="K197" s="181">
        <v>45989</v>
      </c>
      <c r="L197" s="177">
        <f>IF(ISBLANK(DATA[[#This Row],[DISCHARGE DATE]]),"NO DISCHARGE DATE",DATA[[#This Row],[DISCHARGE DATE]]-DATA[[#This Row],[ADMISSION DATE]]+1)</f>
        <v>97</v>
      </c>
      <c r="M197" s="182">
        <v>350</v>
      </c>
      <c r="N197" s="182">
        <v>1161</v>
      </c>
      <c r="O197" s="183" t="s">
        <v>826</v>
      </c>
      <c r="P197" s="183" t="s">
        <v>497</v>
      </c>
      <c r="Q197" s="184" cm="1">
        <f t="array" ref="Q197">_xlfn.IFS(DATA[[#This Row],[TYPE]]="Normal",DATA[[#This Row],[STORAGE DAYS]]*13,DATA[[#This Row],[TYPE]]="VIP",DATA[[#This Row],[STORAGE DAYS]]*20)</f>
        <v>1261</v>
      </c>
      <c r="R197" s="184">
        <f>DATA[[#This Row],[COLDROOM FEE]]-DATA[[#This Row],[STORAGE FEE]]</f>
        <v>-100</v>
      </c>
      <c r="S197" s="38" t="str">
        <f>IF(ISBLANK(DATA[[#This Row],[COLDROOM RECEIPT]]),"IN CUSTODY","DISCHARGED")</f>
        <v>DISCHARGED</v>
      </c>
      <c r="T197" s="42"/>
      <c r="U197" s="43"/>
      <c r="V197" s="41"/>
    </row>
    <row r="198" spans="1:22" s="40" customFormat="1" ht="16.5" customHeight="1" x14ac:dyDescent="0.25">
      <c r="A198" s="176" t="s">
        <v>827</v>
      </c>
      <c r="B198" s="177" t="s">
        <v>828</v>
      </c>
      <c r="C198" s="177">
        <v>67</v>
      </c>
      <c r="D198" s="178" t="s">
        <v>9</v>
      </c>
      <c r="E198" s="178" t="s">
        <v>829</v>
      </c>
      <c r="F198" s="179">
        <v>540702449</v>
      </c>
      <c r="G198" s="178" t="s">
        <v>33</v>
      </c>
      <c r="H198" s="180">
        <v>0.4513888888888889</v>
      </c>
      <c r="I198" s="178" t="s">
        <v>16</v>
      </c>
      <c r="J198" s="181">
        <v>45895</v>
      </c>
      <c r="K198" s="181"/>
      <c r="L198" s="177" t="str">
        <f>IF(ISBLANK(DATA[[#This Row],[DISCHARGE DATE]]),"NO DISCHARGE DATE",DATA[[#This Row],[DISCHARGE DATE]]-DATA[[#This Row],[ADMISSION DATE]]+1)</f>
        <v>NO DISCHARGE DATE</v>
      </c>
      <c r="M198" s="182">
        <v>350</v>
      </c>
      <c r="N198" s="182"/>
      <c r="O198" s="183" t="s">
        <v>830</v>
      </c>
      <c r="P198" s="183"/>
      <c r="Q198" s="184" t="e" cm="1">
        <f t="array" ref="Q198">_xlfn.IFS(DATA[[#This Row],[TYPE]]="Normal",DATA[[#This Row],[STORAGE DAYS]]*13,DATA[[#This Row],[TYPE]]="VIP",DATA[[#This Row],[STORAGE DAYS]]*20)</f>
        <v>#VALUE!</v>
      </c>
      <c r="R198" s="184" t="e">
        <f>DATA[[#This Row],[COLDROOM FEE]]-DATA[[#This Row],[STORAGE FEE]]</f>
        <v>#VALUE!</v>
      </c>
      <c r="S198" s="38" t="str">
        <f>IF(ISBLANK(DATA[[#This Row],[COLDROOM RECEIPT]]),"IN CUSTODY","DISCHARGED")</f>
        <v>IN CUSTODY</v>
      </c>
      <c r="T198" s="42"/>
      <c r="U198" s="43"/>
      <c r="V198" s="41"/>
    </row>
    <row r="199" spans="1:22" s="40" customFormat="1" ht="16.5" customHeight="1" x14ac:dyDescent="0.25">
      <c r="A199" s="176" t="s">
        <v>831</v>
      </c>
      <c r="B199" s="177" t="s">
        <v>832</v>
      </c>
      <c r="C199" s="177">
        <v>73</v>
      </c>
      <c r="D199" s="178" t="s">
        <v>7</v>
      </c>
      <c r="E199" s="178" t="s">
        <v>833</v>
      </c>
      <c r="F199" s="179">
        <v>248603401</v>
      </c>
      <c r="G199" s="178" t="s">
        <v>35</v>
      </c>
      <c r="H199" s="180">
        <v>0.4513888888888889</v>
      </c>
      <c r="I199" s="178" t="s">
        <v>16</v>
      </c>
      <c r="J199" s="181">
        <v>45895</v>
      </c>
      <c r="K199" s="181"/>
      <c r="L199" s="177" t="str">
        <f>IF(ISBLANK(DATA[[#This Row],[DISCHARGE DATE]]),"NO DISCHARGE DATE",DATA[[#This Row],[DISCHARGE DATE]]-DATA[[#This Row],[ADMISSION DATE]]+1)</f>
        <v>NO DISCHARGE DATE</v>
      </c>
      <c r="M199" s="182">
        <v>350</v>
      </c>
      <c r="N199" s="182"/>
      <c r="O199" s="183" t="s">
        <v>834</v>
      </c>
      <c r="P199" s="183"/>
      <c r="Q199" s="184" t="e" cm="1">
        <f t="array" ref="Q199">_xlfn.IFS(DATA[[#This Row],[TYPE]]="Normal",DATA[[#This Row],[STORAGE DAYS]]*13,DATA[[#This Row],[TYPE]]="VIP",DATA[[#This Row],[STORAGE DAYS]]*20)</f>
        <v>#VALUE!</v>
      </c>
      <c r="R199" s="184" t="e">
        <f>DATA[[#This Row],[COLDROOM FEE]]-DATA[[#This Row],[STORAGE FEE]]</f>
        <v>#VALUE!</v>
      </c>
      <c r="S199" s="38" t="str">
        <f>IF(ISBLANK(DATA[[#This Row],[COLDROOM RECEIPT]]),"IN CUSTODY","DISCHARGED")</f>
        <v>IN CUSTODY</v>
      </c>
      <c r="T199" s="42"/>
      <c r="U199" s="43"/>
      <c r="V199" s="41"/>
    </row>
    <row r="200" spans="1:22" s="40" customFormat="1" ht="16.5" customHeight="1" x14ac:dyDescent="0.25">
      <c r="A200" s="176" t="s">
        <v>835</v>
      </c>
      <c r="B200" s="177" t="s">
        <v>836</v>
      </c>
      <c r="C200" s="177">
        <v>69</v>
      </c>
      <c r="D200" s="178" t="s">
        <v>9</v>
      </c>
      <c r="E200" s="178" t="s">
        <v>837</v>
      </c>
      <c r="F200" s="179">
        <v>540451151</v>
      </c>
      <c r="G200" s="178" t="s">
        <v>35</v>
      </c>
      <c r="H200" s="180">
        <v>0.85416666666666663</v>
      </c>
      <c r="I200" s="178" t="s">
        <v>16</v>
      </c>
      <c r="J200" s="181">
        <v>45897</v>
      </c>
      <c r="K200" s="181">
        <v>45989</v>
      </c>
      <c r="L200" s="177">
        <f>IF(ISBLANK(DATA[[#This Row],[DISCHARGE DATE]]),"NO DISCHARGE DATE",DATA[[#This Row],[DISCHARGE DATE]]-DATA[[#This Row],[ADMISSION DATE]]+1)</f>
        <v>93</v>
      </c>
      <c r="M200" s="182">
        <v>350</v>
      </c>
      <c r="N200" s="182">
        <v>1109</v>
      </c>
      <c r="O200" s="183" t="s">
        <v>838</v>
      </c>
      <c r="P200" s="183" t="s">
        <v>511</v>
      </c>
      <c r="Q200" s="184" cm="1">
        <f t="array" ref="Q200">_xlfn.IFS(DATA[[#This Row],[TYPE]]="Normal",DATA[[#This Row],[STORAGE DAYS]]*13,DATA[[#This Row],[TYPE]]="VIP",DATA[[#This Row],[STORAGE DAYS]]*20)</f>
        <v>1209</v>
      </c>
      <c r="R200" s="184">
        <f>DATA[[#This Row],[COLDROOM FEE]]-DATA[[#This Row],[STORAGE FEE]]</f>
        <v>-100</v>
      </c>
      <c r="S200" s="38" t="str">
        <f>IF(ISBLANK(DATA[[#This Row],[COLDROOM RECEIPT]]),"IN CUSTODY","DISCHARGED")</f>
        <v>DISCHARGED</v>
      </c>
      <c r="T200" s="42"/>
      <c r="U200" s="43"/>
      <c r="V200" s="41"/>
    </row>
    <row r="201" spans="1:22" s="40" customFormat="1" ht="16.5" customHeight="1" x14ac:dyDescent="0.25">
      <c r="A201" s="176" t="s">
        <v>839</v>
      </c>
      <c r="B201" s="177" t="s">
        <v>840</v>
      </c>
      <c r="C201" s="177">
        <v>87</v>
      </c>
      <c r="D201" s="178" t="s">
        <v>7</v>
      </c>
      <c r="E201" s="178" t="s">
        <v>841</v>
      </c>
      <c r="F201" s="179">
        <v>591038895</v>
      </c>
      <c r="G201" s="178" t="s">
        <v>35</v>
      </c>
      <c r="H201" s="180">
        <v>0</v>
      </c>
      <c r="I201" s="178" t="s">
        <v>18</v>
      </c>
      <c r="J201" s="181">
        <v>45899</v>
      </c>
      <c r="K201" s="181">
        <v>46108</v>
      </c>
      <c r="L201" s="177">
        <f>IF(ISBLANK(DATA[[#This Row],[DISCHARGE DATE]]),"NO DISCHARGE DATE",DATA[[#This Row],[DISCHARGE DATE]]-DATA[[#This Row],[ADMISSION DATE]]+1)</f>
        <v>210</v>
      </c>
      <c r="M201" s="182">
        <v>350</v>
      </c>
      <c r="N201" s="182"/>
      <c r="O201" s="183" t="s">
        <v>842</v>
      </c>
      <c r="P201" s="183"/>
      <c r="Q201" s="184" cm="1">
        <f t="array" ref="Q201">_xlfn.IFS(DATA[[#This Row],[TYPE]]="Normal",DATA[[#This Row],[STORAGE DAYS]]*13,DATA[[#This Row],[TYPE]]="VIP",DATA[[#This Row],[STORAGE DAYS]]*20)</f>
        <v>4200</v>
      </c>
      <c r="R201" s="184">
        <f>DATA[[#This Row],[COLDROOM FEE]]-DATA[[#This Row],[STORAGE FEE]]</f>
        <v>-4200</v>
      </c>
      <c r="S201" s="38" t="str">
        <f>IF(ISBLANK(DATA[[#This Row],[COLDROOM RECEIPT]]),"IN CUSTODY","DISCHARGED")</f>
        <v>IN CUSTODY</v>
      </c>
      <c r="T201" s="42"/>
      <c r="U201" s="43"/>
      <c r="V201" s="41"/>
    </row>
    <row r="202" spans="1:22" s="40" customFormat="1" ht="16.5" customHeight="1" x14ac:dyDescent="0.25">
      <c r="A202" s="176" t="s">
        <v>843</v>
      </c>
      <c r="B202" s="177" t="s">
        <v>844</v>
      </c>
      <c r="C202" s="177">
        <v>78</v>
      </c>
      <c r="D202" s="178" t="s">
        <v>9</v>
      </c>
      <c r="E202" s="178" t="s">
        <v>845</v>
      </c>
      <c r="F202" s="179">
        <v>553660455</v>
      </c>
      <c r="G202" s="178" t="s">
        <v>35</v>
      </c>
      <c r="H202" s="180">
        <v>0.60416666666666663</v>
      </c>
      <c r="I202" s="178" t="s">
        <v>18</v>
      </c>
      <c r="J202" s="181">
        <v>45901</v>
      </c>
      <c r="K202" s="181">
        <v>45989</v>
      </c>
      <c r="L202" s="177">
        <f>IF(ISBLANK(DATA[[#This Row],[DISCHARGE DATE]]),"NO DISCHARGE DATE",DATA[[#This Row],[DISCHARGE DATE]]-DATA[[#This Row],[ADMISSION DATE]]+1)</f>
        <v>89</v>
      </c>
      <c r="M202" s="182">
        <v>350</v>
      </c>
      <c r="N202" s="182">
        <v>1680</v>
      </c>
      <c r="O202" s="183" t="s">
        <v>846</v>
      </c>
      <c r="P202" s="183" t="s">
        <v>480</v>
      </c>
      <c r="Q202" s="184" cm="1">
        <f t="array" ref="Q202">_xlfn.IFS(DATA[[#This Row],[TYPE]]="Normal",DATA[[#This Row],[STORAGE DAYS]]*13,DATA[[#This Row],[TYPE]]="VIP",DATA[[#This Row],[STORAGE DAYS]]*20)</f>
        <v>1780</v>
      </c>
      <c r="R202" s="184">
        <f>DATA[[#This Row],[COLDROOM FEE]]-DATA[[#This Row],[STORAGE FEE]]</f>
        <v>-100</v>
      </c>
      <c r="S202" s="38" t="str">
        <f>IF(ISBLANK(DATA[[#This Row],[COLDROOM RECEIPT]]),"IN CUSTODY","DISCHARGED")</f>
        <v>DISCHARGED</v>
      </c>
      <c r="T202" s="42"/>
      <c r="U202" s="43"/>
      <c r="V202" s="41"/>
    </row>
    <row r="203" spans="1:22" s="40" customFormat="1" ht="16.5" customHeight="1" x14ac:dyDescent="0.25">
      <c r="A203" s="176" t="s">
        <v>974</v>
      </c>
      <c r="B203" s="177" t="s">
        <v>975</v>
      </c>
      <c r="C203" s="177">
        <v>57</v>
      </c>
      <c r="D203" s="178" t="s">
        <v>9</v>
      </c>
      <c r="E203" s="178" t="s">
        <v>245</v>
      </c>
      <c r="F203" s="179" t="s">
        <v>977</v>
      </c>
      <c r="G203" s="178" t="s">
        <v>34</v>
      </c>
      <c r="H203" s="180">
        <v>0.44791666666666669</v>
      </c>
      <c r="I203" s="178" t="s">
        <v>16</v>
      </c>
      <c r="J203" s="181">
        <v>45902</v>
      </c>
      <c r="K203" s="181">
        <v>45989</v>
      </c>
      <c r="L203" s="177">
        <f>IF(ISBLANK(DATA[[#This Row],[DISCHARGE DATE]]),"NO DISCHARGE DATE",DATA[[#This Row],[DISCHARGE DATE]]-DATA[[#This Row],[ADMISSION DATE]]+1)</f>
        <v>88</v>
      </c>
      <c r="M203" s="182">
        <v>350</v>
      </c>
      <c r="N203" s="182">
        <v>1144</v>
      </c>
      <c r="O203" s="183" t="s">
        <v>976</v>
      </c>
      <c r="P203" s="183" t="s">
        <v>1233</v>
      </c>
      <c r="Q203" s="184" cm="1">
        <f t="array" ref="Q203">_xlfn.IFS(DATA[[#This Row],[TYPE]]="Normal",DATA[[#This Row],[STORAGE DAYS]]*13,DATA[[#This Row],[TYPE]]="VIP",DATA[[#This Row],[STORAGE DAYS]]*20)</f>
        <v>1144</v>
      </c>
      <c r="R203" s="184">
        <f>DATA[[#This Row],[COLDROOM FEE]]-DATA[[#This Row],[STORAGE FEE]]</f>
        <v>0</v>
      </c>
      <c r="S203" s="38" t="str">
        <f>IF(ISBLANK(DATA[[#This Row],[COLDROOM RECEIPT]]),"IN CUSTODY","DISCHARGED")</f>
        <v>DISCHARGED</v>
      </c>
      <c r="T203" s="42"/>
      <c r="U203" s="43"/>
      <c r="V203" s="41"/>
    </row>
    <row r="204" spans="1:22" s="40" customFormat="1" ht="16.5" customHeight="1" x14ac:dyDescent="0.25">
      <c r="A204" s="176" t="s">
        <v>979</v>
      </c>
      <c r="B204" s="177" t="s">
        <v>1012</v>
      </c>
      <c r="C204" s="177">
        <v>60</v>
      </c>
      <c r="D204" s="178" t="s">
        <v>9</v>
      </c>
      <c r="E204" s="178" t="s">
        <v>983</v>
      </c>
      <c r="F204" s="179" t="s">
        <v>984</v>
      </c>
      <c r="G204" s="178" t="s">
        <v>985</v>
      </c>
      <c r="H204" s="180" t="s">
        <v>986</v>
      </c>
      <c r="I204" s="178" t="s">
        <v>16</v>
      </c>
      <c r="J204" s="181">
        <v>45903</v>
      </c>
      <c r="K204" s="181">
        <v>45954</v>
      </c>
      <c r="L204" s="177">
        <f>IF(ISBLANK(DATA[[#This Row],[DISCHARGE DATE]]),"NO DISCHARGE DATE",DATA[[#This Row],[DISCHARGE DATE]]-DATA[[#This Row],[ADMISSION DATE]]+1)</f>
        <v>52</v>
      </c>
      <c r="M204" s="182">
        <v>350</v>
      </c>
      <c r="N204" s="182">
        <v>676</v>
      </c>
      <c r="O204" s="183" t="s">
        <v>992</v>
      </c>
      <c r="P204" s="183" t="s">
        <v>1067</v>
      </c>
      <c r="Q204" s="184" cm="1">
        <f t="array" ref="Q204">_xlfn.IFS(DATA[[#This Row],[TYPE]]="Normal",DATA[[#This Row],[STORAGE DAYS]]*13,DATA[[#This Row],[TYPE]]="VIP",DATA[[#This Row],[STORAGE DAYS]]*20)</f>
        <v>676</v>
      </c>
      <c r="R204" s="184">
        <f>DATA[[#This Row],[COLDROOM FEE]]-DATA[[#This Row],[STORAGE FEE]]</f>
        <v>0</v>
      </c>
      <c r="S204" s="38" t="str">
        <f>IF(ISBLANK(DATA[[#This Row],[COLDROOM RECEIPT]]),"IN CUSTODY","DISCHARGED")</f>
        <v>DISCHARGED</v>
      </c>
      <c r="T204" s="42"/>
      <c r="U204" s="43"/>
      <c r="V204" s="41"/>
    </row>
    <row r="205" spans="1:22" s="40" customFormat="1" ht="16.5" customHeight="1" x14ac:dyDescent="0.25">
      <c r="A205" s="176" t="s">
        <v>987</v>
      </c>
      <c r="B205" s="177" t="s">
        <v>988</v>
      </c>
      <c r="C205" s="177">
        <v>87</v>
      </c>
      <c r="D205" s="178" t="s">
        <v>9</v>
      </c>
      <c r="E205" s="178" t="s">
        <v>989</v>
      </c>
      <c r="F205" s="179" t="s">
        <v>990</v>
      </c>
      <c r="G205" s="178" t="s">
        <v>25</v>
      </c>
      <c r="H205" s="180" t="s">
        <v>991</v>
      </c>
      <c r="I205" s="178" t="s">
        <v>16</v>
      </c>
      <c r="J205" s="181">
        <v>45905</v>
      </c>
      <c r="K205" s="181">
        <v>46038</v>
      </c>
      <c r="L205" s="177">
        <f>IF(ISBLANK(DATA[[#This Row],[DISCHARGE DATE]]),"NO DISCHARGE DATE",DATA[[#This Row],[DISCHARGE DATE]]-DATA[[#This Row],[ADMISSION DATE]]+1)</f>
        <v>134</v>
      </c>
      <c r="M205" s="182">
        <v>350</v>
      </c>
      <c r="N205" s="182">
        <v>1742</v>
      </c>
      <c r="O205" s="183" t="s">
        <v>993</v>
      </c>
      <c r="P205" s="183">
        <v>125</v>
      </c>
      <c r="Q205" s="184" cm="1">
        <f t="array" ref="Q205">_xlfn.IFS(DATA[[#This Row],[TYPE]]="Normal",DATA[[#This Row],[STORAGE DAYS]]*13,DATA[[#This Row],[TYPE]]="VIP",DATA[[#This Row],[STORAGE DAYS]]*20)</f>
        <v>1742</v>
      </c>
      <c r="R205" s="184">
        <f>DATA[[#This Row],[COLDROOM FEE]]-DATA[[#This Row],[STORAGE FEE]]</f>
        <v>0</v>
      </c>
      <c r="S205" s="38" t="str">
        <f>IF(ISBLANK(DATA[[#This Row],[COLDROOM RECEIPT]]),"IN CUSTODY","DISCHARGED")</f>
        <v>DISCHARGED</v>
      </c>
      <c r="T205" s="42"/>
      <c r="U205" s="43"/>
      <c r="V205" s="41"/>
    </row>
    <row r="206" spans="1:22" s="40" customFormat="1" ht="16.5" customHeight="1" x14ac:dyDescent="0.25">
      <c r="A206" s="176" t="s">
        <v>994</v>
      </c>
      <c r="B206" s="177" t="s">
        <v>995</v>
      </c>
      <c r="C206" s="177">
        <v>87</v>
      </c>
      <c r="D206" s="178" t="s">
        <v>7</v>
      </c>
      <c r="E206" s="178" t="s">
        <v>996</v>
      </c>
      <c r="F206" s="179" t="s">
        <v>997</v>
      </c>
      <c r="G206" s="178" t="s">
        <v>35</v>
      </c>
      <c r="H206" s="180" t="s">
        <v>998</v>
      </c>
      <c r="I206" s="178" t="s">
        <v>18</v>
      </c>
      <c r="J206" s="181">
        <v>45905</v>
      </c>
      <c r="K206" s="181">
        <v>46108</v>
      </c>
      <c r="L206" s="177">
        <f>IF(ISBLANK(DATA[[#This Row],[DISCHARGE DATE]]),"NO DISCHARGE DATE",DATA[[#This Row],[DISCHARGE DATE]]-DATA[[#This Row],[ADMISSION DATE]]+1)</f>
        <v>204</v>
      </c>
      <c r="M206" s="182">
        <v>350</v>
      </c>
      <c r="N206" s="182">
        <v>3000</v>
      </c>
      <c r="O206" s="183" t="s">
        <v>999</v>
      </c>
      <c r="P206" s="183"/>
      <c r="Q206" s="184" cm="1">
        <f t="array" ref="Q206">_xlfn.IFS(DATA[[#This Row],[TYPE]]="Normal",DATA[[#This Row],[STORAGE DAYS]]*13,DATA[[#This Row],[TYPE]]="VIP",DATA[[#This Row],[STORAGE DAYS]]*20)</f>
        <v>4080</v>
      </c>
      <c r="R206" s="184">
        <f>DATA[[#This Row],[COLDROOM FEE]]-DATA[[#This Row],[STORAGE FEE]]</f>
        <v>-1080</v>
      </c>
      <c r="S206" s="38" t="str">
        <f>IF(ISBLANK(DATA[[#This Row],[COLDROOM RECEIPT]]),"IN CUSTODY","DISCHARGED")</f>
        <v>IN CUSTODY</v>
      </c>
      <c r="T206" s="42"/>
      <c r="U206" s="43"/>
      <c r="V206" s="41"/>
    </row>
    <row r="207" spans="1:22" s="40" customFormat="1" ht="16.5" customHeight="1" x14ac:dyDescent="0.25">
      <c r="A207" s="176" t="s">
        <v>1001</v>
      </c>
      <c r="B207" s="177" t="s">
        <v>1002</v>
      </c>
      <c r="C207" s="177">
        <v>47</v>
      </c>
      <c r="D207" s="178" t="s">
        <v>9</v>
      </c>
      <c r="E207" s="178" t="s">
        <v>1003</v>
      </c>
      <c r="F207" s="179" t="s">
        <v>1004</v>
      </c>
      <c r="G207" s="178" t="s">
        <v>35</v>
      </c>
      <c r="H207" s="180">
        <v>0.74097222222222225</v>
      </c>
      <c r="I207" s="178" t="s">
        <v>16</v>
      </c>
      <c r="J207" s="181">
        <v>45908</v>
      </c>
      <c r="K207" s="181">
        <v>45933</v>
      </c>
      <c r="L207" s="177">
        <f>IF(ISBLANK(DATA[[#This Row],[DISCHARGE DATE]]),"NO DISCHARGE DATE",DATA[[#This Row],[DISCHARGE DATE]]-DATA[[#This Row],[ADMISSION DATE]]+1)</f>
        <v>26</v>
      </c>
      <c r="M207" s="182">
        <v>350</v>
      </c>
      <c r="N207" s="182">
        <v>338</v>
      </c>
      <c r="O207" s="183" t="s">
        <v>1005</v>
      </c>
      <c r="P207" s="183">
        <v>209</v>
      </c>
      <c r="Q207" s="184" cm="1">
        <f t="array" ref="Q207">_xlfn.IFS(DATA[[#This Row],[TYPE]]="Normal",DATA[[#This Row],[STORAGE DAYS]]*13,DATA[[#This Row],[TYPE]]="VIP",DATA[[#This Row],[STORAGE DAYS]]*20)</f>
        <v>338</v>
      </c>
      <c r="R207" s="184">
        <f>DATA[[#This Row],[COLDROOM FEE]]-DATA[[#This Row],[STORAGE FEE]]</f>
        <v>0</v>
      </c>
      <c r="S207" s="38" t="str">
        <f>IF(ISBLANK(DATA[[#This Row],[COLDROOM RECEIPT]]),"IN CUSTODY","DISCHARGED")</f>
        <v>DISCHARGED</v>
      </c>
      <c r="T207" s="42"/>
      <c r="U207" s="43"/>
      <c r="V207" s="41"/>
    </row>
    <row r="208" spans="1:22" s="40" customFormat="1" ht="16.5" customHeight="1" x14ac:dyDescent="0.25">
      <c r="A208" s="176" t="s">
        <v>1006</v>
      </c>
      <c r="B208" s="177" t="s">
        <v>1007</v>
      </c>
      <c r="C208" s="177">
        <v>64</v>
      </c>
      <c r="D208" s="178" t="s">
        <v>7</v>
      </c>
      <c r="E208" s="178" t="s">
        <v>1008</v>
      </c>
      <c r="F208" s="179" t="s">
        <v>1011</v>
      </c>
      <c r="G208" s="178" t="s">
        <v>32</v>
      </c>
      <c r="H208" s="180" t="s">
        <v>1009</v>
      </c>
      <c r="I208" s="178" t="s">
        <v>16</v>
      </c>
      <c r="J208" s="181">
        <v>45910</v>
      </c>
      <c r="K208" s="181">
        <v>45989</v>
      </c>
      <c r="L208" s="177">
        <f>IF(ISBLANK(DATA[[#This Row],[DISCHARGE DATE]]),"NO DISCHARGE DATE",DATA[[#This Row],[DISCHARGE DATE]]-DATA[[#This Row],[ADMISSION DATE]]+1)</f>
        <v>80</v>
      </c>
      <c r="M208" s="182">
        <v>350</v>
      </c>
      <c r="N208" s="182">
        <v>1040</v>
      </c>
      <c r="O208" s="183" t="s">
        <v>1010</v>
      </c>
      <c r="P208" s="183" t="s">
        <v>492</v>
      </c>
      <c r="Q208" s="184" cm="1">
        <f t="array" ref="Q208">_xlfn.IFS(DATA[[#This Row],[TYPE]]="Normal",DATA[[#This Row],[STORAGE DAYS]]*13,DATA[[#This Row],[TYPE]]="VIP",DATA[[#This Row],[STORAGE DAYS]]*20)</f>
        <v>1040</v>
      </c>
      <c r="R208" s="184">
        <f>DATA[[#This Row],[COLDROOM FEE]]-DATA[[#This Row],[STORAGE FEE]]</f>
        <v>0</v>
      </c>
      <c r="S208" s="38" t="str">
        <f>IF(ISBLANK(DATA[[#This Row],[COLDROOM RECEIPT]]),"IN CUSTODY","DISCHARGED")</f>
        <v>DISCHARGED</v>
      </c>
      <c r="T208" s="42"/>
      <c r="U208" s="43"/>
      <c r="V208" s="41"/>
    </row>
    <row r="209" spans="1:22" s="40" customFormat="1" ht="16.5" customHeight="1" x14ac:dyDescent="0.25">
      <c r="A209" s="176" t="s">
        <v>1013</v>
      </c>
      <c r="B209" s="177" t="s">
        <v>1014</v>
      </c>
      <c r="C209" s="177">
        <v>59</v>
      </c>
      <c r="D209" s="178" t="s">
        <v>9</v>
      </c>
      <c r="E209" s="178" t="s">
        <v>1015</v>
      </c>
      <c r="F209" s="179" t="s">
        <v>1016</v>
      </c>
      <c r="G209" s="178" t="s">
        <v>35</v>
      </c>
      <c r="H209" s="180" t="s">
        <v>1017</v>
      </c>
      <c r="I209" s="178" t="s">
        <v>16</v>
      </c>
      <c r="J209" s="181">
        <v>45911</v>
      </c>
      <c r="K209" s="181">
        <v>45961</v>
      </c>
      <c r="L209" s="177">
        <f>IF(ISBLANK(DATA[[#This Row],[DISCHARGE DATE]]),"NO DISCHARGE DATE",DATA[[#This Row],[DISCHARGE DATE]]-DATA[[#This Row],[ADMISSION DATE]]+1)</f>
        <v>51</v>
      </c>
      <c r="M209" s="182">
        <v>350</v>
      </c>
      <c r="N209" s="182">
        <v>663</v>
      </c>
      <c r="O209" s="183" t="s">
        <v>1023</v>
      </c>
      <c r="P209" s="183" t="s">
        <v>1163</v>
      </c>
      <c r="Q209" s="184" cm="1">
        <f t="array" ref="Q209">_xlfn.IFS(DATA[[#This Row],[TYPE]]="Normal",DATA[[#This Row],[STORAGE DAYS]]*13,DATA[[#This Row],[TYPE]]="VIP",DATA[[#This Row],[STORAGE DAYS]]*20)</f>
        <v>663</v>
      </c>
      <c r="R209" s="184">
        <f>DATA[[#This Row],[COLDROOM FEE]]-DATA[[#This Row],[STORAGE FEE]]</f>
        <v>0</v>
      </c>
      <c r="S209" s="38" t="str">
        <f>IF(ISBLANK(DATA[[#This Row],[COLDROOM RECEIPT]]),"IN CUSTODY","DISCHARGED")</f>
        <v>DISCHARGED</v>
      </c>
      <c r="T209" s="42"/>
      <c r="U209" s="43"/>
      <c r="V209" s="41"/>
    </row>
    <row r="210" spans="1:22" s="40" customFormat="1" ht="16.5" customHeight="1" x14ac:dyDescent="0.25">
      <c r="A210" s="176" t="s">
        <v>1018</v>
      </c>
      <c r="B210" s="177" t="s">
        <v>1019</v>
      </c>
      <c r="C210" s="177">
        <v>54</v>
      </c>
      <c r="D210" s="178" t="s">
        <v>9</v>
      </c>
      <c r="E210" s="178" t="s">
        <v>1020</v>
      </c>
      <c r="F210" s="179" t="s">
        <v>1021</v>
      </c>
      <c r="G210" s="178" t="s">
        <v>35</v>
      </c>
      <c r="H210" s="180" t="s">
        <v>1022</v>
      </c>
      <c r="I210" s="178" t="s">
        <v>16</v>
      </c>
      <c r="J210" s="181">
        <v>45912</v>
      </c>
      <c r="K210" s="181">
        <v>45989</v>
      </c>
      <c r="L210" s="177">
        <f>IF(ISBLANK(DATA[[#This Row],[DISCHARGE DATE]]),"NO DISCHARGE DATE",DATA[[#This Row],[DISCHARGE DATE]]-DATA[[#This Row],[ADMISSION DATE]]+1)</f>
        <v>78</v>
      </c>
      <c r="M210" s="182">
        <v>350</v>
      </c>
      <c r="N210" s="182">
        <v>1014</v>
      </c>
      <c r="O210" s="183" t="s">
        <v>1024</v>
      </c>
      <c r="P210" s="183" t="s">
        <v>529</v>
      </c>
      <c r="Q210" s="184" cm="1">
        <f t="array" ref="Q210">_xlfn.IFS(DATA[[#This Row],[TYPE]]="Normal",DATA[[#This Row],[STORAGE DAYS]]*13,DATA[[#This Row],[TYPE]]="VIP",DATA[[#This Row],[STORAGE DAYS]]*20)</f>
        <v>1014</v>
      </c>
      <c r="R210" s="184">
        <f>DATA[[#This Row],[COLDROOM FEE]]-DATA[[#This Row],[STORAGE FEE]]</f>
        <v>0</v>
      </c>
      <c r="S210" s="38" t="str">
        <f>IF(ISBLANK(DATA[[#This Row],[COLDROOM RECEIPT]]),"IN CUSTODY","DISCHARGED")</f>
        <v>DISCHARGED</v>
      </c>
      <c r="T210" s="42"/>
      <c r="U210" s="43"/>
      <c r="V210" s="41"/>
    </row>
    <row r="211" spans="1:22" s="40" customFormat="1" ht="16.5" customHeight="1" x14ac:dyDescent="0.25">
      <c r="A211" s="176" t="s">
        <v>1025</v>
      </c>
      <c r="B211" s="177" t="s">
        <v>1026</v>
      </c>
      <c r="C211" s="177">
        <v>40</v>
      </c>
      <c r="D211" s="178" t="s">
        <v>9</v>
      </c>
      <c r="E211" s="178" t="s">
        <v>1027</v>
      </c>
      <c r="F211" s="179" t="s">
        <v>1028</v>
      </c>
      <c r="G211" s="178" t="s">
        <v>32</v>
      </c>
      <c r="H211" s="180" t="s">
        <v>1029</v>
      </c>
      <c r="I211" s="178" t="s">
        <v>16</v>
      </c>
      <c r="J211" s="181">
        <v>45914</v>
      </c>
      <c r="K211" s="181">
        <v>45989</v>
      </c>
      <c r="L211" s="177">
        <f>IF(ISBLANK(DATA[[#This Row],[DISCHARGE DATE]]),"NO DISCHARGE DATE",DATA[[#This Row],[DISCHARGE DATE]]-DATA[[#This Row],[ADMISSION DATE]]+1)</f>
        <v>76</v>
      </c>
      <c r="M211" s="182">
        <v>350</v>
      </c>
      <c r="N211" s="182">
        <v>988</v>
      </c>
      <c r="O211" s="183" t="s">
        <v>1030</v>
      </c>
      <c r="P211" s="183" t="s">
        <v>1313</v>
      </c>
      <c r="Q211" s="184" cm="1">
        <f t="array" ref="Q211">_xlfn.IFS(DATA[[#This Row],[TYPE]]="Normal",DATA[[#This Row],[STORAGE DAYS]]*13,DATA[[#This Row],[TYPE]]="VIP",DATA[[#This Row],[STORAGE DAYS]]*20)</f>
        <v>988</v>
      </c>
      <c r="R211" s="184">
        <f>DATA[[#This Row],[COLDROOM FEE]]-DATA[[#This Row],[STORAGE FEE]]</f>
        <v>0</v>
      </c>
      <c r="S211" s="38" t="str">
        <f>IF(ISBLANK(DATA[[#This Row],[COLDROOM RECEIPT]]),"IN CUSTODY","DISCHARGED")</f>
        <v>DISCHARGED</v>
      </c>
      <c r="T211" s="42"/>
      <c r="U211" s="43"/>
      <c r="V211" s="41"/>
    </row>
    <row r="212" spans="1:22" s="40" customFormat="1" ht="16.5" customHeight="1" x14ac:dyDescent="0.25">
      <c r="A212" s="176" t="s">
        <v>1031</v>
      </c>
      <c r="B212" s="177" t="s">
        <v>1032</v>
      </c>
      <c r="C212" s="177">
        <v>27</v>
      </c>
      <c r="D212" s="178" t="s">
        <v>9</v>
      </c>
      <c r="E212" s="178" t="s">
        <v>1035</v>
      </c>
      <c r="F212" s="179" t="s">
        <v>1036</v>
      </c>
      <c r="G212" s="178" t="s">
        <v>26</v>
      </c>
      <c r="H212" s="180">
        <v>0.43055555555555558</v>
      </c>
      <c r="I212" s="178" t="s">
        <v>18</v>
      </c>
      <c r="J212" s="181">
        <v>45915</v>
      </c>
      <c r="K212" s="181">
        <v>45920</v>
      </c>
      <c r="L212" s="177">
        <f>IF(ISBLANK(DATA[[#This Row],[DISCHARGE DATE]]),"NO DISCHARGE DATE",DATA[[#This Row],[DISCHARGE DATE]]-DATA[[#This Row],[ADMISSION DATE]]+1)</f>
        <v>6</v>
      </c>
      <c r="M212" s="182">
        <v>350</v>
      </c>
      <c r="N212" s="182">
        <v>120</v>
      </c>
      <c r="O212" s="183" t="s">
        <v>1033</v>
      </c>
      <c r="P212" s="183" t="s">
        <v>1039</v>
      </c>
      <c r="Q212" s="184" cm="1">
        <f t="array" ref="Q212">_xlfn.IFS(DATA[[#This Row],[TYPE]]="Normal",DATA[[#This Row],[STORAGE DAYS]]*13,DATA[[#This Row],[TYPE]]="VIP",DATA[[#This Row],[STORAGE DAYS]]*20)</f>
        <v>120</v>
      </c>
      <c r="R212" s="184">
        <f>DATA[[#This Row],[COLDROOM FEE]]-DATA[[#This Row],[STORAGE FEE]]</f>
        <v>0</v>
      </c>
      <c r="S212" s="38" t="str">
        <f>IF(ISBLANK(DATA[[#This Row],[COLDROOM RECEIPT]]),"IN CUSTODY","DISCHARGED")</f>
        <v>DISCHARGED</v>
      </c>
      <c r="T212" s="42"/>
      <c r="U212" s="43"/>
      <c r="V212" s="41"/>
    </row>
    <row r="213" spans="1:22" s="40" customFormat="1" ht="16.5" customHeight="1" x14ac:dyDescent="0.25">
      <c r="A213" s="176" t="s">
        <v>1040</v>
      </c>
      <c r="B213" s="177" t="s">
        <v>1041</v>
      </c>
      <c r="C213" s="177">
        <v>93</v>
      </c>
      <c r="D213" s="178" t="s">
        <v>9</v>
      </c>
      <c r="E213" s="178" t="s">
        <v>1042</v>
      </c>
      <c r="F213" s="179" t="s">
        <v>1043</v>
      </c>
      <c r="G213" s="178" t="s">
        <v>34</v>
      </c>
      <c r="H213" s="180" t="s">
        <v>1044</v>
      </c>
      <c r="I213" s="178" t="s">
        <v>16</v>
      </c>
      <c r="J213" s="181">
        <v>45923</v>
      </c>
      <c r="K213" s="181"/>
      <c r="L213" s="177" t="str">
        <f>IF(ISBLANK(DATA[[#This Row],[DISCHARGE DATE]]),"NO DISCHARGE DATE",DATA[[#This Row],[DISCHARGE DATE]]-DATA[[#This Row],[ADMISSION DATE]]+1)</f>
        <v>NO DISCHARGE DATE</v>
      </c>
      <c r="M213" s="182">
        <v>350</v>
      </c>
      <c r="N213" s="182"/>
      <c r="O213" s="183" t="s">
        <v>1045</v>
      </c>
      <c r="P213" s="183"/>
      <c r="Q213" s="184" t="e" cm="1">
        <f t="array" ref="Q213">_xlfn.IFS(DATA[[#This Row],[TYPE]]="Normal",DATA[[#This Row],[STORAGE DAYS]]*13,DATA[[#This Row],[TYPE]]="VIP",DATA[[#This Row],[STORAGE DAYS]]*20)</f>
        <v>#VALUE!</v>
      </c>
      <c r="R213" s="184" t="e">
        <f>DATA[[#This Row],[COLDROOM FEE]]-DATA[[#This Row],[STORAGE FEE]]</f>
        <v>#VALUE!</v>
      </c>
      <c r="S213" s="38" t="str">
        <f>IF(ISBLANK(DATA[[#This Row],[COLDROOM RECEIPT]]),"IN CUSTODY","DISCHARGED")</f>
        <v>IN CUSTODY</v>
      </c>
      <c r="T213" s="42"/>
      <c r="U213" s="43"/>
      <c r="V213" s="41"/>
    </row>
    <row r="214" spans="1:22" s="40" customFormat="1" ht="16.5" customHeight="1" x14ac:dyDescent="0.25">
      <c r="A214" s="176" t="s">
        <v>1046</v>
      </c>
      <c r="B214" s="177" t="s">
        <v>1047</v>
      </c>
      <c r="C214" s="177">
        <v>43</v>
      </c>
      <c r="D214" s="178" t="s">
        <v>9</v>
      </c>
      <c r="E214" s="178" t="s">
        <v>1048</v>
      </c>
      <c r="F214" s="179" t="s">
        <v>1049</v>
      </c>
      <c r="G214" s="178" t="s">
        <v>33</v>
      </c>
      <c r="H214" s="180" t="s">
        <v>1022</v>
      </c>
      <c r="I214" s="178" t="s">
        <v>16</v>
      </c>
      <c r="J214" s="181">
        <v>45925</v>
      </c>
      <c r="K214" s="181">
        <v>45961</v>
      </c>
      <c r="L214" s="177">
        <f>IF(ISBLANK(DATA[[#This Row],[DISCHARGE DATE]]),"NO DISCHARGE DATE",DATA[[#This Row],[DISCHARGE DATE]]-DATA[[#This Row],[ADMISSION DATE]]+1)</f>
        <v>37</v>
      </c>
      <c r="M214" s="182">
        <v>350</v>
      </c>
      <c r="N214" s="182">
        <v>481</v>
      </c>
      <c r="O214" s="183" t="s">
        <v>1055</v>
      </c>
      <c r="P214" s="183" t="s">
        <v>1188</v>
      </c>
      <c r="Q214" s="184" cm="1">
        <f t="array" ref="Q214">_xlfn.IFS(DATA[[#This Row],[TYPE]]="Normal",DATA[[#This Row],[STORAGE DAYS]]*13,DATA[[#This Row],[TYPE]]="VIP",DATA[[#This Row],[STORAGE DAYS]]*20)</f>
        <v>481</v>
      </c>
      <c r="R214" s="184">
        <f>DATA[[#This Row],[COLDROOM FEE]]-DATA[[#This Row],[STORAGE FEE]]</f>
        <v>0</v>
      </c>
      <c r="S214" s="38" t="str">
        <f>IF(ISBLANK(DATA[[#This Row],[COLDROOM RECEIPT]]),"IN CUSTODY","DISCHARGED")</f>
        <v>DISCHARGED</v>
      </c>
      <c r="T214" s="42"/>
      <c r="U214" s="43"/>
      <c r="V214" s="41"/>
    </row>
    <row r="215" spans="1:22" s="40" customFormat="1" ht="16.5" customHeight="1" x14ac:dyDescent="0.25">
      <c r="A215" s="176" t="s">
        <v>1050</v>
      </c>
      <c r="B215" s="177" t="s">
        <v>1051</v>
      </c>
      <c r="C215" s="177">
        <v>38</v>
      </c>
      <c r="D215" s="178" t="s">
        <v>9</v>
      </c>
      <c r="E215" s="178" t="s">
        <v>1052</v>
      </c>
      <c r="F215" s="179" t="s">
        <v>1053</v>
      </c>
      <c r="G215" s="178" t="s">
        <v>35</v>
      </c>
      <c r="H215" s="180" t="s">
        <v>1054</v>
      </c>
      <c r="I215" s="178" t="s">
        <v>16</v>
      </c>
      <c r="J215" s="181">
        <v>45925</v>
      </c>
      <c r="K215" s="181">
        <v>45998</v>
      </c>
      <c r="L215" s="177">
        <f>IF(ISBLANK(DATA[[#This Row],[DISCHARGE DATE]]),"NO DISCHARGE DATE",DATA[[#This Row],[DISCHARGE DATE]]-DATA[[#This Row],[ADMISSION DATE]]+1)</f>
        <v>74</v>
      </c>
      <c r="M215" s="182">
        <v>350</v>
      </c>
      <c r="N215" s="182">
        <v>962</v>
      </c>
      <c r="O215" s="183" t="s">
        <v>1056</v>
      </c>
      <c r="P215" s="183" t="s">
        <v>543</v>
      </c>
      <c r="Q215" s="184" cm="1">
        <f t="array" ref="Q215">_xlfn.IFS(DATA[[#This Row],[TYPE]]="Normal",DATA[[#This Row],[STORAGE DAYS]]*13,DATA[[#This Row],[TYPE]]="VIP",DATA[[#This Row],[STORAGE DAYS]]*20)</f>
        <v>962</v>
      </c>
      <c r="R215" s="184">
        <f>DATA[[#This Row],[COLDROOM FEE]]-DATA[[#This Row],[STORAGE FEE]]</f>
        <v>0</v>
      </c>
      <c r="S215" s="38" t="str">
        <f>IF(ISBLANK(DATA[[#This Row],[COLDROOM RECEIPT]]),"IN CUSTODY","DISCHARGED")</f>
        <v>DISCHARGED</v>
      </c>
      <c r="T215" s="42"/>
      <c r="U215" s="43"/>
      <c r="V215" s="41"/>
    </row>
    <row r="216" spans="1:22" s="40" customFormat="1" ht="16.5" customHeight="1" x14ac:dyDescent="0.25">
      <c r="A216" s="176" t="s">
        <v>1057</v>
      </c>
      <c r="B216" s="177" t="s">
        <v>1058</v>
      </c>
      <c r="C216" s="177">
        <v>75</v>
      </c>
      <c r="D216" s="178" t="s">
        <v>9</v>
      </c>
      <c r="E216" s="178" t="s">
        <v>1059</v>
      </c>
      <c r="F216" s="179" t="s">
        <v>1060</v>
      </c>
      <c r="G216" s="178" t="s">
        <v>35</v>
      </c>
      <c r="H216" s="180" t="s">
        <v>1061</v>
      </c>
      <c r="I216" s="178" t="s">
        <v>16</v>
      </c>
      <c r="J216" s="181">
        <v>45927</v>
      </c>
      <c r="K216" s="181">
        <v>46108</v>
      </c>
      <c r="L216" s="177">
        <f>IF(ISBLANK(DATA[[#This Row],[DISCHARGE DATE]]),"NO DISCHARGE DATE",DATA[[#This Row],[DISCHARGE DATE]]-DATA[[#This Row],[ADMISSION DATE]]+1)</f>
        <v>182</v>
      </c>
      <c r="M216" s="182">
        <v>350</v>
      </c>
      <c r="N216" s="182"/>
      <c r="O216" s="183" t="s">
        <v>1067</v>
      </c>
      <c r="P216" s="183"/>
      <c r="Q216" s="184" cm="1">
        <f t="array" ref="Q216">_xlfn.IFS(DATA[[#This Row],[TYPE]]="Normal",DATA[[#This Row],[STORAGE DAYS]]*13,DATA[[#This Row],[TYPE]]="VIP",DATA[[#This Row],[STORAGE DAYS]]*20)</f>
        <v>2366</v>
      </c>
      <c r="R216" s="184">
        <f>DATA[[#This Row],[COLDROOM FEE]]-DATA[[#This Row],[STORAGE FEE]]</f>
        <v>-2366</v>
      </c>
      <c r="S216" s="38" t="str">
        <f>IF(ISBLANK(DATA[[#This Row],[COLDROOM RECEIPT]]),"IN CUSTODY","DISCHARGED")</f>
        <v>IN CUSTODY</v>
      </c>
      <c r="T216" s="42"/>
      <c r="U216" s="43"/>
      <c r="V216" s="41"/>
    </row>
    <row r="217" spans="1:22" s="40" customFormat="1" ht="16.5" customHeight="1" x14ac:dyDescent="0.25">
      <c r="A217" s="176" t="s">
        <v>1062</v>
      </c>
      <c r="B217" s="177" t="s">
        <v>1063</v>
      </c>
      <c r="C217" s="177">
        <v>57</v>
      </c>
      <c r="D217" s="178" t="s">
        <v>9</v>
      </c>
      <c r="E217" s="178" t="s">
        <v>1064</v>
      </c>
      <c r="F217" s="179" t="s">
        <v>1065</v>
      </c>
      <c r="G217" s="178" t="s">
        <v>33</v>
      </c>
      <c r="H217" s="180" t="s">
        <v>1066</v>
      </c>
      <c r="I217" s="178" t="s">
        <v>16</v>
      </c>
      <c r="J217" s="181">
        <v>45932</v>
      </c>
      <c r="K217" s="181"/>
      <c r="L217" s="177" t="str">
        <f>IF(ISBLANK(DATA[[#This Row],[DISCHARGE DATE]]),"NO DISCHARGE DATE",DATA[[#This Row],[DISCHARGE DATE]]-DATA[[#This Row],[ADMISSION DATE]]+1)</f>
        <v>NO DISCHARGE DATE</v>
      </c>
      <c r="M217" s="182">
        <v>350</v>
      </c>
      <c r="N217" s="182"/>
      <c r="O217" s="183" t="s">
        <v>1068</v>
      </c>
      <c r="P217" s="183"/>
      <c r="Q217" s="184" t="e" cm="1">
        <f t="array" ref="Q217">_xlfn.IFS(DATA[[#This Row],[TYPE]]="Normal",DATA[[#This Row],[STORAGE DAYS]]*13,DATA[[#This Row],[TYPE]]="VIP",DATA[[#This Row],[STORAGE DAYS]]*20)</f>
        <v>#VALUE!</v>
      </c>
      <c r="R217" s="184" t="e">
        <f>DATA[[#This Row],[COLDROOM FEE]]-DATA[[#This Row],[STORAGE FEE]]</f>
        <v>#VALUE!</v>
      </c>
      <c r="S217" s="38" t="str">
        <f>IF(ISBLANK(DATA[[#This Row],[COLDROOM RECEIPT]]),"IN CUSTODY","DISCHARGED")</f>
        <v>IN CUSTODY</v>
      </c>
      <c r="T217" s="42"/>
      <c r="U217" s="43"/>
      <c r="V217" s="41"/>
    </row>
    <row r="218" spans="1:22" s="40" customFormat="1" ht="16.5" customHeight="1" x14ac:dyDescent="0.25">
      <c r="A218" s="176" t="s">
        <v>1071</v>
      </c>
      <c r="B218" s="177" t="s">
        <v>1072</v>
      </c>
      <c r="C218" s="177">
        <v>70</v>
      </c>
      <c r="D218" s="178" t="s">
        <v>7</v>
      </c>
      <c r="E218" s="178" t="s">
        <v>1073</v>
      </c>
      <c r="F218" s="179" t="s">
        <v>1074</v>
      </c>
      <c r="G218" s="178" t="s">
        <v>35</v>
      </c>
      <c r="H218" s="180" t="s">
        <v>1075</v>
      </c>
      <c r="I218" s="178" t="s">
        <v>18</v>
      </c>
      <c r="J218" s="181">
        <v>45935</v>
      </c>
      <c r="K218" s="181">
        <v>46136</v>
      </c>
      <c r="L218" s="177">
        <f>IF(ISBLANK(DATA[[#This Row],[DISCHARGE DATE]]),"NO DISCHARGE DATE",DATA[[#This Row],[DISCHARGE DATE]]-DATA[[#This Row],[ADMISSION DATE]]+1)</f>
        <v>202</v>
      </c>
      <c r="M218" s="182">
        <v>350</v>
      </c>
      <c r="N218" s="182"/>
      <c r="O218" s="183" t="s">
        <v>1076</v>
      </c>
      <c r="P218" s="183"/>
      <c r="Q218" s="184" cm="1">
        <f t="array" ref="Q218">_xlfn.IFS(DATA[[#This Row],[TYPE]]="Normal",DATA[[#This Row],[STORAGE DAYS]]*13,DATA[[#This Row],[TYPE]]="VIP",DATA[[#This Row],[STORAGE DAYS]]*20)</f>
        <v>4040</v>
      </c>
      <c r="R218" s="184">
        <f>DATA[[#This Row],[COLDROOM FEE]]-DATA[[#This Row],[STORAGE FEE]]</f>
        <v>-4040</v>
      </c>
      <c r="S218" s="38" t="str">
        <f>IF(ISBLANK(DATA[[#This Row],[COLDROOM RECEIPT]]),"IN CUSTODY","DISCHARGED")</f>
        <v>IN CUSTODY</v>
      </c>
      <c r="T218" s="42"/>
      <c r="U218" s="43"/>
      <c r="V218" s="41"/>
    </row>
    <row r="219" spans="1:22" s="40" customFormat="1" ht="16.5" customHeight="1" x14ac:dyDescent="0.25">
      <c r="A219" s="176" t="s">
        <v>1077</v>
      </c>
      <c r="B219" s="177" t="s">
        <v>1160</v>
      </c>
      <c r="C219" s="177">
        <v>55</v>
      </c>
      <c r="D219" s="178" t="s">
        <v>7</v>
      </c>
      <c r="E219" s="178" t="s">
        <v>650</v>
      </c>
      <c r="F219" s="179" t="s">
        <v>1078</v>
      </c>
      <c r="G219" s="178" t="s">
        <v>35</v>
      </c>
      <c r="H219" s="180">
        <v>0.8208333333333333</v>
      </c>
      <c r="I219" s="178" t="s">
        <v>16</v>
      </c>
      <c r="J219" s="181">
        <v>45933</v>
      </c>
      <c r="K219" s="181">
        <v>45961</v>
      </c>
      <c r="L219" s="177">
        <f>IF(ISBLANK(DATA[[#This Row],[DISCHARGE DATE]]),"NO DISCHARGE DATE",DATA[[#This Row],[DISCHARGE DATE]]-DATA[[#This Row],[ADMISSION DATE]]+1)</f>
        <v>29</v>
      </c>
      <c r="M219" s="182">
        <v>350</v>
      </c>
      <c r="N219" s="182">
        <v>377</v>
      </c>
      <c r="O219" s="183" t="s">
        <v>1084</v>
      </c>
      <c r="P219" s="183" t="s">
        <v>1129</v>
      </c>
      <c r="Q219" s="184" cm="1">
        <f t="array" ref="Q219">_xlfn.IFS(DATA[[#This Row],[TYPE]]="Normal",DATA[[#This Row],[STORAGE DAYS]]*13,DATA[[#This Row],[TYPE]]="VIP",DATA[[#This Row],[STORAGE DAYS]]*20)</f>
        <v>377</v>
      </c>
      <c r="R219" s="184">
        <f>DATA[[#This Row],[COLDROOM FEE]]-DATA[[#This Row],[STORAGE FEE]]</f>
        <v>0</v>
      </c>
      <c r="S219" s="38" t="str">
        <f>IF(ISBLANK(DATA[[#This Row],[COLDROOM RECEIPT]]),"IN CUSTODY","DISCHARGED")</f>
        <v>DISCHARGED</v>
      </c>
      <c r="T219" s="42"/>
      <c r="U219" s="43"/>
      <c r="V219" s="41"/>
    </row>
    <row r="220" spans="1:22" s="40" customFormat="1" ht="16.5" customHeight="1" x14ac:dyDescent="0.25">
      <c r="A220" s="176" t="s">
        <v>1080</v>
      </c>
      <c r="B220" s="177" t="s">
        <v>1081</v>
      </c>
      <c r="C220" s="177">
        <v>70</v>
      </c>
      <c r="D220" s="178" t="s">
        <v>7</v>
      </c>
      <c r="E220" s="178" t="s">
        <v>1082</v>
      </c>
      <c r="F220" s="179" t="s">
        <v>1083</v>
      </c>
      <c r="G220" s="178" t="s">
        <v>35</v>
      </c>
      <c r="H220" s="180" t="s">
        <v>1079</v>
      </c>
      <c r="I220" s="178" t="s">
        <v>18</v>
      </c>
      <c r="J220" s="181">
        <v>45937</v>
      </c>
      <c r="K220" s="181">
        <v>46108</v>
      </c>
      <c r="L220" s="177">
        <f>IF(ISBLANK(DATA[[#This Row],[DISCHARGE DATE]]),"NO DISCHARGE DATE",DATA[[#This Row],[DISCHARGE DATE]]-DATA[[#This Row],[ADMISSION DATE]]+1)</f>
        <v>172</v>
      </c>
      <c r="M220" s="182">
        <v>350</v>
      </c>
      <c r="N220" s="182"/>
      <c r="O220" s="183" t="s">
        <v>1085</v>
      </c>
      <c r="P220" s="183"/>
      <c r="Q220" s="184" cm="1">
        <f t="array" ref="Q220">_xlfn.IFS(DATA[[#This Row],[TYPE]]="Normal",DATA[[#This Row],[STORAGE DAYS]]*13,DATA[[#This Row],[TYPE]]="VIP",DATA[[#This Row],[STORAGE DAYS]]*20)</f>
        <v>3440</v>
      </c>
      <c r="R220" s="184">
        <f>DATA[[#This Row],[COLDROOM FEE]]-DATA[[#This Row],[STORAGE FEE]]</f>
        <v>-3440</v>
      </c>
      <c r="S220" s="38" t="str">
        <f>IF(ISBLANK(DATA[[#This Row],[COLDROOM RECEIPT]]),"IN CUSTODY","DISCHARGED")</f>
        <v>IN CUSTODY</v>
      </c>
      <c r="T220" s="42"/>
      <c r="U220" s="43"/>
      <c r="V220" s="41"/>
    </row>
    <row r="221" spans="1:22" s="40" customFormat="1" ht="16.5" customHeight="1" x14ac:dyDescent="0.25">
      <c r="A221" s="176" t="s">
        <v>1086</v>
      </c>
      <c r="B221" s="177" t="s">
        <v>1087</v>
      </c>
      <c r="C221" s="177">
        <v>30</v>
      </c>
      <c r="D221" s="178" t="s">
        <v>7</v>
      </c>
      <c r="E221" s="178" t="s">
        <v>1088</v>
      </c>
      <c r="F221" s="179" t="s">
        <v>1089</v>
      </c>
      <c r="G221" s="178" t="s">
        <v>34</v>
      </c>
      <c r="H221" s="180" t="s">
        <v>1090</v>
      </c>
      <c r="I221" s="178" t="s">
        <v>16</v>
      </c>
      <c r="J221" s="181">
        <v>45940</v>
      </c>
      <c r="K221" s="181">
        <v>46080</v>
      </c>
      <c r="L221" s="177">
        <f>IF(ISBLANK(DATA[[#This Row],[DISCHARGE DATE]]),"NO DISCHARGE DATE",DATA[[#This Row],[DISCHARGE DATE]]-DATA[[#This Row],[ADMISSION DATE]]+1)</f>
        <v>141</v>
      </c>
      <c r="M221" s="182">
        <v>350</v>
      </c>
      <c r="N221" s="182"/>
      <c r="O221" s="183" t="s">
        <v>1091</v>
      </c>
      <c r="P221" s="183"/>
      <c r="Q221" s="184" cm="1">
        <f t="array" ref="Q221">_xlfn.IFS(DATA[[#This Row],[TYPE]]="Normal",DATA[[#This Row],[STORAGE DAYS]]*13,DATA[[#This Row],[TYPE]]="VIP",DATA[[#This Row],[STORAGE DAYS]]*20)</f>
        <v>1833</v>
      </c>
      <c r="R221" s="184">
        <f>DATA[[#This Row],[COLDROOM FEE]]-DATA[[#This Row],[STORAGE FEE]]</f>
        <v>-1833</v>
      </c>
      <c r="S221" s="38" t="str">
        <f>IF(ISBLANK(DATA[[#This Row],[COLDROOM RECEIPT]]),"IN CUSTODY","DISCHARGED")</f>
        <v>IN CUSTODY</v>
      </c>
      <c r="T221" s="42"/>
      <c r="U221" s="43"/>
      <c r="V221" s="41"/>
    </row>
    <row r="222" spans="1:22" s="40" customFormat="1" ht="16.5" customHeight="1" x14ac:dyDescent="0.25">
      <c r="A222" s="176" t="s">
        <v>1092</v>
      </c>
      <c r="B222" s="177" t="s">
        <v>1093</v>
      </c>
      <c r="C222" s="177">
        <v>17</v>
      </c>
      <c r="D222" s="178" t="s">
        <v>7</v>
      </c>
      <c r="E222" s="178" t="s">
        <v>1094</v>
      </c>
      <c r="F222" s="179" t="s">
        <v>1095</v>
      </c>
      <c r="G222" s="178" t="s">
        <v>32</v>
      </c>
      <c r="H222" s="180" t="s">
        <v>1096</v>
      </c>
      <c r="I222" s="178" t="s">
        <v>18</v>
      </c>
      <c r="J222" s="181">
        <v>45942</v>
      </c>
      <c r="K222" s="181">
        <v>46009</v>
      </c>
      <c r="L222" s="177">
        <f>IF(ISBLANK(DATA[[#This Row],[DISCHARGE DATE]]),"NO DISCHARGE DATE",DATA[[#This Row],[DISCHARGE DATE]]-DATA[[#This Row],[ADMISSION DATE]]+1)</f>
        <v>68</v>
      </c>
      <c r="M222" s="182">
        <v>350</v>
      </c>
      <c r="N222" s="182">
        <v>1360</v>
      </c>
      <c r="O222" s="183" t="s">
        <v>1097</v>
      </c>
      <c r="P222" s="183">
        <v>122</v>
      </c>
      <c r="Q222" s="184" cm="1">
        <f t="array" ref="Q222">_xlfn.IFS(DATA[[#This Row],[TYPE]]="Normal",DATA[[#This Row],[STORAGE DAYS]]*13,DATA[[#This Row],[TYPE]]="VIP",DATA[[#This Row],[STORAGE DAYS]]*20)</f>
        <v>1360</v>
      </c>
      <c r="R222" s="184">
        <f>DATA[[#This Row],[COLDROOM FEE]]-DATA[[#This Row],[STORAGE FEE]]</f>
        <v>0</v>
      </c>
      <c r="S222" s="38" t="str">
        <f>IF(ISBLANK(DATA[[#This Row],[COLDROOM RECEIPT]]),"IN CUSTODY","DISCHARGED")</f>
        <v>DISCHARGED</v>
      </c>
      <c r="T222" s="42"/>
      <c r="U222" s="43"/>
      <c r="V222" s="41"/>
    </row>
    <row r="223" spans="1:22" s="40" customFormat="1" ht="16.5" customHeight="1" x14ac:dyDescent="0.25">
      <c r="A223" s="176" t="s">
        <v>1098</v>
      </c>
      <c r="B223" s="177" t="s">
        <v>88</v>
      </c>
      <c r="C223" s="177">
        <v>68</v>
      </c>
      <c r="D223" s="178" t="s">
        <v>9</v>
      </c>
      <c r="E223" s="178" t="s">
        <v>1099</v>
      </c>
      <c r="F223" s="179" t="s">
        <v>1100</v>
      </c>
      <c r="G223" s="178" t="s">
        <v>35</v>
      </c>
      <c r="H223" s="180" t="s">
        <v>1101</v>
      </c>
      <c r="I223" s="178" t="s">
        <v>18</v>
      </c>
      <c r="J223" s="181">
        <v>45945</v>
      </c>
      <c r="K223" s="181">
        <v>46108</v>
      </c>
      <c r="L223" s="177">
        <f>IF(ISBLANK(DATA[[#This Row],[DISCHARGE DATE]]),"NO DISCHARGE DATE",DATA[[#This Row],[DISCHARGE DATE]]-DATA[[#This Row],[ADMISSION DATE]]+1)</f>
        <v>164</v>
      </c>
      <c r="M223" s="182">
        <v>350</v>
      </c>
      <c r="N223" s="182">
        <v>2900</v>
      </c>
      <c r="O223" s="183" t="s">
        <v>1102</v>
      </c>
      <c r="P223" s="183"/>
      <c r="Q223" s="184" cm="1">
        <f t="array" ref="Q223">_xlfn.IFS(DATA[[#This Row],[TYPE]]="Normal",DATA[[#This Row],[STORAGE DAYS]]*13,DATA[[#This Row],[TYPE]]="VIP",DATA[[#This Row],[STORAGE DAYS]]*20)</f>
        <v>3280</v>
      </c>
      <c r="R223" s="184">
        <f>DATA[[#This Row],[COLDROOM FEE]]-DATA[[#This Row],[STORAGE FEE]]</f>
        <v>-380</v>
      </c>
      <c r="S223" s="38" t="str">
        <f>IF(ISBLANK(DATA[[#This Row],[COLDROOM RECEIPT]]),"IN CUSTODY","DISCHARGED")</f>
        <v>IN CUSTODY</v>
      </c>
      <c r="T223" s="42"/>
      <c r="U223" s="43"/>
      <c r="V223" s="41"/>
    </row>
    <row r="224" spans="1:22" s="40" customFormat="1" ht="16.5" customHeight="1" x14ac:dyDescent="0.25">
      <c r="A224" s="176" t="s">
        <v>1103</v>
      </c>
      <c r="B224" s="177" t="s">
        <v>1104</v>
      </c>
      <c r="C224" s="177">
        <v>42</v>
      </c>
      <c r="D224" s="178" t="s">
        <v>7</v>
      </c>
      <c r="E224" s="178" t="s">
        <v>1105</v>
      </c>
      <c r="F224" s="179" t="s">
        <v>1106</v>
      </c>
      <c r="G224" s="178" t="s">
        <v>35</v>
      </c>
      <c r="H224" s="180" t="s">
        <v>1107</v>
      </c>
      <c r="I224" s="178" t="s">
        <v>16</v>
      </c>
      <c r="J224" s="181">
        <v>45944</v>
      </c>
      <c r="K224" s="181">
        <v>45989</v>
      </c>
      <c r="L224" s="177">
        <f>IF(ISBLANK(DATA[[#This Row],[DISCHARGE DATE]]),"NO DISCHARGE DATE",DATA[[#This Row],[DISCHARGE DATE]]-DATA[[#This Row],[ADMISSION DATE]]+1)</f>
        <v>46</v>
      </c>
      <c r="M224" s="182">
        <v>350</v>
      </c>
      <c r="N224" s="182">
        <v>598</v>
      </c>
      <c r="O224" s="183" t="s">
        <v>1121</v>
      </c>
      <c r="P224" s="183" t="s">
        <v>473</v>
      </c>
      <c r="Q224" s="184" cm="1">
        <f t="array" ref="Q224">_xlfn.IFS(DATA[[#This Row],[TYPE]]="Normal",DATA[[#This Row],[STORAGE DAYS]]*13,DATA[[#This Row],[TYPE]]="VIP",DATA[[#This Row],[STORAGE DAYS]]*20)</f>
        <v>598</v>
      </c>
      <c r="R224" s="184">
        <f>DATA[[#This Row],[COLDROOM FEE]]-DATA[[#This Row],[STORAGE FEE]]</f>
        <v>0</v>
      </c>
      <c r="S224" s="38" t="str">
        <f>IF(ISBLANK(DATA[[#This Row],[COLDROOM RECEIPT]]),"IN CUSTODY","DISCHARGED")</f>
        <v>DISCHARGED</v>
      </c>
      <c r="T224" s="42"/>
      <c r="U224" s="43"/>
      <c r="V224" s="41"/>
    </row>
    <row r="225" spans="1:22" s="40" customFormat="1" ht="16.5" customHeight="1" x14ac:dyDescent="0.25">
      <c r="A225" s="176" t="s">
        <v>1108</v>
      </c>
      <c r="B225" s="177" t="s">
        <v>1164</v>
      </c>
      <c r="C225" s="177">
        <v>77</v>
      </c>
      <c r="D225" s="178" t="s">
        <v>9</v>
      </c>
      <c r="E225" s="178" t="s">
        <v>1119</v>
      </c>
      <c r="F225" s="179" t="s">
        <v>1120</v>
      </c>
      <c r="G225" s="178" t="s">
        <v>34</v>
      </c>
      <c r="H225" s="180">
        <v>0.77083333333333337</v>
      </c>
      <c r="I225" s="178" t="s">
        <v>16</v>
      </c>
      <c r="J225" s="181">
        <v>45945</v>
      </c>
      <c r="K225" s="181">
        <v>46073</v>
      </c>
      <c r="L225" s="177">
        <f>IF(ISBLANK(DATA[[#This Row],[DISCHARGE DATE]]),"NO DISCHARGE DATE",DATA[[#This Row],[DISCHARGE DATE]]-DATA[[#This Row],[ADMISSION DATE]]+1)</f>
        <v>129</v>
      </c>
      <c r="M225" s="182">
        <v>350</v>
      </c>
      <c r="N225" s="182">
        <v>1677</v>
      </c>
      <c r="O225" s="183" t="s">
        <v>1122</v>
      </c>
      <c r="P225" s="183">
        <v>123</v>
      </c>
      <c r="Q225" s="184" cm="1">
        <f t="array" ref="Q225">_xlfn.IFS(DATA[[#This Row],[TYPE]]="Normal",DATA[[#This Row],[STORAGE DAYS]]*13,DATA[[#This Row],[TYPE]]="VIP",DATA[[#This Row],[STORAGE DAYS]]*20)</f>
        <v>1677</v>
      </c>
      <c r="R225" s="184">
        <f>DATA[[#This Row],[COLDROOM FEE]]-DATA[[#This Row],[STORAGE FEE]]</f>
        <v>0</v>
      </c>
      <c r="S225" s="38" t="str">
        <f>IF(ISBLANK(DATA[[#This Row],[COLDROOM RECEIPT]]),"IN CUSTODY","DISCHARGED")</f>
        <v>DISCHARGED</v>
      </c>
      <c r="T225" s="42"/>
      <c r="U225" s="43"/>
      <c r="V225" s="41"/>
    </row>
    <row r="226" spans="1:22" s="40" customFormat="1" ht="16.5" customHeight="1" x14ac:dyDescent="0.25">
      <c r="A226" s="176" t="s">
        <v>1113</v>
      </c>
      <c r="B226" s="177" t="s">
        <v>1109</v>
      </c>
      <c r="C226" s="177">
        <v>78</v>
      </c>
      <c r="D226" s="178" t="s">
        <v>9</v>
      </c>
      <c r="E226" s="178" t="s">
        <v>1110</v>
      </c>
      <c r="F226" s="179" t="s">
        <v>1111</v>
      </c>
      <c r="G226" s="178" t="s">
        <v>35</v>
      </c>
      <c r="H226" s="180" t="s">
        <v>1112</v>
      </c>
      <c r="I226" s="178" t="s">
        <v>18</v>
      </c>
      <c r="J226" s="181">
        <v>45947</v>
      </c>
      <c r="K226" s="181">
        <v>46108</v>
      </c>
      <c r="L226" s="177">
        <f>IF(ISBLANK(DATA[[#This Row],[DISCHARGE DATE]]),"NO DISCHARGE DATE",DATA[[#This Row],[DISCHARGE DATE]]-DATA[[#This Row],[ADMISSION DATE]]+1)</f>
        <v>162</v>
      </c>
      <c r="M226" s="182">
        <v>350</v>
      </c>
      <c r="N226" s="182"/>
      <c r="O226" s="183" t="s">
        <v>1123</v>
      </c>
      <c r="P226" s="183"/>
      <c r="Q226" s="184" cm="1">
        <f t="array" ref="Q226">_xlfn.IFS(DATA[[#This Row],[TYPE]]="Normal",DATA[[#This Row],[STORAGE DAYS]]*13,DATA[[#This Row],[TYPE]]="VIP",DATA[[#This Row],[STORAGE DAYS]]*20)</f>
        <v>3240</v>
      </c>
      <c r="R226" s="184">
        <f>DATA[[#This Row],[COLDROOM FEE]]-DATA[[#This Row],[STORAGE FEE]]</f>
        <v>-3240</v>
      </c>
      <c r="S226" s="38" t="str">
        <f>IF(ISBLANK(DATA[[#This Row],[COLDROOM RECEIPT]]),"IN CUSTODY","DISCHARGED")</f>
        <v>IN CUSTODY</v>
      </c>
      <c r="T226" s="42"/>
      <c r="U226" s="43"/>
      <c r="V226" s="41"/>
    </row>
    <row r="227" spans="1:22" s="40" customFormat="1" ht="16.5" customHeight="1" x14ac:dyDescent="0.25">
      <c r="A227" s="176" t="s">
        <v>1118</v>
      </c>
      <c r="B227" s="177" t="s">
        <v>1114</v>
      </c>
      <c r="C227" s="177">
        <v>62</v>
      </c>
      <c r="D227" s="178" t="s">
        <v>9</v>
      </c>
      <c r="E227" s="178" t="s">
        <v>1115</v>
      </c>
      <c r="F227" s="179" t="s">
        <v>1116</v>
      </c>
      <c r="G227" s="178" t="s">
        <v>35</v>
      </c>
      <c r="H227" s="180" t="s">
        <v>1117</v>
      </c>
      <c r="I227" s="178" t="s">
        <v>16</v>
      </c>
      <c r="J227" s="181">
        <v>45948</v>
      </c>
      <c r="K227" s="181">
        <v>45989</v>
      </c>
      <c r="L227" s="177">
        <f>IF(ISBLANK(DATA[[#This Row],[DISCHARGE DATE]]),"NO DISCHARGE DATE",DATA[[#This Row],[DISCHARGE DATE]]-DATA[[#This Row],[ADMISSION DATE]]+1)</f>
        <v>42</v>
      </c>
      <c r="M227" s="182">
        <v>350</v>
      </c>
      <c r="N227" s="182">
        <v>546</v>
      </c>
      <c r="O227" s="183" t="s">
        <v>1124</v>
      </c>
      <c r="P227" s="183" t="s">
        <v>476</v>
      </c>
      <c r="Q227" s="184" cm="1">
        <f t="array" ref="Q227">_xlfn.IFS(DATA[[#This Row],[TYPE]]="Normal",DATA[[#This Row],[STORAGE DAYS]]*13,DATA[[#This Row],[TYPE]]="VIP",DATA[[#This Row],[STORAGE DAYS]]*20)</f>
        <v>546</v>
      </c>
      <c r="R227" s="184">
        <f>DATA[[#This Row],[COLDROOM FEE]]-DATA[[#This Row],[STORAGE FEE]]</f>
        <v>0</v>
      </c>
      <c r="S227" s="38" t="str">
        <f>IF(ISBLANK(DATA[[#This Row],[COLDROOM RECEIPT]]),"IN CUSTODY","DISCHARGED")</f>
        <v>DISCHARGED</v>
      </c>
      <c r="T227" s="42"/>
      <c r="U227" s="43"/>
      <c r="V227" s="41"/>
    </row>
    <row r="228" spans="1:22" s="40" customFormat="1" ht="16.5" customHeight="1" x14ac:dyDescent="0.25">
      <c r="A228" s="176" t="s">
        <v>1125</v>
      </c>
      <c r="B228" s="177" t="s">
        <v>1286</v>
      </c>
      <c r="C228" s="177">
        <v>35</v>
      </c>
      <c r="D228" s="178" t="s">
        <v>9</v>
      </c>
      <c r="E228" s="178" t="s">
        <v>1126</v>
      </c>
      <c r="F228" s="179" t="s">
        <v>1127</v>
      </c>
      <c r="G228" s="178" t="s">
        <v>33</v>
      </c>
      <c r="H228" s="180" t="s">
        <v>1128</v>
      </c>
      <c r="I228" s="178" t="s">
        <v>16</v>
      </c>
      <c r="J228" s="181">
        <v>45947</v>
      </c>
      <c r="K228" s="181"/>
      <c r="L228" s="177" t="str">
        <f>IF(ISBLANK(DATA[[#This Row],[DISCHARGE DATE]]),"NO DISCHARGE DATE",DATA[[#This Row],[DISCHARGE DATE]]-DATA[[#This Row],[ADMISSION DATE]]+1)</f>
        <v>NO DISCHARGE DATE</v>
      </c>
      <c r="M228" s="182">
        <v>350</v>
      </c>
      <c r="N228" s="182"/>
      <c r="O228" s="183" t="s">
        <v>1129</v>
      </c>
      <c r="P228" s="183"/>
      <c r="Q228" s="184" t="e" cm="1">
        <f t="array" ref="Q228">_xlfn.IFS(DATA[[#This Row],[TYPE]]="Normal",DATA[[#This Row],[STORAGE DAYS]]*13,DATA[[#This Row],[TYPE]]="VIP",DATA[[#This Row],[STORAGE DAYS]]*20)</f>
        <v>#VALUE!</v>
      </c>
      <c r="R228" s="184" t="e">
        <f>DATA[[#This Row],[COLDROOM FEE]]-DATA[[#This Row],[STORAGE FEE]]</f>
        <v>#VALUE!</v>
      </c>
      <c r="S228" s="38" t="str">
        <f>IF(ISBLANK(DATA[[#This Row],[COLDROOM RECEIPT]]),"IN CUSTODY","DISCHARGED")</f>
        <v>IN CUSTODY</v>
      </c>
      <c r="T228" s="42"/>
      <c r="U228" s="43"/>
      <c r="V228" s="41"/>
    </row>
    <row r="229" spans="1:22" s="40" customFormat="1" ht="16.5" customHeight="1" x14ac:dyDescent="0.25">
      <c r="A229" s="176" t="s">
        <v>1130</v>
      </c>
      <c r="B229" s="177" t="s">
        <v>1131</v>
      </c>
      <c r="C229" s="177">
        <v>60</v>
      </c>
      <c r="D229" s="178" t="s">
        <v>7</v>
      </c>
      <c r="E229" s="178" t="s">
        <v>803</v>
      </c>
      <c r="F229" s="185" t="s">
        <v>1137</v>
      </c>
      <c r="G229" s="178" t="s">
        <v>35</v>
      </c>
      <c r="H229" s="180" t="s">
        <v>1132</v>
      </c>
      <c r="I229" s="178" t="s">
        <v>18</v>
      </c>
      <c r="J229" s="181">
        <v>45950</v>
      </c>
      <c r="K229" s="181"/>
      <c r="L229" s="177" t="str">
        <f>IF(ISBLANK(DATA[[#This Row],[DISCHARGE DATE]]),"NO DISCHARGE DATE",DATA[[#This Row],[DISCHARGE DATE]]-DATA[[#This Row],[ADMISSION DATE]]+1)</f>
        <v>NO DISCHARGE DATE</v>
      </c>
      <c r="M229" s="182">
        <v>350</v>
      </c>
      <c r="N229" s="182"/>
      <c r="O229" s="183" t="s">
        <v>1140</v>
      </c>
      <c r="P229" s="183"/>
      <c r="Q229" s="184" t="e" cm="1">
        <f t="array" ref="Q229">_xlfn.IFS(DATA[[#This Row],[TYPE]]="Normal",DATA[[#This Row],[STORAGE DAYS]]*13,DATA[[#This Row],[TYPE]]="VIP",DATA[[#This Row],[STORAGE DAYS]]*20)</f>
        <v>#VALUE!</v>
      </c>
      <c r="R229" s="184" t="e">
        <f>DATA[[#This Row],[COLDROOM FEE]]-DATA[[#This Row],[STORAGE FEE]]</f>
        <v>#VALUE!</v>
      </c>
      <c r="S229" s="38" t="str">
        <f>IF(ISBLANK(DATA[[#This Row],[COLDROOM RECEIPT]]),"IN CUSTODY","DISCHARGED")</f>
        <v>IN CUSTODY</v>
      </c>
      <c r="T229" s="42"/>
      <c r="U229" s="43"/>
      <c r="V229" s="41"/>
    </row>
    <row r="230" spans="1:22" s="40" customFormat="1" ht="16.5" customHeight="1" x14ac:dyDescent="0.25">
      <c r="A230" s="176" t="s">
        <v>1133</v>
      </c>
      <c r="B230" s="177" t="s">
        <v>1134</v>
      </c>
      <c r="C230" s="177">
        <v>77</v>
      </c>
      <c r="D230" s="178" t="s">
        <v>9</v>
      </c>
      <c r="E230" s="178" t="s">
        <v>1135</v>
      </c>
      <c r="F230" s="179">
        <v>245398248</v>
      </c>
      <c r="G230" s="178" t="s">
        <v>34</v>
      </c>
      <c r="H230" s="180" t="s">
        <v>1136</v>
      </c>
      <c r="I230" s="178" t="s">
        <v>18</v>
      </c>
      <c r="J230" s="181">
        <v>45950</v>
      </c>
      <c r="K230" s="181">
        <v>46108</v>
      </c>
      <c r="L230" s="177">
        <f>IF(ISBLANK(DATA[[#This Row],[DISCHARGE DATE]]),"NO DISCHARGE DATE",DATA[[#This Row],[DISCHARGE DATE]]-DATA[[#This Row],[ADMISSION DATE]]+1)</f>
        <v>159</v>
      </c>
      <c r="M230" s="182">
        <v>350</v>
      </c>
      <c r="N230" s="182"/>
      <c r="O230" s="183" t="s">
        <v>1141</v>
      </c>
      <c r="P230" s="183"/>
      <c r="Q230" s="184" cm="1">
        <f t="array" ref="Q230">_xlfn.IFS(DATA[[#This Row],[TYPE]]="Normal",DATA[[#This Row],[STORAGE DAYS]]*13,DATA[[#This Row],[TYPE]]="VIP",DATA[[#This Row],[STORAGE DAYS]]*20)</f>
        <v>3180</v>
      </c>
      <c r="R230" s="184">
        <f>DATA[[#This Row],[COLDROOM FEE]]-DATA[[#This Row],[STORAGE FEE]]</f>
        <v>-3180</v>
      </c>
      <c r="S230" s="38" t="str">
        <f>IF(ISBLANK(DATA[[#This Row],[COLDROOM RECEIPT]]),"IN CUSTODY","DISCHARGED")</f>
        <v>IN CUSTODY</v>
      </c>
      <c r="T230" s="42"/>
      <c r="U230" s="43"/>
      <c r="V230" s="41"/>
    </row>
    <row r="231" spans="1:22" s="40" customFormat="1" ht="16.5" customHeight="1" x14ac:dyDescent="0.25">
      <c r="A231" s="176" t="s">
        <v>1138</v>
      </c>
      <c r="B231" s="177" t="s">
        <v>1139</v>
      </c>
      <c r="C231" s="177">
        <v>123</v>
      </c>
      <c r="D231" s="178" t="s">
        <v>7</v>
      </c>
      <c r="E231" s="178" t="s">
        <v>1143</v>
      </c>
      <c r="F231" s="185" t="s">
        <v>1144</v>
      </c>
      <c r="G231" s="178" t="s">
        <v>35</v>
      </c>
      <c r="H231" s="180">
        <v>0.6875</v>
      </c>
      <c r="I231" s="178" t="s">
        <v>18</v>
      </c>
      <c r="J231" s="181">
        <v>45948</v>
      </c>
      <c r="K231" s="181">
        <v>45959</v>
      </c>
      <c r="L231" s="177">
        <f>IF(ISBLANK(DATA[[#This Row],[DISCHARGE DATE]]),"NO DISCHARGE DATE",DATA[[#This Row],[DISCHARGE DATE]]-DATA[[#This Row],[ADMISSION DATE]]+1)</f>
        <v>12</v>
      </c>
      <c r="M231" s="182">
        <v>350</v>
      </c>
      <c r="N231" s="182">
        <v>240</v>
      </c>
      <c r="O231" s="183" t="s">
        <v>1142</v>
      </c>
      <c r="P231" s="183" t="s">
        <v>1154</v>
      </c>
      <c r="Q231" s="184" cm="1">
        <f t="array" ref="Q231">_xlfn.IFS(DATA[[#This Row],[TYPE]]="Normal",DATA[[#This Row],[STORAGE DAYS]]*13,DATA[[#This Row],[TYPE]]="VIP",DATA[[#This Row],[STORAGE DAYS]]*20)</f>
        <v>240</v>
      </c>
      <c r="R231" s="184">
        <f>DATA[[#This Row],[COLDROOM FEE]]-DATA[[#This Row],[STORAGE FEE]]</f>
        <v>0</v>
      </c>
      <c r="S231" s="38" t="str">
        <f>IF(ISBLANK(DATA[[#This Row],[COLDROOM RECEIPT]]),"IN CUSTODY","DISCHARGED")</f>
        <v>DISCHARGED</v>
      </c>
      <c r="T231" s="42"/>
      <c r="U231" s="43"/>
      <c r="V231" s="41"/>
    </row>
    <row r="232" spans="1:22" s="40" customFormat="1" ht="16.5" customHeight="1" x14ac:dyDescent="0.25">
      <c r="A232" s="176" t="s">
        <v>1145</v>
      </c>
      <c r="B232" s="177" t="s">
        <v>765</v>
      </c>
      <c r="C232" s="177">
        <v>48</v>
      </c>
      <c r="D232" s="178" t="s">
        <v>9</v>
      </c>
      <c r="E232" s="178" t="s">
        <v>1082</v>
      </c>
      <c r="F232" s="185" t="s">
        <v>1146</v>
      </c>
      <c r="G232" s="178" t="s">
        <v>35</v>
      </c>
      <c r="H232" s="180" t="s">
        <v>1147</v>
      </c>
      <c r="I232" s="178" t="s">
        <v>16</v>
      </c>
      <c r="J232" s="181">
        <v>45951</v>
      </c>
      <c r="K232" s="181">
        <v>45954</v>
      </c>
      <c r="L232" s="177">
        <f>IF(ISBLANK(DATA[[#This Row],[DISCHARGE DATE]]),"NO DISCHARGE DATE",DATA[[#This Row],[DISCHARGE DATE]]-DATA[[#This Row],[ADMISSION DATE]]+1)</f>
        <v>4</v>
      </c>
      <c r="M232" s="182">
        <v>350</v>
      </c>
      <c r="N232" s="182">
        <v>52</v>
      </c>
      <c r="O232" s="183" t="s">
        <v>1148</v>
      </c>
      <c r="P232" s="183" t="s">
        <v>1084</v>
      </c>
      <c r="Q232" s="184" cm="1">
        <f t="array" ref="Q232">_xlfn.IFS(DATA[[#This Row],[TYPE]]="Normal",DATA[[#This Row],[STORAGE DAYS]]*13,DATA[[#This Row],[TYPE]]="VIP",DATA[[#This Row],[STORAGE DAYS]]*20)</f>
        <v>52</v>
      </c>
      <c r="R232" s="184">
        <f>DATA[[#This Row],[COLDROOM FEE]]-DATA[[#This Row],[STORAGE FEE]]</f>
        <v>0</v>
      </c>
      <c r="S232" s="38" t="str">
        <f>IF(ISBLANK(DATA[[#This Row],[COLDROOM RECEIPT]]),"IN CUSTODY","DISCHARGED")</f>
        <v>DISCHARGED</v>
      </c>
      <c r="T232" s="42"/>
      <c r="U232" s="43"/>
      <c r="V232" s="41"/>
    </row>
    <row r="233" spans="1:22" s="40" customFormat="1" ht="16.5" customHeight="1" x14ac:dyDescent="0.25">
      <c r="A233" s="176" t="s">
        <v>1149</v>
      </c>
      <c r="B233" s="177" t="s">
        <v>1150</v>
      </c>
      <c r="C233" s="177">
        <v>46</v>
      </c>
      <c r="D233" s="178" t="s">
        <v>9</v>
      </c>
      <c r="E233" s="178" t="s">
        <v>1151</v>
      </c>
      <c r="F233" s="185" t="s">
        <v>1152</v>
      </c>
      <c r="G233" s="178" t="s">
        <v>34</v>
      </c>
      <c r="H233" s="180" t="s">
        <v>1153</v>
      </c>
      <c r="I233" s="178" t="s">
        <v>18</v>
      </c>
      <c r="J233" s="181">
        <v>45952</v>
      </c>
      <c r="K233" s="181">
        <v>45953</v>
      </c>
      <c r="L233" s="177">
        <f>IF(ISBLANK(DATA[[#This Row],[DISCHARGE DATE]]),"NO DISCHARGE DATE",DATA[[#This Row],[DISCHARGE DATE]]-DATA[[#This Row],[ADMISSION DATE]]+1)</f>
        <v>2</v>
      </c>
      <c r="M233" s="182">
        <v>350</v>
      </c>
      <c r="N233" s="182">
        <v>20</v>
      </c>
      <c r="O233" s="183" t="s">
        <v>1154</v>
      </c>
      <c r="P233" s="183" t="s">
        <v>1085</v>
      </c>
      <c r="Q233" s="184" cm="1">
        <f t="array" ref="Q233">_xlfn.IFS(DATA[[#This Row],[TYPE]]="Normal",DATA[[#This Row],[STORAGE DAYS]]*13,DATA[[#This Row],[TYPE]]="VIP",DATA[[#This Row],[STORAGE DAYS]]*20)</f>
        <v>40</v>
      </c>
      <c r="R233" s="184">
        <f>DATA[[#This Row],[COLDROOM FEE]]-DATA[[#This Row],[STORAGE FEE]]</f>
        <v>-20</v>
      </c>
      <c r="S233" s="38" t="str">
        <f>IF(ISBLANK(DATA[[#This Row],[COLDROOM RECEIPT]]),"IN CUSTODY","DISCHARGED")</f>
        <v>DISCHARGED</v>
      </c>
      <c r="T233" s="42"/>
      <c r="U233" s="43"/>
      <c r="V233" s="41"/>
    </row>
    <row r="234" spans="1:22" s="40" customFormat="1" ht="16.5" customHeight="1" x14ac:dyDescent="0.25">
      <c r="A234" s="176" t="s">
        <v>1155</v>
      </c>
      <c r="B234" s="177" t="s">
        <v>1156</v>
      </c>
      <c r="C234" s="177">
        <v>39</v>
      </c>
      <c r="D234" s="178" t="s">
        <v>9</v>
      </c>
      <c r="E234" s="178" t="s">
        <v>1157</v>
      </c>
      <c r="F234" s="185" t="s">
        <v>1158</v>
      </c>
      <c r="G234" s="178" t="s">
        <v>35</v>
      </c>
      <c r="H234" s="180" t="s">
        <v>1128</v>
      </c>
      <c r="I234" s="178" t="s">
        <v>16</v>
      </c>
      <c r="J234" s="181">
        <v>45953</v>
      </c>
      <c r="K234" s="181">
        <v>45989</v>
      </c>
      <c r="L234" s="177">
        <f>IF(ISBLANK(DATA[[#This Row],[DISCHARGE DATE]]),"NO DISCHARGE DATE",DATA[[#This Row],[DISCHARGE DATE]]-DATA[[#This Row],[ADMISSION DATE]]+1)</f>
        <v>37</v>
      </c>
      <c r="M234" s="182">
        <v>350</v>
      </c>
      <c r="N234" s="182">
        <v>481</v>
      </c>
      <c r="O234" s="183" t="s">
        <v>1159</v>
      </c>
      <c r="P234" s="183" t="s">
        <v>516</v>
      </c>
      <c r="Q234" s="184" cm="1">
        <f t="array" ref="Q234">_xlfn.IFS(DATA[[#This Row],[TYPE]]="Normal",DATA[[#This Row],[STORAGE DAYS]]*13,DATA[[#This Row],[TYPE]]="VIP",DATA[[#This Row],[STORAGE DAYS]]*20)</f>
        <v>481</v>
      </c>
      <c r="R234" s="184">
        <f>DATA[[#This Row],[COLDROOM FEE]]-DATA[[#This Row],[STORAGE FEE]]</f>
        <v>0</v>
      </c>
      <c r="S234" s="38" t="str">
        <f>IF(ISBLANK(DATA[[#This Row],[COLDROOM RECEIPT]]),"IN CUSTODY","DISCHARGED")</f>
        <v>DISCHARGED</v>
      </c>
      <c r="T234" s="42"/>
      <c r="U234" s="43"/>
      <c r="V234" s="41"/>
    </row>
    <row r="235" spans="1:22" s="40" customFormat="1" ht="16.5" customHeight="1" x14ac:dyDescent="0.25">
      <c r="A235" s="176" t="s">
        <v>1161</v>
      </c>
      <c r="B235" s="177" t="s">
        <v>1162</v>
      </c>
      <c r="C235" s="177">
        <v>67</v>
      </c>
      <c r="D235" s="178" t="s">
        <v>7</v>
      </c>
      <c r="E235" s="178" t="s">
        <v>1064</v>
      </c>
      <c r="F235" s="185" t="s">
        <v>1065</v>
      </c>
      <c r="G235" s="178" t="s">
        <v>33</v>
      </c>
      <c r="H235" s="180" t="s">
        <v>1017</v>
      </c>
      <c r="I235" s="178" t="s">
        <v>16</v>
      </c>
      <c r="J235" s="181">
        <v>45957</v>
      </c>
      <c r="K235" s="181"/>
      <c r="L235" s="177" t="str">
        <f>IF(ISBLANK(DATA[[#This Row],[DISCHARGE DATE]]),"NO DISCHARGE DATE",DATA[[#This Row],[DISCHARGE DATE]]-DATA[[#This Row],[ADMISSION DATE]]+1)</f>
        <v>NO DISCHARGE DATE</v>
      </c>
      <c r="M235" s="182">
        <v>350</v>
      </c>
      <c r="N235" s="182"/>
      <c r="O235" s="183" t="s">
        <v>1163</v>
      </c>
      <c r="P235" s="183"/>
      <c r="Q235" s="184" t="e" cm="1">
        <f t="array" ref="Q235">_xlfn.IFS(DATA[[#This Row],[TYPE]]="Normal",DATA[[#This Row],[STORAGE DAYS]]*13,DATA[[#This Row],[TYPE]]="VIP",DATA[[#This Row],[STORAGE DAYS]]*20)</f>
        <v>#VALUE!</v>
      </c>
      <c r="R235" s="184" t="e">
        <f>DATA[[#This Row],[COLDROOM FEE]]-DATA[[#This Row],[STORAGE FEE]]</f>
        <v>#VALUE!</v>
      </c>
      <c r="S235" s="38" t="str">
        <f>IF(ISBLANK(DATA[[#This Row],[COLDROOM RECEIPT]]),"IN CUSTODY","DISCHARGED")</f>
        <v>IN CUSTODY</v>
      </c>
      <c r="T235" s="42"/>
      <c r="U235" s="43"/>
      <c r="V235" s="41"/>
    </row>
    <row r="236" spans="1:22" s="40" customFormat="1" ht="16.5" customHeight="1" x14ac:dyDescent="0.25">
      <c r="A236" s="176" t="s">
        <v>1165</v>
      </c>
      <c r="B236" s="177" t="s">
        <v>1166</v>
      </c>
      <c r="C236" s="177">
        <v>90</v>
      </c>
      <c r="D236" s="178" t="s">
        <v>7</v>
      </c>
      <c r="E236" s="178" t="s">
        <v>1167</v>
      </c>
      <c r="F236" s="185" t="s">
        <v>1168</v>
      </c>
      <c r="G236" s="178" t="s">
        <v>1169</v>
      </c>
      <c r="H236" s="180" t="s">
        <v>998</v>
      </c>
      <c r="I236" s="178" t="s">
        <v>18</v>
      </c>
      <c r="J236" s="181">
        <v>45959</v>
      </c>
      <c r="K236" s="181">
        <v>46108</v>
      </c>
      <c r="L236" s="177">
        <f>IF(ISBLANK(DATA[[#This Row],[DISCHARGE DATE]]),"NO DISCHARGE DATE",DATA[[#This Row],[DISCHARGE DATE]]-DATA[[#This Row],[ADMISSION DATE]]+1)</f>
        <v>150</v>
      </c>
      <c r="M236" s="182">
        <v>350</v>
      </c>
      <c r="N236" s="182"/>
      <c r="O236" s="183" t="s">
        <v>1170</v>
      </c>
      <c r="P236" s="183"/>
      <c r="Q236" s="184" cm="1">
        <f t="array" ref="Q236">_xlfn.IFS(DATA[[#This Row],[TYPE]]="Normal",DATA[[#This Row],[STORAGE DAYS]]*13,DATA[[#This Row],[TYPE]]="VIP",DATA[[#This Row],[STORAGE DAYS]]*20)</f>
        <v>3000</v>
      </c>
      <c r="R236" s="184">
        <f>DATA[[#This Row],[COLDROOM FEE]]-DATA[[#This Row],[STORAGE FEE]]</f>
        <v>-3000</v>
      </c>
      <c r="S236" s="38" t="str">
        <f>IF(ISBLANK(DATA[[#This Row],[COLDROOM RECEIPT]]),"IN CUSTODY","DISCHARGED")</f>
        <v>IN CUSTODY</v>
      </c>
      <c r="T236" s="42"/>
      <c r="U236" s="43"/>
      <c r="V236" s="41"/>
    </row>
    <row r="237" spans="1:22" s="40" customFormat="1" ht="16.5" customHeight="1" x14ac:dyDescent="0.25">
      <c r="A237" s="176" t="s">
        <v>1171</v>
      </c>
      <c r="B237" s="177" t="s">
        <v>1172</v>
      </c>
      <c r="C237" s="177">
        <v>64</v>
      </c>
      <c r="D237" s="178" t="s">
        <v>7</v>
      </c>
      <c r="E237" s="178" t="s">
        <v>1173</v>
      </c>
      <c r="F237" s="185" t="s">
        <v>1174</v>
      </c>
      <c r="G237" s="178" t="s">
        <v>35</v>
      </c>
      <c r="H237" s="180" t="s">
        <v>1175</v>
      </c>
      <c r="I237" s="178" t="s">
        <v>16</v>
      </c>
      <c r="J237" s="181">
        <v>45960</v>
      </c>
      <c r="K237" s="181">
        <v>46108</v>
      </c>
      <c r="L237" s="177">
        <f>IF(ISBLANK(DATA[[#This Row],[DISCHARGE DATE]]),"NO DISCHARGE DATE",DATA[[#This Row],[DISCHARGE DATE]]-DATA[[#This Row],[ADMISSION DATE]]+1)</f>
        <v>149</v>
      </c>
      <c r="M237" s="182">
        <v>350</v>
      </c>
      <c r="N237" s="182">
        <v>500</v>
      </c>
      <c r="O237" s="183" t="s">
        <v>1176</v>
      </c>
      <c r="P237" s="183"/>
      <c r="Q237" s="184" cm="1">
        <f t="array" ref="Q237">_xlfn.IFS(DATA[[#This Row],[TYPE]]="Normal",DATA[[#This Row],[STORAGE DAYS]]*13,DATA[[#This Row],[TYPE]]="VIP",DATA[[#This Row],[STORAGE DAYS]]*20)</f>
        <v>1937</v>
      </c>
      <c r="R237" s="184">
        <f>DATA[[#This Row],[COLDROOM FEE]]-DATA[[#This Row],[STORAGE FEE]]</f>
        <v>-1437</v>
      </c>
      <c r="S237" s="38" t="str">
        <f>IF(ISBLANK(DATA[[#This Row],[COLDROOM RECEIPT]]),"IN CUSTODY","DISCHARGED")</f>
        <v>IN CUSTODY</v>
      </c>
      <c r="T237" s="42"/>
      <c r="U237" s="43"/>
      <c r="V237" s="41"/>
    </row>
    <row r="238" spans="1:22" s="40" customFormat="1" ht="16.5" customHeight="1" x14ac:dyDescent="0.25">
      <c r="A238" s="176" t="s">
        <v>1177</v>
      </c>
      <c r="B238" s="177" t="s">
        <v>1310</v>
      </c>
      <c r="C238" s="177">
        <v>52</v>
      </c>
      <c r="D238" s="178" t="s">
        <v>7</v>
      </c>
      <c r="E238" s="178" t="s">
        <v>1311</v>
      </c>
      <c r="F238" s="185" t="s">
        <v>1178</v>
      </c>
      <c r="G238" s="178" t="s">
        <v>32</v>
      </c>
      <c r="H238" s="180" t="s">
        <v>1117</v>
      </c>
      <c r="I238" s="178" t="s">
        <v>16</v>
      </c>
      <c r="J238" s="181">
        <v>45960</v>
      </c>
      <c r="K238" s="181">
        <v>45989</v>
      </c>
      <c r="L238" s="177">
        <f>IF(ISBLANK(DATA[[#This Row],[DISCHARGE DATE]]),"NO DISCHARGE DATE",DATA[[#This Row],[DISCHARGE DATE]]-DATA[[#This Row],[ADMISSION DATE]]+1)</f>
        <v>30</v>
      </c>
      <c r="M238" s="182">
        <v>350</v>
      </c>
      <c r="N238" s="182">
        <v>390</v>
      </c>
      <c r="O238" s="183" t="s">
        <v>1179</v>
      </c>
      <c r="P238" s="183" t="s">
        <v>502</v>
      </c>
      <c r="Q238" s="184" cm="1">
        <f t="array" ref="Q238">_xlfn.IFS(DATA[[#This Row],[TYPE]]="Normal",DATA[[#This Row],[STORAGE DAYS]]*13,DATA[[#This Row],[TYPE]]="VIP",DATA[[#This Row],[STORAGE DAYS]]*20)</f>
        <v>390</v>
      </c>
      <c r="R238" s="184">
        <f>DATA[[#This Row],[COLDROOM FEE]]-DATA[[#This Row],[STORAGE FEE]]</f>
        <v>0</v>
      </c>
      <c r="S238" s="38" t="str">
        <f>IF(ISBLANK(DATA[[#This Row],[COLDROOM RECEIPT]]),"IN CUSTODY","DISCHARGED")</f>
        <v>DISCHARGED</v>
      </c>
      <c r="T238" s="42"/>
      <c r="U238" s="43"/>
      <c r="V238" s="41"/>
    </row>
    <row r="239" spans="1:22" s="40" customFormat="1" ht="16.5" customHeight="1" x14ac:dyDescent="0.25">
      <c r="A239" s="176" t="s">
        <v>1181</v>
      </c>
      <c r="B239" s="177" t="s">
        <v>1182</v>
      </c>
      <c r="C239" s="177">
        <v>78</v>
      </c>
      <c r="D239" s="178" t="s">
        <v>9</v>
      </c>
      <c r="E239" s="178" t="s">
        <v>1183</v>
      </c>
      <c r="F239" s="185" t="s">
        <v>1184</v>
      </c>
      <c r="G239" s="178" t="s">
        <v>34</v>
      </c>
      <c r="H239" s="180" t="s">
        <v>1185</v>
      </c>
      <c r="I239" s="178" t="s">
        <v>16</v>
      </c>
      <c r="J239" s="181">
        <v>45962</v>
      </c>
      <c r="K239" s="181">
        <v>46108</v>
      </c>
      <c r="L239" s="177">
        <f>IF(ISBLANK(DATA[[#This Row],[DISCHARGE DATE]]),"NO DISCHARGE DATE",DATA[[#This Row],[DISCHARGE DATE]]-DATA[[#This Row],[ADMISSION DATE]]+1)</f>
        <v>147</v>
      </c>
      <c r="M239" s="182">
        <v>350</v>
      </c>
      <c r="N239" s="182"/>
      <c r="O239" s="183" t="s">
        <v>1186</v>
      </c>
      <c r="P239" s="183"/>
      <c r="Q239" s="184" cm="1">
        <f t="array" ref="Q239">_xlfn.IFS(DATA[[#This Row],[TYPE]]="Normal",DATA[[#This Row],[STORAGE DAYS]]*13,DATA[[#This Row],[TYPE]]="VIP",DATA[[#This Row],[STORAGE DAYS]]*20)</f>
        <v>1911</v>
      </c>
      <c r="R239" s="184">
        <f>DATA[[#This Row],[COLDROOM FEE]]-DATA[[#This Row],[STORAGE FEE]]</f>
        <v>-1911</v>
      </c>
      <c r="S239" s="38" t="str">
        <f>IF(ISBLANK(DATA[[#This Row],[COLDROOM RECEIPT]]),"IN CUSTODY","DISCHARGED")</f>
        <v>IN CUSTODY</v>
      </c>
      <c r="T239" s="42"/>
      <c r="U239" s="43"/>
      <c r="V239" s="41"/>
    </row>
    <row r="240" spans="1:22" s="40" customFormat="1" ht="16.5" customHeight="1" x14ac:dyDescent="0.25">
      <c r="A240" s="176" t="s">
        <v>1189</v>
      </c>
      <c r="B240" s="177" t="s">
        <v>1190</v>
      </c>
      <c r="C240" s="177">
        <v>80</v>
      </c>
      <c r="D240" s="178" t="s">
        <v>7</v>
      </c>
      <c r="E240" s="178" t="s">
        <v>170</v>
      </c>
      <c r="F240" s="185" t="s">
        <v>1191</v>
      </c>
      <c r="G240" s="178" t="s">
        <v>35</v>
      </c>
      <c r="H240" s="180" t="s">
        <v>1061</v>
      </c>
      <c r="I240" s="178" t="s">
        <v>16</v>
      </c>
      <c r="J240" s="181">
        <v>45964</v>
      </c>
      <c r="K240" s="181">
        <v>46108</v>
      </c>
      <c r="L240" s="177">
        <f>IF(ISBLANK(DATA[[#This Row],[DISCHARGE DATE]]),"NO DISCHARGE DATE",DATA[[#This Row],[DISCHARGE DATE]]-DATA[[#This Row],[ADMISSION DATE]]+1)</f>
        <v>145</v>
      </c>
      <c r="M240" s="182">
        <v>350</v>
      </c>
      <c r="N240" s="182"/>
      <c r="O240" s="183" t="s">
        <v>1188</v>
      </c>
      <c r="P240" s="183"/>
      <c r="Q240" s="184" cm="1">
        <f t="array" ref="Q240">_xlfn.IFS(DATA[[#This Row],[TYPE]]="Normal",DATA[[#This Row],[STORAGE DAYS]]*13,DATA[[#This Row],[TYPE]]="VIP",DATA[[#This Row],[STORAGE DAYS]]*20)</f>
        <v>1885</v>
      </c>
      <c r="R240" s="184">
        <f>DATA[[#This Row],[COLDROOM FEE]]-DATA[[#This Row],[STORAGE FEE]]</f>
        <v>-1885</v>
      </c>
      <c r="S240" s="38" t="str">
        <f>IF(ISBLANK(DATA[[#This Row],[COLDROOM RECEIPT]]),"IN CUSTODY","DISCHARGED")</f>
        <v>IN CUSTODY</v>
      </c>
      <c r="T240" s="42"/>
      <c r="U240" s="43"/>
      <c r="V240" s="41"/>
    </row>
    <row r="241" spans="1:22" s="40" customFormat="1" ht="16.5" customHeight="1" x14ac:dyDescent="0.25">
      <c r="A241" s="176" t="s">
        <v>1192</v>
      </c>
      <c r="B241" s="177" t="s">
        <v>1193</v>
      </c>
      <c r="C241" s="177">
        <v>90</v>
      </c>
      <c r="D241" s="178" t="s">
        <v>9</v>
      </c>
      <c r="E241" s="178" t="s">
        <v>1194</v>
      </c>
      <c r="F241" s="185" t="s">
        <v>1195</v>
      </c>
      <c r="G241" s="178" t="s">
        <v>35</v>
      </c>
      <c r="H241" s="180" t="s">
        <v>1196</v>
      </c>
      <c r="I241" s="178" t="s">
        <v>18</v>
      </c>
      <c r="J241" s="181">
        <v>45964</v>
      </c>
      <c r="K241" s="181">
        <v>46108</v>
      </c>
      <c r="L241" s="177">
        <f>IF(ISBLANK(DATA[[#This Row],[DISCHARGE DATE]]),"NO DISCHARGE DATE",DATA[[#This Row],[DISCHARGE DATE]]-DATA[[#This Row],[ADMISSION DATE]]+1)</f>
        <v>145</v>
      </c>
      <c r="M241" s="182">
        <v>350</v>
      </c>
      <c r="N241" s="182"/>
      <c r="O241" s="183" t="s">
        <v>1197</v>
      </c>
      <c r="P241" s="183"/>
      <c r="Q241" s="184" cm="1">
        <f t="array" ref="Q241">_xlfn.IFS(DATA[[#This Row],[TYPE]]="Normal",DATA[[#This Row],[STORAGE DAYS]]*13,DATA[[#This Row],[TYPE]]="VIP",DATA[[#This Row],[STORAGE DAYS]]*20)</f>
        <v>2900</v>
      </c>
      <c r="R241" s="184">
        <f>DATA[[#This Row],[COLDROOM FEE]]-DATA[[#This Row],[STORAGE FEE]]</f>
        <v>-2900</v>
      </c>
      <c r="S241" s="38" t="str">
        <f>IF(ISBLANK(DATA[[#This Row],[COLDROOM RECEIPT]]),"IN CUSTODY","DISCHARGED")</f>
        <v>IN CUSTODY</v>
      </c>
      <c r="T241" s="42"/>
      <c r="U241" s="43"/>
      <c r="V241" s="41"/>
    </row>
    <row r="242" spans="1:22" s="40" customFormat="1" ht="16.5" customHeight="1" x14ac:dyDescent="0.25">
      <c r="A242" s="176" t="s">
        <v>1198</v>
      </c>
      <c r="B242" s="177" t="s">
        <v>1199</v>
      </c>
      <c r="C242" s="177">
        <v>51</v>
      </c>
      <c r="D242" s="178" t="s">
        <v>9</v>
      </c>
      <c r="E242" s="178" t="s">
        <v>1200</v>
      </c>
      <c r="F242" s="185" t="s">
        <v>1201</v>
      </c>
      <c r="G242" s="178" t="s">
        <v>32</v>
      </c>
      <c r="H242" s="180" t="s">
        <v>1061</v>
      </c>
      <c r="I242" s="178" t="s">
        <v>16</v>
      </c>
      <c r="J242" s="181">
        <v>45963</v>
      </c>
      <c r="K242" s="181"/>
      <c r="L242" s="177" t="str">
        <f>IF(ISBLANK(DATA[[#This Row],[DISCHARGE DATE]]),"NO DISCHARGE DATE",DATA[[#This Row],[DISCHARGE DATE]]-DATA[[#This Row],[ADMISSION DATE]]+1)</f>
        <v>NO DISCHARGE DATE</v>
      </c>
      <c r="M242" s="182">
        <v>350</v>
      </c>
      <c r="N242" s="182">
        <v>364</v>
      </c>
      <c r="O242" s="183" t="s">
        <v>1211</v>
      </c>
      <c r="P242" s="183" t="s">
        <v>506</v>
      </c>
      <c r="Q242" s="184" t="e" cm="1">
        <f t="array" ref="Q242">_xlfn.IFS(DATA[[#This Row],[TYPE]]="Normal",DATA[[#This Row],[STORAGE DAYS]]*13,DATA[[#This Row],[TYPE]]="VIP",DATA[[#This Row],[STORAGE DAYS]]*20)</f>
        <v>#VALUE!</v>
      </c>
      <c r="R242" s="184" t="e">
        <f>DATA[[#This Row],[COLDROOM FEE]]-DATA[[#This Row],[STORAGE FEE]]</f>
        <v>#VALUE!</v>
      </c>
      <c r="S242" s="38" t="str">
        <f>IF(ISBLANK(DATA[[#This Row],[COLDROOM RECEIPT]]),"IN CUSTODY","DISCHARGED")</f>
        <v>DISCHARGED</v>
      </c>
      <c r="T242" s="42"/>
      <c r="U242" s="43"/>
      <c r="V242" s="41"/>
    </row>
    <row r="243" spans="1:22" s="40" customFormat="1" ht="16.5" customHeight="1" x14ac:dyDescent="0.25">
      <c r="A243" s="176" t="s">
        <v>1202</v>
      </c>
      <c r="B243" s="177" t="s">
        <v>1203</v>
      </c>
      <c r="C243" s="177">
        <v>29</v>
      </c>
      <c r="D243" s="178" t="s">
        <v>9</v>
      </c>
      <c r="E243" s="178" t="s">
        <v>1204</v>
      </c>
      <c r="F243" s="185" t="s">
        <v>1205</v>
      </c>
      <c r="G243" s="178" t="s">
        <v>34</v>
      </c>
      <c r="H243" s="180" t="s">
        <v>1206</v>
      </c>
      <c r="I243" s="178" t="s">
        <v>16</v>
      </c>
      <c r="J243" s="181">
        <v>45964</v>
      </c>
      <c r="K243" s="181">
        <v>45995</v>
      </c>
      <c r="L243" s="177">
        <f>IF(ISBLANK(DATA[[#This Row],[DISCHARGE DATE]]),"NO DISCHARGE DATE",DATA[[#This Row],[DISCHARGE DATE]]-DATA[[#This Row],[ADMISSION DATE]]+1)</f>
        <v>32</v>
      </c>
      <c r="M243" s="182">
        <v>350</v>
      </c>
      <c r="N243" s="182">
        <v>416</v>
      </c>
      <c r="O243" s="183" t="s">
        <v>1212</v>
      </c>
      <c r="P243" s="183">
        <v>119</v>
      </c>
      <c r="Q243" s="184" cm="1">
        <f t="array" ref="Q243">_xlfn.IFS(DATA[[#This Row],[TYPE]]="Normal",DATA[[#This Row],[STORAGE DAYS]]*13,DATA[[#This Row],[TYPE]]="VIP",DATA[[#This Row],[STORAGE DAYS]]*20)</f>
        <v>416</v>
      </c>
      <c r="R243" s="184">
        <f>DATA[[#This Row],[COLDROOM FEE]]-DATA[[#This Row],[STORAGE FEE]]</f>
        <v>0</v>
      </c>
      <c r="S243" s="38" t="str">
        <f>IF(ISBLANK(DATA[[#This Row],[COLDROOM RECEIPT]]),"IN CUSTODY","DISCHARGED")</f>
        <v>DISCHARGED</v>
      </c>
      <c r="T243" s="42"/>
      <c r="U243" s="43"/>
      <c r="V243" s="41"/>
    </row>
    <row r="244" spans="1:22" s="40" customFormat="1" ht="16.5" customHeight="1" x14ac:dyDescent="0.25">
      <c r="A244" s="176" t="s">
        <v>1207</v>
      </c>
      <c r="B244" s="177" t="s">
        <v>1208</v>
      </c>
      <c r="C244" s="177">
        <v>68</v>
      </c>
      <c r="D244" s="178" t="s">
        <v>7</v>
      </c>
      <c r="E244" s="178" t="s">
        <v>825</v>
      </c>
      <c r="F244" s="185" t="s">
        <v>1209</v>
      </c>
      <c r="G244" s="178" t="s">
        <v>26</v>
      </c>
      <c r="H244" s="180" t="s">
        <v>1210</v>
      </c>
      <c r="I244" s="178" t="s">
        <v>16</v>
      </c>
      <c r="J244" s="181">
        <v>45964</v>
      </c>
      <c r="K244" s="181"/>
      <c r="L244" s="177" t="str">
        <f>IF(ISBLANK(DATA[[#This Row],[DISCHARGE DATE]]),"NO DISCHARGE DATE",DATA[[#This Row],[DISCHARGE DATE]]-DATA[[#This Row],[ADMISSION DATE]]+1)</f>
        <v>NO DISCHARGE DATE</v>
      </c>
      <c r="M244" s="182">
        <v>350</v>
      </c>
      <c r="N244" s="182"/>
      <c r="O244" s="183" t="s">
        <v>1213</v>
      </c>
      <c r="P244" s="183"/>
      <c r="Q244" s="184" t="e" cm="1">
        <f t="array" ref="Q244">_xlfn.IFS(DATA[[#This Row],[TYPE]]="Normal",DATA[[#This Row],[STORAGE DAYS]]*13,DATA[[#This Row],[TYPE]]="VIP",DATA[[#This Row],[STORAGE DAYS]]*20)</f>
        <v>#VALUE!</v>
      </c>
      <c r="R244" s="184" t="e">
        <f>DATA[[#This Row],[COLDROOM FEE]]-DATA[[#This Row],[STORAGE FEE]]</f>
        <v>#VALUE!</v>
      </c>
      <c r="S244" s="38" t="str">
        <f>IF(ISBLANK(DATA[[#This Row],[COLDROOM RECEIPT]]),"IN CUSTODY","DISCHARGED")</f>
        <v>IN CUSTODY</v>
      </c>
      <c r="T244" s="42"/>
      <c r="U244" s="43"/>
      <c r="V244" s="41"/>
    </row>
    <row r="245" spans="1:22" s="40" customFormat="1" ht="16.5" customHeight="1" x14ac:dyDescent="0.25">
      <c r="A245" s="176" t="s">
        <v>1214</v>
      </c>
      <c r="B245" s="177" t="s">
        <v>1215</v>
      </c>
      <c r="C245" s="177">
        <v>62</v>
      </c>
      <c r="D245" s="178" t="s">
        <v>9</v>
      </c>
      <c r="E245" s="178" t="s">
        <v>1216</v>
      </c>
      <c r="F245" s="185" t="s">
        <v>1217</v>
      </c>
      <c r="G245" s="178" t="s">
        <v>25</v>
      </c>
      <c r="H245" s="180" t="s">
        <v>1218</v>
      </c>
      <c r="I245" s="178" t="s">
        <v>18</v>
      </c>
      <c r="J245" s="181">
        <v>45968</v>
      </c>
      <c r="K245" s="181">
        <v>46080</v>
      </c>
      <c r="L245" s="177">
        <f>IF(ISBLANK(DATA[[#This Row],[DISCHARGE DATE]]),"NO DISCHARGE DATE",DATA[[#This Row],[DISCHARGE DATE]]-DATA[[#This Row],[ADMISSION DATE]]+1)</f>
        <v>113</v>
      </c>
      <c r="M245" s="182">
        <v>350</v>
      </c>
      <c r="N245" s="182"/>
      <c r="O245" s="183" t="s">
        <v>1220</v>
      </c>
      <c r="P245" s="183"/>
      <c r="Q245" s="184" cm="1">
        <f t="array" ref="Q245">_xlfn.IFS(DATA[[#This Row],[TYPE]]="Normal",DATA[[#This Row],[STORAGE DAYS]]*13,DATA[[#This Row],[TYPE]]="VIP",DATA[[#This Row],[STORAGE DAYS]]*20)</f>
        <v>2260</v>
      </c>
      <c r="R245" s="184">
        <f>DATA[[#This Row],[COLDROOM FEE]]-DATA[[#This Row],[STORAGE FEE]]</f>
        <v>-2260</v>
      </c>
      <c r="S245" s="38" t="str">
        <f>IF(ISBLANK(DATA[[#This Row],[COLDROOM RECEIPT]]),"IN CUSTODY","DISCHARGED")</f>
        <v>IN CUSTODY</v>
      </c>
      <c r="T245" s="42"/>
      <c r="U245" s="43"/>
      <c r="V245" s="41"/>
    </row>
    <row r="246" spans="1:22" s="40" customFormat="1" ht="16.5" customHeight="1" x14ac:dyDescent="0.25">
      <c r="A246" s="176" t="s">
        <v>1221</v>
      </c>
      <c r="B246" s="177" t="s">
        <v>1222</v>
      </c>
      <c r="C246" s="177">
        <v>63</v>
      </c>
      <c r="D246" s="178" t="s">
        <v>7</v>
      </c>
      <c r="E246" s="178" t="s">
        <v>1223</v>
      </c>
      <c r="F246" s="185" t="s">
        <v>1224</v>
      </c>
      <c r="G246" s="178" t="s">
        <v>33</v>
      </c>
      <c r="H246" s="180" t="s">
        <v>1009</v>
      </c>
      <c r="I246" s="178" t="s">
        <v>16</v>
      </c>
      <c r="J246" s="181">
        <v>45971</v>
      </c>
      <c r="K246" s="181">
        <v>46108</v>
      </c>
      <c r="L246" s="177">
        <f>IF(ISBLANK(DATA[[#This Row],[DISCHARGE DATE]]),"NO DISCHARGE DATE",DATA[[#This Row],[DISCHARGE DATE]]-DATA[[#This Row],[ADMISSION DATE]]+1)</f>
        <v>138</v>
      </c>
      <c r="M246" s="182">
        <v>350</v>
      </c>
      <c r="N246" s="182"/>
      <c r="O246" s="183" t="s">
        <v>1233</v>
      </c>
      <c r="P246" s="183"/>
      <c r="Q246" s="184" cm="1">
        <f t="array" ref="Q246">_xlfn.IFS(DATA[[#This Row],[TYPE]]="Normal",DATA[[#This Row],[STORAGE DAYS]]*13,DATA[[#This Row],[TYPE]]="VIP",DATA[[#This Row],[STORAGE DAYS]]*20)</f>
        <v>1794</v>
      </c>
      <c r="R246" s="184">
        <f>DATA[[#This Row],[COLDROOM FEE]]-DATA[[#This Row],[STORAGE FEE]]</f>
        <v>-1794</v>
      </c>
      <c r="S246" s="38" t="str">
        <f>IF(ISBLANK(DATA[[#This Row],[COLDROOM RECEIPT]]),"IN CUSTODY","DISCHARGED")</f>
        <v>IN CUSTODY</v>
      </c>
      <c r="T246" s="42"/>
      <c r="U246" s="43"/>
      <c r="V246" s="41"/>
    </row>
    <row r="247" spans="1:22" s="40" customFormat="1" ht="16.5" customHeight="1" x14ac:dyDescent="0.25">
      <c r="A247" s="176" t="s">
        <v>1225</v>
      </c>
      <c r="B247" s="177" t="s">
        <v>1230</v>
      </c>
      <c r="C247" s="177">
        <v>54</v>
      </c>
      <c r="D247" s="178" t="s">
        <v>7</v>
      </c>
      <c r="E247" s="178" t="s">
        <v>1231</v>
      </c>
      <c r="F247" s="185">
        <v>248647626</v>
      </c>
      <c r="G247" s="178" t="s">
        <v>1232</v>
      </c>
      <c r="H247" s="180">
        <v>0.67361111111111116</v>
      </c>
      <c r="I247" s="178" t="s">
        <v>16</v>
      </c>
      <c r="J247" s="181">
        <v>45971</v>
      </c>
      <c r="K247" s="181">
        <v>45977</v>
      </c>
      <c r="L247" s="177">
        <f>IF(ISBLANK(DATA[[#This Row],[DISCHARGE DATE]]),"NO DISCHARGE DATE",DATA[[#This Row],[DISCHARGE DATE]]-DATA[[#This Row],[ADMISSION DATE]]+1)</f>
        <v>7</v>
      </c>
      <c r="M247" s="182">
        <v>350</v>
      </c>
      <c r="N247" s="182">
        <v>91</v>
      </c>
      <c r="O247" s="183" t="s">
        <v>1350</v>
      </c>
      <c r="P247" s="183" t="s">
        <v>1197</v>
      </c>
      <c r="Q247" s="184" cm="1">
        <f t="array" ref="Q247">_xlfn.IFS(DATA[[#This Row],[TYPE]]="Normal",DATA[[#This Row],[STORAGE DAYS]]*13,DATA[[#This Row],[TYPE]]="VIP",DATA[[#This Row],[STORAGE DAYS]]*20)</f>
        <v>91</v>
      </c>
      <c r="R247" s="184">
        <f>DATA[[#This Row],[COLDROOM FEE]]-DATA[[#This Row],[STORAGE FEE]]</f>
        <v>0</v>
      </c>
      <c r="S247" s="38" t="str">
        <f>IF(ISBLANK(DATA[[#This Row],[COLDROOM RECEIPT]]),"IN CUSTODY","DISCHARGED")</f>
        <v>DISCHARGED</v>
      </c>
      <c r="T247" s="42"/>
      <c r="U247" s="43"/>
      <c r="V247" s="41"/>
    </row>
    <row r="248" spans="1:22" s="40" customFormat="1" ht="16.5" customHeight="1" x14ac:dyDescent="0.25">
      <c r="A248" s="176" t="s">
        <v>1226</v>
      </c>
      <c r="B248" s="177" t="s">
        <v>1227</v>
      </c>
      <c r="C248" s="177">
        <v>62</v>
      </c>
      <c r="D248" s="178" t="s">
        <v>9</v>
      </c>
      <c r="E248" s="178" t="s">
        <v>1228</v>
      </c>
      <c r="F248" s="185" t="s">
        <v>1229</v>
      </c>
      <c r="G248" s="178" t="s">
        <v>35</v>
      </c>
      <c r="H248" s="180" t="s">
        <v>1107</v>
      </c>
      <c r="I248" s="178" t="s">
        <v>16</v>
      </c>
      <c r="J248" s="181">
        <v>45972</v>
      </c>
      <c r="K248" s="181"/>
      <c r="L248" s="177" t="str">
        <f>IF(ISBLANK(DATA[[#This Row],[DISCHARGE DATE]]),"NO DISCHARGE DATE",DATA[[#This Row],[DISCHARGE DATE]]-DATA[[#This Row],[ADMISSION DATE]]+1)</f>
        <v>NO DISCHARGE DATE</v>
      </c>
      <c r="M248" s="182">
        <v>350</v>
      </c>
      <c r="N248" s="182"/>
      <c r="O248" s="183" t="s">
        <v>1351</v>
      </c>
      <c r="P248" s="183"/>
      <c r="Q248" s="184" t="e" cm="1">
        <f t="array" ref="Q248">_xlfn.IFS(DATA[[#This Row],[TYPE]]="Normal",DATA[[#This Row],[STORAGE DAYS]]*13,DATA[[#This Row],[TYPE]]="VIP",DATA[[#This Row],[STORAGE DAYS]]*20)</f>
        <v>#VALUE!</v>
      </c>
      <c r="R248" s="184" t="e">
        <f>DATA[[#This Row],[COLDROOM FEE]]-DATA[[#This Row],[STORAGE FEE]]</f>
        <v>#VALUE!</v>
      </c>
      <c r="S248" s="38" t="str">
        <f>IF(ISBLANK(DATA[[#This Row],[COLDROOM RECEIPT]]),"IN CUSTODY","DISCHARGED")</f>
        <v>IN CUSTODY</v>
      </c>
      <c r="T248" s="42"/>
      <c r="U248" s="43"/>
      <c r="V248" s="41"/>
    </row>
    <row r="249" spans="1:22" s="40" customFormat="1" ht="16.5" customHeight="1" x14ac:dyDescent="0.25">
      <c r="A249" s="176" t="s">
        <v>1235</v>
      </c>
      <c r="B249" s="177" t="s">
        <v>1236</v>
      </c>
      <c r="C249" s="177">
        <v>52</v>
      </c>
      <c r="D249" s="178" t="s">
        <v>7</v>
      </c>
      <c r="E249" s="178" t="s">
        <v>1216</v>
      </c>
      <c r="F249" s="185" t="s">
        <v>1217</v>
      </c>
      <c r="G249" s="178" t="s">
        <v>25</v>
      </c>
      <c r="H249" s="180" t="s">
        <v>1237</v>
      </c>
      <c r="I249" s="178" t="s">
        <v>18</v>
      </c>
      <c r="J249" s="181">
        <v>45972</v>
      </c>
      <c r="K249" s="181">
        <v>46080</v>
      </c>
      <c r="L249" s="177">
        <f>IF(ISBLANK(DATA[[#This Row],[DISCHARGE DATE]]),"NO DISCHARGE DATE",DATA[[#This Row],[DISCHARGE DATE]]-DATA[[#This Row],[ADMISSION DATE]]+1)</f>
        <v>109</v>
      </c>
      <c r="M249" s="182">
        <v>350</v>
      </c>
      <c r="N249" s="182"/>
      <c r="O249" s="183" t="s">
        <v>1352</v>
      </c>
      <c r="P249" s="183"/>
      <c r="Q249" s="184" cm="1">
        <f t="array" ref="Q249">_xlfn.IFS(DATA[[#This Row],[TYPE]]="Normal",DATA[[#This Row],[STORAGE DAYS]]*13,DATA[[#This Row],[TYPE]]="VIP",DATA[[#This Row],[STORAGE DAYS]]*20)</f>
        <v>2180</v>
      </c>
      <c r="R249" s="184">
        <f>DATA[[#This Row],[COLDROOM FEE]]-DATA[[#This Row],[STORAGE FEE]]</f>
        <v>-2180</v>
      </c>
      <c r="S249" s="38" t="str">
        <f>IF(ISBLANK(DATA[[#This Row],[COLDROOM RECEIPT]]),"IN CUSTODY","DISCHARGED")</f>
        <v>IN CUSTODY</v>
      </c>
      <c r="T249" s="42"/>
      <c r="U249" s="43"/>
      <c r="V249" s="41"/>
    </row>
    <row r="250" spans="1:22" s="40" customFormat="1" ht="16.5" customHeight="1" x14ac:dyDescent="0.25">
      <c r="A250" s="176" t="s">
        <v>1238</v>
      </c>
      <c r="B250" s="177" t="s">
        <v>1239</v>
      </c>
      <c r="C250" s="177">
        <v>77</v>
      </c>
      <c r="D250" s="178" t="s">
        <v>9</v>
      </c>
      <c r="E250" s="178" t="s">
        <v>1157</v>
      </c>
      <c r="F250" s="185" t="s">
        <v>1158</v>
      </c>
      <c r="G250" s="178" t="s">
        <v>35</v>
      </c>
      <c r="H250" s="180" t="s">
        <v>1240</v>
      </c>
      <c r="I250" s="178" t="s">
        <v>16</v>
      </c>
      <c r="J250" s="181">
        <v>45973</v>
      </c>
      <c r="K250" s="181">
        <v>46108</v>
      </c>
      <c r="L250" s="177">
        <f>IF(ISBLANK(DATA[[#This Row],[DISCHARGE DATE]]),"NO DISCHARGE DATE",DATA[[#This Row],[DISCHARGE DATE]]-DATA[[#This Row],[ADMISSION DATE]]+1)</f>
        <v>136</v>
      </c>
      <c r="M250" s="182">
        <v>350</v>
      </c>
      <c r="N250" s="182"/>
      <c r="O250" s="183" t="s">
        <v>1353</v>
      </c>
      <c r="P250" s="183"/>
      <c r="Q250" s="184" cm="1">
        <f t="array" ref="Q250">_xlfn.IFS(DATA[[#This Row],[TYPE]]="Normal",DATA[[#This Row],[STORAGE DAYS]]*13,DATA[[#This Row],[TYPE]]="VIP",DATA[[#This Row],[STORAGE DAYS]]*20)</f>
        <v>1768</v>
      </c>
      <c r="R250" s="184">
        <f>DATA[[#This Row],[COLDROOM FEE]]-DATA[[#This Row],[STORAGE FEE]]</f>
        <v>-1768</v>
      </c>
      <c r="S250" s="38" t="str">
        <f>IF(ISBLANK(DATA[[#This Row],[COLDROOM RECEIPT]]),"IN CUSTODY","DISCHARGED")</f>
        <v>IN CUSTODY</v>
      </c>
      <c r="T250" s="42"/>
      <c r="U250" s="43"/>
      <c r="V250" s="41"/>
    </row>
    <row r="251" spans="1:22" s="40" customFormat="1" ht="16.5" customHeight="1" x14ac:dyDescent="0.25">
      <c r="A251" s="176" t="s">
        <v>1241</v>
      </c>
      <c r="B251" s="177" t="s">
        <v>99</v>
      </c>
      <c r="C251" s="177">
        <v>63</v>
      </c>
      <c r="D251" s="178" t="s">
        <v>9</v>
      </c>
      <c r="E251" s="178" t="s">
        <v>1099</v>
      </c>
      <c r="F251" s="185" t="s">
        <v>1100</v>
      </c>
      <c r="G251" s="178" t="s">
        <v>35</v>
      </c>
      <c r="H251" s="180" t="s">
        <v>1242</v>
      </c>
      <c r="I251" s="178" t="s">
        <v>18</v>
      </c>
      <c r="J251" s="181">
        <v>45974</v>
      </c>
      <c r="K251" s="181">
        <v>46108</v>
      </c>
      <c r="L251" s="177">
        <f>IF(ISBLANK(DATA[[#This Row],[DISCHARGE DATE]]),"NO DISCHARGE DATE",DATA[[#This Row],[DISCHARGE DATE]]-DATA[[#This Row],[ADMISSION DATE]]+1)</f>
        <v>135</v>
      </c>
      <c r="M251" s="182">
        <v>350</v>
      </c>
      <c r="N251" s="182"/>
      <c r="O251" s="183" t="s">
        <v>1354</v>
      </c>
      <c r="P251" s="183"/>
      <c r="Q251" s="184" cm="1">
        <f t="array" ref="Q251">_xlfn.IFS(DATA[[#This Row],[TYPE]]="Normal",DATA[[#This Row],[STORAGE DAYS]]*13,DATA[[#This Row],[TYPE]]="VIP",DATA[[#This Row],[STORAGE DAYS]]*20)</f>
        <v>2700</v>
      </c>
      <c r="R251" s="184">
        <f>DATA[[#This Row],[COLDROOM FEE]]-DATA[[#This Row],[STORAGE FEE]]</f>
        <v>-2700</v>
      </c>
      <c r="S251" s="38" t="str">
        <f>IF(ISBLANK(DATA[[#This Row],[COLDROOM RECEIPT]]),"IN CUSTODY","DISCHARGED")</f>
        <v>IN CUSTODY</v>
      </c>
      <c r="T251" s="42"/>
      <c r="U251" s="43"/>
      <c r="V251" s="41"/>
    </row>
    <row r="252" spans="1:22" s="40" customFormat="1" ht="16.5" customHeight="1" x14ac:dyDescent="0.25">
      <c r="A252" s="176" t="s">
        <v>1244</v>
      </c>
      <c r="B252" s="177" t="s">
        <v>1245</v>
      </c>
      <c r="C252" s="177">
        <v>38</v>
      </c>
      <c r="D252" s="178" t="s">
        <v>7</v>
      </c>
      <c r="E252" s="178" t="s">
        <v>1246</v>
      </c>
      <c r="F252" s="185" t="s">
        <v>1247</v>
      </c>
      <c r="G252" s="178" t="s">
        <v>35</v>
      </c>
      <c r="H252" s="180" t="s">
        <v>1218</v>
      </c>
      <c r="I252" s="178" t="s">
        <v>16</v>
      </c>
      <c r="J252" s="181">
        <v>45974</v>
      </c>
      <c r="K252" s="181">
        <v>46108</v>
      </c>
      <c r="L252" s="177">
        <f>IF(ISBLANK(DATA[[#This Row],[DISCHARGE DATE]]),"NO DISCHARGE DATE",DATA[[#This Row],[DISCHARGE DATE]]-DATA[[#This Row],[ADMISSION DATE]]+1)</f>
        <v>135</v>
      </c>
      <c r="M252" s="182">
        <v>350</v>
      </c>
      <c r="N252" s="182"/>
      <c r="O252" s="183" t="s">
        <v>1355</v>
      </c>
      <c r="P252" s="183"/>
      <c r="Q252" s="184" cm="1">
        <f t="array" ref="Q252">_xlfn.IFS(DATA[[#This Row],[TYPE]]="Normal",DATA[[#This Row],[STORAGE DAYS]]*13,DATA[[#This Row],[TYPE]]="VIP",DATA[[#This Row],[STORAGE DAYS]]*20)</f>
        <v>1755</v>
      </c>
      <c r="R252" s="184">
        <f>DATA[[#This Row],[COLDROOM FEE]]-DATA[[#This Row],[STORAGE FEE]]</f>
        <v>-1755</v>
      </c>
      <c r="S252" s="38" t="str">
        <f>IF(ISBLANK(DATA[[#This Row],[COLDROOM RECEIPT]]),"IN CUSTODY","DISCHARGED")</f>
        <v>IN CUSTODY</v>
      </c>
      <c r="T252" s="42"/>
      <c r="U252" s="43"/>
      <c r="V252" s="41"/>
    </row>
    <row r="253" spans="1:22" s="40" customFormat="1" ht="16.5" customHeight="1" x14ac:dyDescent="0.25">
      <c r="A253" s="176" t="s">
        <v>1249</v>
      </c>
      <c r="B253" s="177" t="s">
        <v>1250</v>
      </c>
      <c r="C253" s="177">
        <v>65</v>
      </c>
      <c r="D253" s="178" t="s">
        <v>7</v>
      </c>
      <c r="E253" s="178" t="s">
        <v>632</v>
      </c>
      <c r="F253" s="185">
        <v>247404050</v>
      </c>
      <c r="G253" s="178" t="s">
        <v>35</v>
      </c>
      <c r="H253" s="180" t="s">
        <v>1009</v>
      </c>
      <c r="I253" s="178" t="s">
        <v>16</v>
      </c>
      <c r="J253" s="181">
        <v>45976</v>
      </c>
      <c r="K253" s="181">
        <v>46234</v>
      </c>
      <c r="L253" s="177">
        <f>IF(ISBLANK(DATA[[#This Row],[DISCHARGE DATE]]),"NO DISCHARGE DATE",DATA[[#This Row],[DISCHARGE DATE]]-DATA[[#This Row],[ADMISSION DATE]]+1)</f>
        <v>259</v>
      </c>
      <c r="M253" s="182">
        <v>350</v>
      </c>
      <c r="N253" s="182"/>
      <c r="O253" s="183" t="s">
        <v>1356</v>
      </c>
      <c r="P253" s="183"/>
      <c r="Q253" s="184" cm="1">
        <f t="array" ref="Q253">_xlfn.IFS(DATA[[#This Row],[TYPE]]="Normal",DATA[[#This Row],[STORAGE DAYS]]*13,DATA[[#This Row],[TYPE]]="VIP",DATA[[#This Row],[STORAGE DAYS]]*20)</f>
        <v>3367</v>
      </c>
      <c r="R253" s="184">
        <f>DATA[[#This Row],[COLDROOM FEE]]-DATA[[#This Row],[STORAGE FEE]]</f>
        <v>-3367</v>
      </c>
      <c r="S253" s="38" t="str">
        <f>IF(ISBLANK(DATA[[#This Row],[COLDROOM RECEIPT]]),"IN CUSTODY","DISCHARGED")</f>
        <v>IN CUSTODY</v>
      </c>
      <c r="T253" s="42"/>
      <c r="U253" s="43"/>
      <c r="V253" s="41"/>
    </row>
    <row r="254" spans="1:22" s="40" customFormat="1" ht="16.5" customHeight="1" x14ac:dyDescent="0.25">
      <c r="A254" s="176" t="s">
        <v>1251</v>
      </c>
      <c r="B254" s="177" t="s">
        <v>1252</v>
      </c>
      <c r="C254" s="177">
        <v>92</v>
      </c>
      <c r="D254" s="178" t="s">
        <v>7</v>
      </c>
      <c r="E254" s="178" t="s">
        <v>1253</v>
      </c>
      <c r="F254" s="185" t="s">
        <v>1334</v>
      </c>
      <c r="G254" s="178" t="s">
        <v>25</v>
      </c>
      <c r="H254" s="180" t="s">
        <v>1254</v>
      </c>
      <c r="I254" s="178" t="s">
        <v>16</v>
      </c>
      <c r="J254" s="181">
        <v>45976</v>
      </c>
      <c r="K254" s="181"/>
      <c r="L254" s="177" t="str">
        <f>IF(ISBLANK(DATA[[#This Row],[DISCHARGE DATE]]),"NO DISCHARGE DATE",DATA[[#This Row],[DISCHARGE DATE]]-DATA[[#This Row],[ADMISSION DATE]]+1)</f>
        <v>NO DISCHARGE DATE</v>
      </c>
      <c r="M254" s="182">
        <v>350</v>
      </c>
      <c r="N254" s="182"/>
      <c r="O254" s="183" t="s">
        <v>1357</v>
      </c>
      <c r="P254" s="183"/>
      <c r="Q254" s="184" t="e" cm="1">
        <f t="array" ref="Q254">_xlfn.IFS(DATA[[#This Row],[TYPE]]="Normal",DATA[[#This Row],[STORAGE DAYS]]*13,DATA[[#This Row],[TYPE]]="VIP",DATA[[#This Row],[STORAGE DAYS]]*20)</f>
        <v>#VALUE!</v>
      </c>
      <c r="R254" s="184" t="e">
        <f>DATA[[#This Row],[COLDROOM FEE]]-DATA[[#This Row],[STORAGE FEE]]</f>
        <v>#VALUE!</v>
      </c>
      <c r="S254" s="38" t="str">
        <f>IF(ISBLANK(DATA[[#This Row],[COLDROOM RECEIPT]]),"IN CUSTODY","DISCHARGED")</f>
        <v>IN CUSTODY</v>
      </c>
      <c r="T254" s="42"/>
      <c r="U254" s="43"/>
      <c r="V254" s="41"/>
    </row>
    <row r="255" spans="1:22" s="40" customFormat="1" ht="16.5" customHeight="1" x14ac:dyDescent="0.25">
      <c r="A255" s="176" t="s">
        <v>1257</v>
      </c>
      <c r="B255" s="177" t="s">
        <v>1258</v>
      </c>
      <c r="C255" s="177">
        <v>65</v>
      </c>
      <c r="D255" s="178" t="s">
        <v>9</v>
      </c>
      <c r="E255" s="178" t="s">
        <v>825</v>
      </c>
      <c r="F255" s="185" t="s">
        <v>1259</v>
      </c>
      <c r="G255" s="178" t="s">
        <v>1232</v>
      </c>
      <c r="H255" s="180" t="s">
        <v>1240</v>
      </c>
      <c r="I255" s="178" t="s">
        <v>16</v>
      </c>
      <c r="J255" s="181">
        <v>45978</v>
      </c>
      <c r="K255" s="181">
        <v>46129</v>
      </c>
      <c r="L255" s="177">
        <f>IF(ISBLANK(DATA[[#This Row],[DISCHARGE DATE]]),"NO DISCHARGE DATE",DATA[[#This Row],[DISCHARGE DATE]]-DATA[[#This Row],[ADMISSION DATE]]+1)</f>
        <v>152</v>
      </c>
      <c r="M255" s="182">
        <v>350</v>
      </c>
      <c r="N255" s="182"/>
      <c r="O255" s="183" t="s">
        <v>1358</v>
      </c>
      <c r="P255" s="183"/>
      <c r="Q255" s="184" cm="1">
        <f t="array" ref="Q255">_xlfn.IFS(DATA[[#This Row],[TYPE]]="Normal",DATA[[#This Row],[STORAGE DAYS]]*13,DATA[[#This Row],[TYPE]]="VIP",DATA[[#This Row],[STORAGE DAYS]]*20)</f>
        <v>1976</v>
      </c>
      <c r="R255" s="184">
        <f>DATA[[#This Row],[COLDROOM FEE]]-DATA[[#This Row],[STORAGE FEE]]</f>
        <v>-1976</v>
      </c>
      <c r="S255" s="38" t="str">
        <f>IF(ISBLANK(DATA[[#This Row],[COLDROOM RECEIPT]]),"IN CUSTODY","DISCHARGED")</f>
        <v>IN CUSTODY</v>
      </c>
      <c r="T255" s="42"/>
      <c r="U255" s="43"/>
      <c r="V255" s="41"/>
    </row>
    <row r="256" spans="1:22" s="40" customFormat="1" ht="16.5" customHeight="1" x14ac:dyDescent="0.25">
      <c r="A256" s="176" t="s">
        <v>1287</v>
      </c>
      <c r="B256" s="177" t="s">
        <v>1288</v>
      </c>
      <c r="C256" s="177">
        <v>65</v>
      </c>
      <c r="D256" s="178" t="s">
        <v>9</v>
      </c>
      <c r="E256" s="178" t="s">
        <v>1289</v>
      </c>
      <c r="F256" s="185" t="s">
        <v>1290</v>
      </c>
      <c r="G256" s="178" t="s">
        <v>35</v>
      </c>
      <c r="H256" s="180" t="s">
        <v>1107</v>
      </c>
      <c r="I256" s="178" t="s">
        <v>16</v>
      </c>
      <c r="J256" s="181">
        <v>45981</v>
      </c>
      <c r="K256" s="181">
        <v>46108</v>
      </c>
      <c r="L256" s="177">
        <f>IF(ISBLANK(DATA[[#This Row],[DISCHARGE DATE]]),"NO DISCHARGE DATE",DATA[[#This Row],[DISCHARGE DATE]]-DATA[[#This Row],[ADMISSION DATE]]+1)</f>
        <v>128</v>
      </c>
      <c r="M256" s="182">
        <v>350</v>
      </c>
      <c r="N256" s="182"/>
      <c r="O256" s="183" t="s">
        <v>1359</v>
      </c>
      <c r="P256" s="183"/>
      <c r="Q256" s="184" cm="1">
        <f t="array" ref="Q256">_xlfn.IFS(DATA[[#This Row],[TYPE]]="Normal",DATA[[#This Row],[STORAGE DAYS]]*13,DATA[[#This Row],[TYPE]]="VIP",DATA[[#This Row],[STORAGE DAYS]]*20)</f>
        <v>1664</v>
      </c>
      <c r="R256" s="184">
        <f>DATA[[#This Row],[COLDROOM FEE]]-DATA[[#This Row],[STORAGE FEE]]</f>
        <v>-1664</v>
      </c>
      <c r="S256" s="38" t="str">
        <f>IF(ISBLANK(DATA[[#This Row],[COLDROOM RECEIPT]]),"IN CUSTODY","DISCHARGED")</f>
        <v>IN CUSTODY</v>
      </c>
      <c r="T256" s="42"/>
      <c r="U256" s="43"/>
      <c r="V256" s="41"/>
    </row>
    <row r="257" spans="1:23" s="40" customFormat="1" ht="16.5" customHeight="1" x14ac:dyDescent="0.25">
      <c r="A257" s="176" t="s">
        <v>1295</v>
      </c>
      <c r="B257" s="177" t="s">
        <v>1297</v>
      </c>
      <c r="C257" s="177">
        <v>80</v>
      </c>
      <c r="D257" s="178" t="s">
        <v>7</v>
      </c>
      <c r="E257" s="178" t="s">
        <v>1298</v>
      </c>
      <c r="F257" s="185" t="s">
        <v>1299</v>
      </c>
      <c r="G257" s="178" t="s">
        <v>35</v>
      </c>
      <c r="H257" s="180">
        <v>0.8125</v>
      </c>
      <c r="I257" s="178" t="s">
        <v>18</v>
      </c>
      <c r="J257" s="181">
        <v>45986</v>
      </c>
      <c r="K257" s="181"/>
      <c r="L257" s="177" t="str">
        <f>IF(ISBLANK(DATA[[#This Row],[DISCHARGE DATE]]),"NO DISCHARGE DATE",DATA[[#This Row],[DISCHARGE DATE]]-DATA[[#This Row],[ADMISSION DATE]]+1)</f>
        <v>NO DISCHARGE DATE</v>
      </c>
      <c r="M257" s="182">
        <v>350</v>
      </c>
      <c r="N257" s="182"/>
      <c r="O257" s="183" t="s">
        <v>1360</v>
      </c>
      <c r="P257" s="183"/>
      <c r="Q257" s="184" t="e" cm="1">
        <f t="array" ref="Q257">_xlfn.IFS(DATA[[#This Row],[TYPE]]="Normal",DATA[[#This Row],[STORAGE DAYS]]*13,DATA[[#This Row],[TYPE]]="VIP",DATA[[#This Row],[STORAGE DAYS]]*20)</f>
        <v>#VALUE!</v>
      </c>
      <c r="R257" s="184" t="e">
        <f>DATA[[#This Row],[COLDROOM FEE]]-DATA[[#This Row],[STORAGE FEE]]</f>
        <v>#VALUE!</v>
      </c>
      <c r="S257" s="38" t="str">
        <f>IF(ISBLANK(DATA[[#This Row],[COLDROOM RECEIPT]]),"IN CUSTODY","DISCHARGED")</f>
        <v>IN CUSTODY</v>
      </c>
      <c r="T257" s="42"/>
      <c r="U257" s="43"/>
      <c r="V257" s="41"/>
    </row>
    <row r="258" spans="1:23" s="40" customFormat="1" ht="16.5" customHeight="1" x14ac:dyDescent="0.25">
      <c r="A258" s="176" t="s">
        <v>1296</v>
      </c>
      <c r="B258" s="177" t="s">
        <v>1300</v>
      </c>
      <c r="C258" s="177">
        <v>101</v>
      </c>
      <c r="D258" s="178" t="s">
        <v>7</v>
      </c>
      <c r="E258" s="178" t="s">
        <v>1301</v>
      </c>
      <c r="F258" s="185" t="s">
        <v>1302</v>
      </c>
      <c r="G258" s="178" t="s">
        <v>35</v>
      </c>
      <c r="H258" s="180" t="s">
        <v>1303</v>
      </c>
      <c r="I258" s="178" t="s">
        <v>16</v>
      </c>
      <c r="J258" s="181">
        <v>45987</v>
      </c>
      <c r="K258" s="181">
        <v>46112</v>
      </c>
      <c r="L258" s="177">
        <f>IF(ISBLANK(DATA[[#This Row],[DISCHARGE DATE]]),"NO DISCHARGE DATE",DATA[[#This Row],[DISCHARGE DATE]]-DATA[[#This Row],[ADMISSION DATE]]+1)</f>
        <v>126</v>
      </c>
      <c r="M258" s="182">
        <v>350</v>
      </c>
      <c r="N258" s="182">
        <v>1500</v>
      </c>
      <c r="O258" s="183" t="s">
        <v>1361</v>
      </c>
      <c r="P258" s="183"/>
      <c r="Q258" s="184" cm="1">
        <f t="array" ref="Q258">_xlfn.IFS(DATA[[#This Row],[TYPE]]="Normal",DATA[[#This Row],[STORAGE DAYS]]*13,DATA[[#This Row],[TYPE]]="VIP",DATA[[#This Row],[STORAGE DAYS]]*20)</f>
        <v>1638</v>
      </c>
      <c r="R258" s="184">
        <f>DATA[[#This Row],[COLDROOM FEE]]-DATA[[#This Row],[STORAGE FEE]]</f>
        <v>-138</v>
      </c>
      <c r="S258" s="38" t="str">
        <f>IF(ISBLANK(DATA[[#This Row],[COLDROOM RECEIPT]]),"IN CUSTODY","DISCHARGED")</f>
        <v>IN CUSTODY</v>
      </c>
      <c r="T258" s="42"/>
      <c r="U258" s="43"/>
      <c r="V258" s="41"/>
    </row>
    <row r="259" spans="1:23" s="40" customFormat="1" ht="16.5" customHeight="1" x14ac:dyDescent="0.25">
      <c r="A259" s="176" t="s">
        <v>1304</v>
      </c>
      <c r="B259" s="177" t="s">
        <v>1305</v>
      </c>
      <c r="C259" s="177">
        <v>52</v>
      </c>
      <c r="D259" s="178" t="s">
        <v>9</v>
      </c>
      <c r="E259" s="178" t="s">
        <v>1306</v>
      </c>
      <c r="F259" s="185" t="s">
        <v>1307</v>
      </c>
      <c r="G259" s="178" t="s">
        <v>34</v>
      </c>
      <c r="H259" s="180" t="s">
        <v>1308</v>
      </c>
      <c r="I259" s="178" t="s">
        <v>16</v>
      </c>
      <c r="J259" s="181">
        <v>45987</v>
      </c>
      <c r="K259" s="181"/>
      <c r="L259" s="177" t="str">
        <f>IF(ISBLANK(DATA[[#This Row],[DISCHARGE DATE]]),"NO DISCHARGE DATE",DATA[[#This Row],[DISCHARGE DATE]]-DATA[[#This Row],[ADMISSION DATE]]+1)</f>
        <v>NO DISCHARGE DATE</v>
      </c>
      <c r="M259" s="182">
        <v>350</v>
      </c>
      <c r="N259" s="182"/>
      <c r="O259" s="183" t="s">
        <v>1362</v>
      </c>
      <c r="P259" s="183"/>
      <c r="Q259" s="184" t="e" cm="1">
        <f t="array" ref="Q259">_xlfn.IFS(DATA[[#This Row],[TYPE]]="Normal",DATA[[#This Row],[STORAGE DAYS]]*13,DATA[[#This Row],[TYPE]]="VIP",DATA[[#This Row],[STORAGE DAYS]]*20)</f>
        <v>#VALUE!</v>
      </c>
      <c r="R259" s="184" t="e">
        <f>DATA[[#This Row],[COLDROOM FEE]]-DATA[[#This Row],[STORAGE FEE]]</f>
        <v>#VALUE!</v>
      </c>
      <c r="S259" s="38" t="str">
        <f>IF(ISBLANK(DATA[[#This Row],[COLDROOM RECEIPT]]),"IN CUSTODY","DISCHARGED")</f>
        <v>IN CUSTODY</v>
      </c>
      <c r="T259" s="42"/>
      <c r="U259" s="43"/>
      <c r="V259" s="41"/>
    </row>
    <row r="260" spans="1:23" s="40" customFormat="1" ht="16.5" customHeight="1" x14ac:dyDescent="0.25">
      <c r="A260" s="176" t="s">
        <v>1320</v>
      </c>
      <c r="B260" s="177" t="s">
        <v>1321</v>
      </c>
      <c r="C260" s="177">
        <v>52</v>
      </c>
      <c r="D260" s="178" t="s">
        <v>9</v>
      </c>
      <c r="E260" s="178" t="s">
        <v>1322</v>
      </c>
      <c r="F260" s="185" t="s">
        <v>1323</v>
      </c>
      <c r="G260" s="178" t="s">
        <v>28</v>
      </c>
      <c r="H260" s="180" t="s">
        <v>1324</v>
      </c>
      <c r="I260" s="178" t="s">
        <v>16</v>
      </c>
      <c r="J260" s="181">
        <v>45987</v>
      </c>
      <c r="K260" s="181">
        <v>46108</v>
      </c>
      <c r="L260" s="177">
        <f>IF(ISBLANK(DATA[[#This Row],[DISCHARGE DATE]]),"NO DISCHARGE DATE",DATA[[#This Row],[DISCHARGE DATE]]-DATA[[#This Row],[ADMISSION DATE]]+1)</f>
        <v>122</v>
      </c>
      <c r="M260" s="182">
        <v>350</v>
      </c>
      <c r="N260" s="182"/>
      <c r="O260" s="183" t="s">
        <v>1363</v>
      </c>
      <c r="P260" s="183"/>
      <c r="Q260" s="184" cm="1">
        <f t="array" ref="Q260">_xlfn.IFS(DATA[[#This Row],[TYPE]]="Normal",DATA[[#This Row],[STORAGE DAYS]]*13,DATA[[#This Row],[TYPE]]="VIP",DATA[[#This Row],[STORAGE DAYS]]*20)</f>
        <v>1586</v>
      </c>
      <c r="R260" s="184">
        <f>DATA[[#This Row],[COLDROOM FEE]]-DATA[[#This Row],[STORAGE FEE]]</f>
        <v>-1586</v>
      </c>
      <c r="S260" s="38" t="str">
        <f>IF(ISBLANK(DATA[[#This Row],[COLDROOM RECEIPT]]),"IN CUSTODY","DISCHARGED")</f>
        <v>IN CUSTODY</v>
      </c>
      <c r="T260" s="42"/>
      <c r="U260" s="43"/>
      <c r="V260" s="41"/>
    </row>
    <row r="261" spans="1:23" s="40" customFormat="1" ht="16.5" customHeight="1" x14ac:dyDescent="0.25">
      <c r="A261" s="176" t="s">
        <v>1325</v>
      </c>
      <c r="B261" s="177" t="s">
        <v>1326</v>
      </c>
      <c r="C261" s="177">
        <v>85</v>
      </c>
      <c r="D261" s="178" t="s">
        <v>7</v>
      </c>
      <c r="E261" s="178" t="s">
        <v>1327</v>
      </c>
      <c r="F261" s="185" t="s">
        <v>1328</v>
      </c>
      <c r="G261" s="178" t="s">
        <v>28</v>
      </c>
      <c r="H261" s="180" t="s">
        <v>1324</v>
      </c>
      <c r="I261" s="178" t="s">
        <v>16</v>
      </c>
      <c r="J261" s="181">
        <v>45988</v>
      </c>
      <c r="K261" s="181">
        <v>46094</v>
      </c>
      <c r="L261" s="177">
        <f>IF(ISBLANK(DATA[[#This Row],[DISCHARGE DATE]]),"NO DISCHARGE DATE",DATA[[#This Row],[DISCHARGE DATE]]-DATA[[#This Row],[ADMISSION DATE]]+1)</f>
        <v>107</v>
      </c>
      <c r="M261" s="182">
        <v>350</v>
      </c>
      <c r="N261" s="182"/>
      <c r="O261" s="183" t="s">
        <v>1364</v>
      </c>
      <c r="P261" s="183"/>
      <c r="Q261" s="184" cm="1">
        <f t="array" ref="Q261">_xlfn.IFS(DATA[[#This Row],[TYPE]]="Normal",DATA[[#This Row],[STORAGE DAYS]]*13,DATA[[#This Row],[TYPE]]="VIP",DATA[[#This Row],[STORAGE DAYS]]*20)</f>
        <v>1391</v>
      </c>
      <c r="R261" s="184">
        <f>DATA[[#This Row],[COLDROOM FEE]]-DATA[[#This Row],[STORAGE FEE]]</f>
        <v>-1391</v>
      </c>
      <c r="S261" s="38" t="str">
        <f>IF(ISBLANK(DATA[[#This Row],[COLDROOM RECEIPT]]),"IN CUSTODY","DISCHARGED")</f>
        <v>IN CUSTODY</v>
      </c>
      <c r="T261" s="42"/>
      <c r="U261" s="43"/>
      <c r="V261" s="41"/>
    </row>
    <row r="262" spans="1:23" s="40" customFormat="1" ht="16.5" customHeight="1" x14ac:dyDescent="0.25">
      <c r="A262" s="176" t="s">
        <v>1329</v>
      </c>
      <c r="B262" s="177" t="s">
        <v>262</v>
      </c>
      <c r="C262" s="177">
        <v>60</v>
      </c>
      <c r="D262" s="178" t="s">
        <v>9</v>
      </c>
      <c r="E262" s="178" t="s">
        <v>1330</v>
      </c>
      <c r="F262" s="185" t="s">
        <v>1331</v>
      </c>
      <c r="G262" s="178" t="s">
        <v>1332</v>
      </c>
      <c r="H262" s="180" t="s">
        <v>1333</v>
      </c>
      <c r="I262" s="178" t="s">
        <v>16</v>
      </c>
      <c r="J262" s="181">
        <v>45988</v>
      </c>
      <c r="K262" s="181"/>
      <c r="L262" s="177" t="str">
        <f>IF(ISBLANK(DATA[[#This Row],[DISCHARGE DATE]]),"NO DISCHARGE DATE",DATA[[#This Row],[DISCHARGE DATE]]-DATA[[#This Row],[ADMISSION DATE]]+1)</f>
        <v>NO DISCHARGE DATE</v>
      </c>
      <c r="M262" s="182">
        <v>350</v>
      </c>
      <c r="N262" s="182"/>
      <c r="O262" s="183" t="s">
        <v>1365</v>
      </c>
      <c r="P262" s="183"/>
      <c r="Q262" s="184" t="e" cm="1">
        <f t="array" ref="Q262">_xlfn.IFS(DATA[[#This Row],[TYPE]]="Normal",DATA[[#This Row],[STORAGE DAYS]]*13,DATA[[#This Row],[TYPE]]="VIP",DATA[[#This Row],[STORAGE DAYS]]*20)</f>
        <v>#VALUE!</v>
      </c>
      <c r="R262" s="184" t="e">
        <f>DATA[[#This Row],[COLDROOM FEE]]-DATA[[#This Row],[STORAGE FEE]]</f>
        <v>#VALUE!</v>
      </c>
      <c r="S262" s="38" t="str">
        <f>IF(ISBLANK(DATA[[#This Row],[COLDROOM RECEIPT]]),"IN CUSTODY","DISCHARGED")</f>
        <v>IN CUSTODY</v>
      </c>
      <c r="T262" s="42"/>
      <c r="U262" s="43"/>
      <c r="V262" s="41"/>
    </row>
    <row r="263" spans="1:23" s="40" customFormat="1" ht="16.5" customHeight="1" x14ac:dyDescent="0.25">
      <c r="A263" s="176" t="s">
        <v>1335</v>
      </c>
      <c r="B263" s="177" t="s">
        <v>1338</v>
      </c>
      <c r="C263" s="177">
        <v>80</v>
      </c>
      <c r="D263" s="178" t="s">
        <v>9</v>
      </c>
      <c r="E263" s="178" t="s">
        <v>1339</v>
      </c>
      <c r="F263" s="185" t="s">
        <v>1340</v>
      </c>
      <c r="G263" s="178" t="s">
        <v>35</v>
      </c>
      <c r="H263" s="180" t="s">
        <v>1341</v>
      </c>
      <c r="I263" s="178" t="s">
        <v>18</v>
      </c>
      <c r="J263" s="181">
        <v>45993</v>
      </c>
      <c r="K263" s="181"/>
      <c r="L263" s="177" t="str">
        <f>IF(ISBLANK(DATA[[#This Row],[DISCHARGE DATE]]),"NO DISCHARGE DATE",DATA[[#This Row],[DISCHARGE DATE]]-DATA[[#This Row],[ADMISSION DATE]]+1)</f>
        <v>NO DISCHARGE DATE</v>
      </c>
      <c r="M263" s="182">
        <v>350</v>
      </c>
      <c r="N263" s="182"/>
      <c r="O263" s="183" t="s">
        <v>1342</v>
      </c>
      <c r="P263" s="183"/>
      <c r="Q263" s="184" t="e">
        <v>#VALUE!</v>
      </c>
      <c r="R263" s="184" t="e">
        <v>#VALUE!</v>
      </c>
      <c r="S263" s="38" t="s">
        <v>1291</v>
      </c>
      <c r="T263" s="42"/>
      <c r="U263" s="43"/>
      <c r="V263" s="41"/>
    </row>
    <row r="264" spans="1:23" s="40" customFormat="1" ht="16.5" customHeight="1" x14ac:dyDescent="0.25">
      <c r="A264" s="176" t="s">
        <v>1343</v>
      </c>
      <c r="B264" s="177" t="s">
        <v>1344</v>
      </c>
      <c r="C264" s="177">
        <v>67</v>
      </c>
      <c r="D264" s="178" t="s">
        <v>7</v>
      </c>
      <c r="E264" s="178" t="s">
        <v>605</v>
      </c>
      <c r="F264" s="185" t="s">
        <v>1345</v>
      </c>
      <c r="G264" s="178" t="s">
        <v>35</v>
      </c>
      <c r="H264" s="180" t="s">
        <v>1346</v>
      </c>
      <c r="I264" s="178" t="s">
        <v>18</v>
      </c>
      <c r="J264" s="181">
        <v>45994</v>
      </c>
      <c r="K264" s="181"/>
      <c r="L264" s="177" t="str">
        <f>IF(ISBLANK(DATA[[#This Row],[DISCHARGE DATE]]),"NO DISCHARGE DATE",DATA[[#This Row],[DISCHARGE DATE]]-DATA[[#This Row],[ADMISSION DATE]]+1)</f>
        <v>NO DISCHARGE DATE</v>
      </c>
      <c r="M264" s="182">
        <v>350</v>
      </c>
      <c r="N264" s="182"/>
      <c r="O264" s="183" t="s">
        <v>1347</v>
      </c>
      <c r="P264" s="183"/>
      <c r="Q264" s="184" t="e">
        <v>#VALUE!</v>
      </c>
      <c r="R264" s="184" t="e">
        <v>#VALUE!</v>
      </c>
      <c r="S264" s="38" t="s">
        <v>1291</v>
      </c>
      <c r="T264" s="42"/>
      <c r="U264" s="43"/>
      <c r="V264" s="41"/>
    </row>
    <row r="265" spans="1:23" s="40" customFormat="1" ht="16.5" customHeight="1" x14ac:dyDescent="0.25">
      <c r="A265" s="176" t="s">
        <v>1348</v>
      </c>
      <c r="B265" s="177" t="s">
        <v>1336</v>
      </c>
      <c r="C265" s="177">
        <v>6</v>
      </c>
      <c r="D265" s="178" t="s">
        <v>7</v>
      </c>
      <c r="E265" s="178" t="s">
        <v>1337</v>
      </c>
      <c r="F265" s="185">
        <v>550985768</v>
      </c>
      <c r="G265" s="178" t="s">
        <v>33</v>
      </c>
      <c r="H265" s="180">
        <v>0.85416666666666663</v>
      </c>
      <c r="I265" s="178" t="s">
        <v>16</v>
      </c>
      <c r="J265" s="181">
        <v>45994</v>
      </c>
      <c r="K265" s="181">
        <v>45997</v>
      </c>
      <c r="L265" s="177">
        <f>IF(ISBLANK(DATA[[#This Row],[DISCHARGE DATE]]),"NO DISCHARGE DATE",DATA[[#This Row],[DISCHARGE DATE]]-DATA[[#This Row],[ADMISSION DATE]]+1)</f>
        <v>4</v>
      </c>
      <c r="M265" s="182">
        <v>350</v>
      </c>
      <c r="N265" s="182">
        <v>52</v>
      </c>
      <c r="O265" s="183" t="s">
        <v>1349</v>
      </c>
      <c r="P265" s="183">
        <v>121</v>
      </c>
      <c r="Q265" s="184" cm="1">
        <f t="array" ref="Q265">_xlfn.IFS(DATA[[#This Row],[TYPE]]="Normal",DATA[[#This Row],[STORAGE DAYS]]*13,DATA[[#This Row],[TYPE]]="VIP",DATA[[#This Row],[STORAGE DAYS]]*20)</f>
        <v>52</v>
      </c>
      <c r="R265" s="184">
        <f>DATA[[#This Row],[COLDROOM FEE]]-DATA[[#This Row],[STORAGE FEE]]</f>
        <v>0</v>
      </c>
      <c r="S265" s="38" t="str">
        <f>IF(ISBLANK(DATA[[#This Row],[COLDROOM RECEIPT]]),"IN CUSTODY","DISCHARGED")</f>
        <v>DISCHARGED</v>
      </c>
      <c r="T265" s="37"/>
      <c r="U265" s="42"/>
      <c r="V265" s="43"/>
      <c r="W265" s="41"/>
    </row>
    <row r="266" spans="1:23" s="40" customFormat="1" ht="16.5" customHeight="1" x14ac:dyDescent="0.25">
      <c r="A266" s="176" t="s">
        <v>1366</v>
      </c>
      <c r="B266" s="177" t="s">
        <v>1367</v>
      </c>
      <c r="C266" s="177">
        <v>70</v>
      </c>
      <c r="D266" s="178" t="s">
        <v>7</v>
      </c>
      <c r="E266" s="178" t="s">
        <v>1368</v>
      </c>
      <c r="F266" s="185">
        <v>242512984</v>
      </c>
      <c r="G266" s="178" t="s">
        <v>35</v>
      </c>
      <c r="H266" s="180">
        <v>0.39583333333333331</v>
      </c>
      <c r="I266" s="178" t="s">
        <v>18</v>
      </c>
      <c r="J266" s="181">
        <v>45996</v>
      </c>
      <c r="K266" s="181"/>
      <c r="L266" s="177" t="str">
        <f>IF(ISBLANK(DATA[[#This Row],[DISCHARGE DATE]]),"NO DISCHARGE DATE",DATA[[#This Row],[DISCHARGE DATE]]-DATA[[#This Row],[ADMISSION DATE]]+1)</f>
        <v>NO DISCHARGE DATE</v>
      </c>
      <c r="M266" s="182">
        <v>350</v>
      </c>
      <c r="N266" s="182"/>
      <c r="O266" s="183">
        <v>270</v>
      </c>
      <c r="P266" s="183"/>
      <c r="Q266" s="184" t="e" cm="1">
        <f t="array" ref="Q266">_xlfn.IFS(DATA[[#This Row],[TYPE]]="Normal",DATA[[#This Row],[STORAGE DAYS]]*13,DATA[[#This Row],[TYPE]]="VIP",DATA[[#This Row],[STORAGE DAYS]]*20)</f>
        <v>#VALUE!</v>
      </c>
      <c r="R266" s="184" t="e">
        <f>DATA[[#This Row],[COLDROOM FEE]]-DATA[[#This Row],[STORAGE FEE]]</f>
        <v>#VALUE!</v>
      </c>
      <c r="S266" s="38" t="str">
        <f>IF(ISBLANK(DATA[[#This Row],[COLDROOM RECEIPT]]),"IN CUSTODY","DISCHARGED")</f>
        <v>IN CUSTODY</v>
      </c>
      <c r="T266" s="37"/>
      <c r="U266" s="42"/>
      <c r="V266" s="43"/>
      <c r="W266" s="41"/>
    </row>
    <row r="267" spans="1:23" s="40" customFormat="1" ht="16.5" customHeight="1" x14ac:dyDescent="0.25">
      <c r="A267" s="176" t="s">
        <v>1371</v>
      </c>
      <c r="B267" s="177" t="s">
        <v>1369</v>
      </c>
      <c r="C267" s="177">
        <v>65</v>
      </c>
      <c r="D267" s="178" t="s">
        <v>7</v>
      </c>
      <c r="E267" s="178" t="s">
        <v>1370</v>
      </c>
      <c r="F267" s="179">
        <v>248131246</v>
      </c>
      <c r="G267" s="178" t="s">
        <v>35</v>
      </c>
      <c r="H267" s="180">
        <v>0.41666666666666669</v>
      </c>
      <c r="I267" s="178" t="s">
        <v>16</v>
      </c>
      <c r="J267" s="181">
        <v>45996</v>
      </c>
      <c r="K267" s="181"/>
      <c r="L267" s="177" t="str">
        <f>IF(ISBLANK(DATA[[#This Row],[DISCHARGE DATE]]),"NO DISCHARGE DATE",DATA[[#This Row],[DISCHARGE DATE]]-DATA[[#This Row],[ADMISSION DATE]]+1)</f>
        <v>NO DISCHARGE DATE</v>
      </c>
      <c r="M267" s="182">
        <v>350</v>
      </c>
      <c r="N267" s="182"/>
      <c r="O267" s="183">
        <v>271</v>
      </c>
      <c r="P267" s="183"/>
      <c r="Q267" s="184" t="e" cm="1">
        <f t="array" ref="Q267">_xlfn.IFS(DATA[[#This Row],[TYPE]]="Normal",DATA[[#This Row],[STORAGE DAYS]]*13,DATA[[#This Row],[TYPE]]="VIP",DATA[[#This Row],[STORAGE DAYS]]*20)</f>
        <v>#VALUE!</v>
      </c>
      <c r="R267" s="184" t="e">
        <f>DATA[[#This Row],[COLDROOM FEE]]-DATA[[#This Row],[STORAGE FEE]]</f>
        <v>#VALUE!</v>
      </c>
      <c r="S267" s="38" t="str">
        <f>IF(ISBLANK(DATA[[#This Row],[COLDROOM RECEIPT]]),"IN CUSTODY","DISCHARGED")</f>
        <v>IN CUSTODY</v>
      </c>
      <c r="T267" s="37"/>
      <c r="U267" s="42"/>
      <c r="V267" s="43"/>
      <c r="W267" s="41"/>
    </row>
    <row r="268" spans="1:23" s="40" customFormat="1" ht="16.5" customHeight="1" x14ac:dyDescent="0.25">
      <c r="A268" s="176" t="s">
        <v>1372</v>
      </c>
      <c r="B268" s="177" t="s">
        <v>1373</v>
      </c>
      <c r="C268" s="177">
        <v>39</v>
      </c>
      <c r="D268" s="178" t="s">
        <v>9</v>
      </c>
      <c r="E268" s="178" t="s">
        <v>1167</v>
      </c>
      <c r="F268" s="179">
        <v>554620203</v>
      </c>
      <c r="G268" s="178" t="s">
        <v>1169</v>
      </c>
      <c r="H268" s="180">
        <v>0.34722222222222221</v>
      </c>
      <c r="I268" s="178" t="s">
        <v>18</v>
      </c>
      <c r="J268" s="181">
        <v>45999</v>
      </c>
      <c r="K268" s="181">
        <v>46038</v>
      </c>
      <c r="L268" s="177">
        <f>IF(ISBLANK(DATA[[#This Row],[DISCHARGE DATE]]),"NO DISCHARGE DATE",DATA[[#This Row],[DISCHARGE DATE]]-DATA[[#This Row],[ADMISSION DATE]]+1)</f>
        <v>40</v>
      </c>
      <c r="M268" s="182">
        <v>350</v>
      </c>
      <c r="N268" s="182">
        <v>800</v>
      </c>
      <c r="O268" s="183">
        <v>272</v>
      </c>
      <c r="P268" s="183">
        <v>124</v>
      </c>
      <c r="Q268" s="184" cm="1">
        <f t="array" ref="Q268">_xlfn.IFS(DATA[[#This Row],[TYPE]]="Normal",DATA[[#This Row],[STORAGE DAYS]]*13,DATA[[#This Row],[TYPE]]="VIP",DATA[[#This Row],[STORAGE DAYS]]*20)</f>
        <v>800</v>
      </c>
      <c r="R268" s="177">
        <f>DATA[[#This Row],[COLDROOM FEE]]-DATA[[#This Row],[STORAGE FEE]]</f>
        <v>0</v>
      </c>
      <c r="S268" s="38" t="str">
        <f>IF(ISBLANK(DATA[[#This Row],[COLDROOM RECEIPT]]),"IN CUSTODY","DISCHARGED")</f>
        <v>DISCHARGED</v>
      </c>
      <c r="T268" s="37"/>
      <c r="U268" s="42"/>
      <c r="V268" s="43"/>
      <c r="W268" s="41"/>
    </row>
    <row r="269" spans="1:23" s="40" customFormat="1" ht="16.5" customHeight="1" x14ac:dyDescent="0.25">
      <c r="A269" s="176" t="s">
        <v>1374</v>
      </c>
      <c r="B269" s="177" t="s">
        <v>1375</v>
      </c>
      <c r="C269" s="177">
        <v>45</v>
      </c>
      <c r="D269" s="178" t="s">
        <v>9</v>
      </c>
      <c r="E269" s="178" t="s">
        <v>1376</v>
      </c>
      <c r="F269" s="179">
        <v>549685856</v>
      </c>
      <c r="G269" s="178" t="s">
        <v>26</v>
      </c>
      <c r="H269" s="180">
        <v>0.27083333333333331</v>
      </c>
      <c r="I269" s="178" t="s">
        <v>18</v>
      </c>
      <c r="J269" s="181">
        <v>45997</v>
      </c>
      <c r="K269" s="181"/>
      <c r="L269" s="177" t="str">
        <f>IF(ISBLANK(DATA[[#This Row],[DISCHARGE DATE]]),"NO DISCHARGE DATE",DATA[[#This Row],[DISCHARGE DATE]]-DATA[[#This Row],[ADMISSION DATE]]+1)</f>
        <v>NO DISCHARGE DATE</v>
      </c>
      <c r="M269" s="182">
        <v>350</v>
      </c>
      <c r="N269" s="182"/>
      <c r="O269" s="183">
        <v>273</v>
      </c>
      <c r="P269" s="183"/>
      <c r="Q269" s="184" t="e" cm="1">
        <f t="array" ref="Q269">_xlfn.IFS(DATA[[#This Row],[TYPE]]="Normal",DATA[[#This Row],[STORAGE DAYS]]*13,DATA[[#This Row],[TYPE]]="VIP",DATA[[#This Row],[STORAGE DAYS]]*20)</f>
        <v>#VALUE!</v>
      </c>
      <c r="R269" s="177" t="e">
        <f>DATA[[#This Row],[COLDROOM FEE]]-DATA[[#This Row],[STORAGE FEE]]</f>
        <v>#VALUE!</v>
      </c>
      <c r="S269" s="38" t="str">
        <f>IF(ISBLANK(DATA[[#This Row],[COLDROOM RECEIPT]]),"IN CUSTODY","DISCHARGED")</f>
        <v>IN CUSTODY</v>
      </c>
      <c r="T269" s="37"/>
      <c r="U269" s="42"/>
      <c r="V269" s="43"/>
      <c r="W269" s="41"/>
    </row>
    <row r="270" spans="1:23" s="40" customFormat="1" ht="16.5" customHeight="1" x14ac:dyDescent="0.25">
      <c r="A270" s="176" t="s">
        <v>1377</v>
      </c>
      <c r="B270" s="177" t="s">
        <v>1378</v>
      </c>
      <c r="C270" s="177">
        <v>35</v>
      </c>
      <c r="D270" s="178" t="s">
        <v>7</v>
      </c>
      <c r="E270" s="178" t="s">
        <v>1379</v>
      </c>
      <c r="F270" s="179">
        <v>241372177</v>
      </c>
      <c r="G270" s="178" t="s">
        <v>35</v>
      </c>
      <c r="H270" s="180">
        <v>0.41666666666666669</v>
      </c>
      <c r="I270" s="178" t="s">
        <v>16</v>
      </c>
      <c r="J270" s="181">
        <v>45999</v>
      </c>
      <c r="K270" s="181">
        <v>46136</v>
      </c>
      <c r="L270" s="177">
        <f>IF(ISBLANK(DATA[[#This Row],[DISCHARGE DATE]]),"NO DISCHARGE DATE",DATA[[#This Row],[DISCHARGE DATE]]-DATA[[#This Row],[ADMISSION DATE]]+1)</f>
        <v>138</v>
      </c>
      <c r="M270" s="182">
        <v>350</v>
      </c>
      <c r="N270" s="182">
        <v>1600</v>
      </c>
      <c r="O270" s="183">
        <v>274</v>
      </c>
      <c r="P270" s="183"/>
      <c r="Q270" s="184" cm="1">
        <f t="array" ref="Q270">_xlfn.IFS(DATA[[#This Row],[TYPE]]="Normal",DATA[[#This Row],[STORAGE DAYS]]*13,DATA[[#This Row],[TYPE]]="VIP",DATA[[#This Row],[STORAGE DAYS]]*20)</f>
        <v>1794</v>
      </c>
      <c r="R270" s="177">
        <f>DATA[[#This Row],[COLDROOM FEE]]-DATA[[#This Row],[STORAGE FEE]]</f>
        <v>-194</v>
      </c>
      <c r="S270" s="38" t="str">
        <f>IF(ISBLANK(DATA[[#This Row],[COLDROOM RECEIPT]]),"IN CUSTODY","DISCHARGED")</f>
        <v>IN CUSTODY</v>
      </c>
      <c r="T270" s="37"/>
      <c r="U270" s="42"/>
      <c r="V270" s="43"/>
      <c r="W270" s="41"/>
    </row>
    <row r="271" spans="1:23" s="40" customFormat="1" ht="16.5" customHeight="1" x14ac:dyDescent="0.25">
      <c r="A271" s="176" t="s">
        <v>1390</v>
      </c>
      <c r="B271" s="177" t="s">
        <v>1391</v>
      </c>
      <c r="C271" s="177">
        <v>62</v>
      </c>
      <c r="D271" s="178" t="s">
        <v>7</v>
      </c>
      <c r="E271" s="178" t="s">
        <v>1392</v>
      </c>
      <c r="F271" s="179">
        <v>540042991</v>
      </c>
      <c r="G271" s="178" t="s">
        <v>35</v>
      </c>
      <c r="H271" s="180">
        <v>0.8125</v>
      </c>
      <c r="I271" s="178" t="s">
        <v>16</v>
      </c>
      <c r="J271" s="181">
        <v>46002</v>
      </c>
      <c r="K271" s="181"/>
      <c r="L271" s="177" t="str">
        <f>IF(ISBLANK(DATA[[#This Row],[DISCHARGE DATE]]),"NO DISCHARGE DATE",DATA[[#This Row],[DISCHARGE DATE]]-DATA[[#This Row],[ADMISSION DATE]]+1)</f>
        <v>NO DISCHARGE DATE</v>
      </c>
      <c r="M271" s="182">
        <v>350</v>
      </c>
      <c r="N271" s="182"/>
      <c r="O271" s="183">
        <v>275</v>
      </c>
      <c r="P271" s="183"/>
      <c r="Q271" s="184" t="e" cm="1">
        <f t="array" ref="Q271">_xlfn.IFS(DATA[[#This Row],[TYPE]]="Normal",DATA[[#This Row],[STORAGE DAYS]]*13,DATA[[#This Row],[TYPE]]="VIP",DATA[[#This Row],[STORAGE DAYS]]*20)</f>
        <v>#VALUE!</v>
      </c>
      <c r="R271" s="177" t="e">
        <f>DATA[[#This Row],[COLDROOM FEE]]-DATA[[#This Row],[STORAGE FEE]]</f>
        <v>#VALUE!</v>
      </c>
      <c r="S271" s="38" t="str">
        <f>IF(ISBLANK(DATA[[#This Row],[COLDROOM RECEIPT]]),"IN CUSTODY","DISCHARGED")</f>
        <v>IN CUSTODY</v>
      </c>
      <c r="T271" s="37"/>
      <c r="U271" s="42"/>
      <c r="V271" s="43"/>
      <c r="W271" s="41"/>
    </row>
    <row r="272" spans="1:23" s="40" customFormat="1" ht="16.5" customHeight="1" x14ac:dyDescent="0.25">
      <c r="A272" s="176" t="s">
        <v>1393</v>
      </c>
      <c r="B272" s="177" t="s">
        <v>1394</v>
      </c>
      <c r="C272" s="177">
        <v>36</v>
      </c>
      <c r="D272" s="178" t="s">
        <v>7</v>
      </c>
      <c r="E272" s="178" t="s">
        <v>1395</v>
      </c>
      <c r="F272" s="179">
        <v>241385818</v>
      </c>
      <c r="G272" s="178" t="s">
        <v>35</v>
      </c>
      <c r="H272" s="180">
        <v>0.125</v>
      </c>
      <c r="I272" s="178" t="s">
        <v>16</v>
      </c>
      <c r="J272" s="181">
        <v>46004</v>
      </c>
      <c r="K272" s="181">
        <v>46171</v>
      </c>
      <c r="L272" s="177">
        <f>IF(ISBLANK(DATA[[#This Row],[DISCHARGE DATE]]),"NO DISCHARGE DATE",DATA[[#This Row],[DISCHARGE DATE]]-DATA[[#This Row],[ADMISSION DATE]]+1)</f>
        <v>168</v>
      </c>
      <c r="M272" s="182">
        <v>350</v>
      </c>
      <c r="N272" s="182"/>
      <c r="O272" s="183">
        <v>276</v>
      </c>
      <c r="P272" s="183"/>
      <c r="Q272" s="184" cm="1">
        <f t="array" ref="Q272">_xlfn.IFS(DATA[[#This Row],[TYPE]]="Normal",DATA[[#This Row],[STORAGE DAYS]]*13,DATA[[#This Row],[TYPE]]="VIP",DATA[[#This Row],[STORAGE DAYS]]*20)</f>
        <v>2184</v>
      </c>
      <c r="R272" s="177">
        <f>DATA[[#This Row],[COLDROOM FEE]]-DATA[[#This Row],[STORAGE FEE]]</f>
        <v>-2184</v>
      </c>
      <c r="S272" s="38" t="str">
        <f>IF(ISBLANK(DATA[[#This Row],[COLDROOM RECEIPT]]),"IN CUSTODY","DISCHARGED")</f>
        <v>IN CUSTODY</v>
      </c>
      <c r="T272" s="37"/>
      <c r="U272" s="42"/>
      <c r="V272" s="43"/>
      <c r="W272" s="41"/>
    </row>
    <row r="273" spans="1:23" s="40" customFormat="1" ht="16.5" customHeight="1" x14ac:dyDescent="0.25">
      <c r="A273" s="176" t="s">
        <v>1396</v>
      </c>
      <c r="B273" s="177" t="s">
        <v>1397</v>
      </c>
      <c r="C273" s="177">
        <v>75</v>
      </c>
      <c r="D273" s="178" t="s">
        <v>7</v>
      </c>
      <c r="E273" s="178" t="s">
        <v>1398</v>
      </c>
      <c r="F273" s="179">
        <v>541089136</v>
      </c>
      <c r="G273" s="178" t="s">
        <v>35</v>
      </c>
      <c r="H273" s="180">
        <v>0.46527777777777779</v>
      </c>
      <c r="I273" s="178" t="s">
        <v>16</v>
      </c>
      <c r="J273" s="181">
        <v>46006</v>
      </c>
      <c r="K273" s="181"/>
      <c r="L273" s="177" t="str">
        <f>IF(ISBLANK(DATA[[#This Row],[DISCHARGE DATE]]),"NO DISCHARGE DATE",DATA[[#This Row],[DISCHARGE DATE]]-DATA[[#This Row],[ADMISSION DATE]]+1)</f>
        <v>NO DISCHARGE DATE</v>
      </c>
      <c r="M273" s="182">
        <v>350</v>
      </c>
      <c r="N273" s="182"/>
      <c r="O273" s="183">
        <v>277</v>
      </c>
      <c r="P273" s="183"/>
      <c r="Q273" s="184" t="e" cm="1">
        <f t="array" ref="Q273">_xlfn.IFS(DATA[[#This Row],[TYPE]]="Normal",DATA[[#This Row],[STORAGE DAYS]]*13,DATA[[#This Row],[TYPE]]="VIP",DATA[[#This Row],[STORAGE DAYS]]*20)</f>
        <v>#VALUE!</v>
      </c>
      <c r="R273" s="177" t="e">
        <f>DATA[[#This Row],[COLDROOM FEE]]-DATA[[#This Row],[STORAGE FEE]]</f>
        <v>#VALUE!</v>
      </c>
      <c r="S273" s="38" t="str">
        <f>IF(ISBLANK(DATA[[#This Row],[COLDROOM RECEIPT]]),"IN CUSTODY","DISCHARGED")</f>
        <v>IN CUSTODY</v>
      </c>
      <c r="T273" s="37"/>
      <c r="U273" s="42"/>
      <c r="V273" s="43"/>
      <c r="W273" s="41"/>
    </row>
    <row r="274" spans="1:23" s="40" customFormat="1" ht="16.5" customHeight="1" x14ac:dyDescent="0.25">
      <c r="A274" s="176" t="s">
        <v>1415</v>
      </c>
      <c r="B274" s="177" t="s">
        <v>1416</v>
      </c>
      <c r="C274" s="177">
        <v>64</v>
      </c>
      <c r="D274" s="178" t="s">
        <v>9</v>
      </c>
      <c r="E274" s="178" t="s">
        <v>1417</v>
      </c>
      <c r="F274" s="179">
        <v>241455337</v>
      </c>
      <c r="G274" s="178" t="s">
        <v>27</v>
      </c>
      <c r="H274" s="180">
        <v>0.8125</v>
      </c>
      <c r="I274" s="178" t="s">
        <v>16</v>
      </c>
      <c r="J274" s="181">
        <v>46010</v>
      </c>
      <c r="K274" s="181"/>
      <c r="L274" s="177" t="str">
        <f>IF(ISBLANK(DATA[[#This Row],[DISCHARGE DATE]]),"NO DISCHARGE DATE",DATA[[#This Row],[DISCHARGE DATE]]-DATA[[#This Row],[ADMISSION DATE]]+1)</f>
        <v>NO DISCHARGE DATE</v>
      </c>
      <c r="M274" s="182">
        <v>350</v>
      </c>
      <c r="N274" s="182"/>
      <c r="O274" s="183">
        <v>278</v>
      </c>
      <c r="P274" s="183"/>
      <c r="Q274" s="184" t="e" cm="1">
        <f t="array" ref="Q274">_xlfn.IFS(DATA[[#This Row],[TYPE]]="Normal",DATA[[#This Row],[STORAGE DAYS]]*13,DATA[[#This Row],[TYPE]]="VIP",DATA[[#This Row],[STORAGE DAYS]]*20)</f>
        <v>#VALUE!</v>
      </c>
      <c r="R274" s="177" t="e">
        <f>DATA[[#This Row],[COLDROOM FEE]]-DATA[[#This Row],[STORAGE FEE]]</f>
        <v>#VALUE!</v>
      </c>
      <c r="S274" s="38" t="str">
        <f>IF(ISBLANK(DATA[[#This Row],[COLDROOM RECEIPT]]),"IN CUSTODY","DISCHARGED")</f>
        <v>IN CUSTODY</v>
      </c>
      <c r="T274" s="37"/>
      <c r="U274" s="42"/>
      <c r="V274" s="43"/>
      <c r="W274" s="41"/>
    </row>
    <row r="275" spans="1:23" s="40" customFormat="1" ht="16.5" customHeight="1" x14ac:dyDescent="0.25">
      <c r="A275" s="176" t="s">
        <v>1418</v>
      </c>
      <c r="B275" s="177" t="s">
        <v>1419</v>
      </c>
      <c r="C275" s="177">
        <v>52</v>
      </c>
      <c r="D275" s="178" t="s">
        <v>9</v>
      </c>
      <c r="E275" s="178" t="s">
        <v>1420</v>
      </c>
      <c r="F275" s="179">
        <v>541116410</v>
      </c>
      <c r="G275" s="178" t="s">
        <v>1421</v>
      </c>
      <c r="H275" s="180">
        <v>0.8125</v>
      </c>
      <c r="I275" s="178" t="s">
        <v>16</v>
      </c>
      <c r="J275" s="181">
        <v>46015</v>
      </c>
      <c r="K275" s="181"/>
      <c r="L275" s="177" t="str">
        <f>IF(ISBLANK(DATA[[#This Row],[DISCHARGE DATE]]),"NO DISCHARGE DATE",DATA[[#This Row],[DISCHARGE DATE]]-DATA[[#This Row],[ADMISSION DATE]]+1)</f>
        <v>NO DISCHARGE DATE</v>
      </c>
      <c r="M275" s="182">
        <v>350</v>
      </c>
      <c r="N275" s="182"/>
      <c r="O275" s="183">
        <v>279</v>
      </c>
      <c r="P275" s="183"/>
      <c r="Q275" s="184" t="e" cm="1">
        <f t="array" ref="Q275">_xlfn.IFS(DATA[[#This Row],[TYPE]]="Normal",DATA[[#This Row],[STORAGE DAYS]]*13,DATA[[#This Row],[TYPE]]="VIP",DATA[[#This Row],[STORAGE DAYS]]*20)</f>
        <v>#VALUE!</v>
      </c>
      <c r="R275" s="177" t="e">
        <f>DATA[[#This Row],[COLDROOM FEE]]-DATA[[#This Row],[STORAGE FEE]]</f>
        <v>#VALUE!</v>
      </c>
      <c r="S275" s="38" t="str">
        <f>IF(ISBLANK(DATA[[#This Row],[COLDROOM RECEIPT]]),"IN CUSTODY","DISCHARGED")</f>
        <v>IN CUSTODY</v>
      </c>
      <c r="T275" s="37"/>
      <c r="U275" s="42"/>
      <c r="V275" s="43"/>
      <c r="W275" s="41"/>
    </row>
    <row r="276" spans="1:23" s="40" customFormat="1" ht="16.5" customHeight="1" x14ac:dyDescent="0.25">
      <c r="A276" s="176" t="s">
        <v>1427</v>
      </c>
      <c r="B276" s="177" t="s">
        <v>1428</v>
      </c>
      <c r="C276" s="177">
        <v>21</v>
      </c>
      <c r="D276" s="178" t="s">
        <v>7</v>
      </c>
      <c r="E276" s="178" t="s">
        <v>1429</v>
      </c>
      <c r="F276" s="179">
        <v>242283600</v>
      </c>
      <c r="G276" s="178" t="s">
        <v>27</v>
      </c>
      <c r="H276" s="180">
        <v>0.85416666666666663</v>
      </c>
      <c r="I276" s="178" t="s">
        <v>16</v>
      </c>
      <c r="J276" s="181">
        <v>46019</v>
      </c>
      <c r="K276" s="181">
        <v>46045</v>
      </c>
      <c r="L276" s="177">
        <f>IF(ISBLANK(DATA[[#This Row],[DISCHARGE DATE]]),"NO DISCHARGE DATE",DATA[[#This Row],[DISCHARGE DATE]]-DATA[[#This Row],[ADMISSION DATE]]+1)</f>
        <v>27</v>
      </c>
      <c r="M276" s="182">
        <v>350</v>
      </c>
      <c r="N276" s="182">
        <v>351</v>
      </c>
      <c r="O276" s="183">
        <v>280</v>
      </c>
      <c r="P276" s="183"/>
      <c r="Q276" s="184" cm="1">
        <f t="array" ref="Q276">_xlfn.IFS(DATA[[#This Row],[TYPE]]="Normal",DATA[[#This Row],[STORAGE DAYS]]*13,DATA[[#This Row],[TYPE]]="VIP",DATA[[#This Row],[STORAGE DAYS]]*20)</f>
        <v>351</v>
      </c>
      <c r="R276" s="177">
        <f>DATA[[#This Row],[COLDROOM FEE]]-DATA[[#This Row],[STORAGE FEE]]</f>
        <v>0</v>
      </c>
      <c r="S276" s="38" t="str">
        <f>IF(ISBLANK(DATA[[#This Row],[COLDROOM RECEIPT]]),"IN CUSTODY","DISCHARGED")</f>
        <v>IN CUSTODY</v>
      </c>
      <c r="T276" s="37"/>
      <c r="U276" s="42"/>
      <c r="V276" s="43"/>
      <c r="W276" s="41"/>
    </row>
    <row r="277" spans="1:23" s="40" customFormat="1" ht="16.5" customHeight="1" x14ac:dyDescent="0.25">
      <c r="A277" s="176" t="s">
        <v>1431</v>
      </c>
      <c r="B277" s="177" t="s">
        <v>1432</v>
      </c>
      <c r="C277" s="177">
        <v>64</v>
      </c>
      <c r="D277" s="178" t="s">
        <v>7</v>
      </c>
      <c r="E277" s="178" t="s">
        <v>1433</v>
      </c>
      <c r="F277" s="179">
        <v>241029234</v>
      </c>
      <c r="G277" s="178" t="s">
        <v>33</v>
      </c>
      <c r="H277" s="180">
        <v>0.85416666666666663</v>
      </c>
      <c r="I277" s="178" t="s">
        <v>18</v>
      </c>
      <c r="J277" s="181">
        <v>46024</v>
      </c>
      <c r="K277" s="181"/>
      <c r="L277" s="177" t="str">
        <f>IF(ISBLANK(DATA[[#This Row],[DISCHARGE DATE]]),"NO DISCHARGE DATE",DATA[[#This Row],[DISCHARGE DATE]]-DATA[[#This Row],[ADMISSION DATE]]+1)</f>
        <v>NO DISCHARGE DATE</v>
      </c>
      <c r="M277" s="182">
        <v>350</v>
      </c>
      <c r="N277" s="182"/>
      <c r="O277" s="183">
        <v>281</v>
      </c>
      <c r="P277" s="183"/>
      <c r="Q277" s="184" t="e" cm="1">
        <f t="array" ref="Q277">_xlfn.IFS(DATA[[#This Row],[TYPE]]="Normal",DATA[[#This Row],[STORAGE DAYS]]*13,DATA[[#This Row],[TYPE]]="VIP",DATA[[#This Row],[STORAGE DAYS]]*20)</f>
        <v>#VALUE!</v>
      </c>
      <c r="R277" s="177" t="e">
        <f>DATA[[#This Row],[COLDROOM FEE]]-DATA[[#This Row],[STORAGE FEE]]</f>
        <v>#VALUE!</v>
      </c>
      <c r="S277" s="38" t="str">
        <f>IF(ISBLANK(DATA[[#This Row],[COLDROOM RECEIPT]]),"IN CUSTODY","DISCHARGED")</f>
        <v>IN CUSTODY</v>
      </c>
      <c r="T277" s="37"/>
      <c r="U277" s="42"/>
      <c r="V277" s="43"/>
      <c r="W277" s="41"/>
    </row>
    <row r="278" spans="1:23" s="40" customFormat="1" ht="16.5" customHeight="1" x14ac:dyDescent="0.25">
      <c r="A278" s="176" t="s">
        <v>1434</v>
      </c>
      <c r="B278" s="177" t="s">
        <v>1435</v>
      </c>
      <c r="C278" s="177">
        <v>70</v>
      </c>
      <c r="D278" s="178" t="s">
        <v>9</v>
      </c>
      <c r="E278" s="178" t="s">
        <v>1436</v>
      </c>
      <c r="F278" s="179">
        <v>247279683</v>
      </c>
      <c r="G278" s="178" t="s">
        <v>35</v>
      </c>
      <c r="H278" s="180">
        <v>0.22916666666666666</v>
      </c>
      <c r="I278" s="178" t="s">
        <v>16</v>
      </c>
      <c r="J278" s="181">
        <v>46025</v>
      </c>
      <c r="K278" s="181"/>
      <c r="L278" s="177" t="str">
        <f>IF(ISBLANK(DATA[[#This Row],[DISCHARGE DATE]]),"NO DISCHARGE DATE",DATA[[#This Row],[DISCHARGE DATE]]-DATA[[#This Row],[ADMISSION DATE]]+1)</f>
        <v>NO DISCHARGE DATE</v>
      </c>
      <c r="M278" s="182">
        <v>350</v>
      </c>
      <c r="N278" s="182"/>
      <c r="O278" s="183">
        <v>282</v>
      </c>
      <c r="P278" s="183"/>
      <c r="Q278" s="184" t="e" cm="1">
        <f t="array" ref="Q278">_xlfn.IFS(DATA[[#This Row],[TYPE]]="Normal",DATA[[#This Row],[STORAGE DAYS]]*13,DATA[[#This Row],[TYPE]]="VIP",DATA[[#This Row],[STORAGE DAYS]]*20)</f>
        <v>#VALUE!</v>
      </c>
      <c r="R278" s="177" t="e">
        <f>DATA[[#This Row],[COLDROOM FEE]]-DATA[[#This Row],[STORAGE FEE]]</f>
        <v>#VALUE!</v>
      </c>
      <c r="S278" s="38" t="str">
        <f>IF(ISBLANK(DATA[[#This Row],[COLDROOM RECEIPT]]),"IN CUSTODY","DISCHARGED")</f>
        <v>IN CUSTODY</v>
      </c>
      <c r="T278" s="37"/>
      <c r="U278" s="42"/>
      <c r="V278" s="43"/>
      <c r="W278" s="41"/>
    </row>
    <row r="279" spans="1:23" s="40" customFormat="1" ht="16.5" customHeight="1" x14ac:dyDescent="0.25">
      <c r="A279" s="176" t="s">
        <v>1437</v>
      </c>
      <c r="B279" s="177" t="s">
        <v>1438</v>
      </c>
      <c r="C279" s="177">
        <v>37</v>
      </c>
      <c r="D279" s="178" t="s">
        <v>9</v>
      </c>
      <c r="E279" s="178" t="s">
        <v>1439</v>
      </c>
      <c r="F279" s="179">
        <v>545886212</v>
      </c>
      <c r="G279" s="178" t="s">
        <v>1440</v>
      </c>
      <c r="H279" s="180">
        <v>0.52083333333333337</v>
      </c>
      <c r="I279" s="178" t="s">
        <v>16</v>
      </c>
      <c r="J279" s="181">
        <v>46025</v>
      </c>
      <c r="K279" s="181"/>
      <c r="L279" s="177" t="str">
        <f>IF(ISBLANK(DATA[[#This Row],[DISCHARGE DATE]]),"NO DISCHARGE DATE",DATA[[#This Row],[DISCHARGE DATE]]-DATA[[#This Row],[ADMISSION DATE]]+1)</f>
        <v>NO DISCHARGE DATE</v>
      </c>
      <c r="M279" s="182">
        <v>350</v>
      </c>
      <c r="N279" s="182"/>
      <c r="O279" s="183">
        <v>283</v>
      </c>
      <c r="P279" s="183"/>
      <c r="Q279" s="184" t="e" cm="1">
        <f t="array" ref="Q279">_xlfn.IFS(DATA[[#This Row],[TYPE]]="Normal",DATA[[#This Row],[STORAGE DAYS]]*13,DATA[[#This Row],[TYPE]]="VIP",DATA[[#This Row],[STORAGE DAYS]]*20)</f>
        <v>#VALUE!</v>
      </c>
      <c r="R279" s="177" t="e">
        <f>DATA[[#This Row],[COLDROOM FEE]]-DATA[[#This Row],[STORAGE FEE]]</f>
        <v>#VALUE!</v>
      </c>
      <c r="S279" s="38" t="str">
        <f>IF(ISBLANK(DATA[[#This Row],[COLDROOM RECEIPT]]),"IN CUSTODY","DISCHARGED")</f>
        <v>IN CUSTODY</v>
      </c>
      <c r="T279" s="37"/>
      <c r="U279" s="42"/>
      <c r="V279" s="43"/>
      <c r="W279" s="41"/>
    </row>
    <row r="280" spans="1:23" s="40" customFormat="1" ht="16.5" customHeight="1" x14ac:dyDescent="0.25">
      <c r="A280" s="176" t="s">
        <v>1442</v>
      </c>
      <c r="B280" s="177" t="s">
        <v>1443</v>
      </c>
      <c r="C280" s="177">
        <v>32</v>
      </c>
      <c r="D280" s="178" t="s">
        <v>9</v>
      </c>
      <c r="E280" s="178" t="s">
        <v>1223</v>
      </c>
      <c r="F280" s="179">
        <v>594014353</v>
      </c>
      <c r="G280" s="178" t="s">
        <v>33</v>
      </c>
      <c r="H280" s="180">
        <v>0.60833333333333328</v>
      </c>
      <c r="I280" s="178" t="s">
        <v>16</v>
      </c>
      <c r="J280" s="181">
        <v>46027</v>
      </c>
      <c r="K280" s="181"/>
      <c r="L280" s="177" t="str">
        <f>IF(ISBLANK(DATA[[#This Row],[DISCHARGE DATE]]),"NO DISCHARGE DATE",DATA[[#This Row],[DISCHARGE DATE]]-DATA[[#This Row],[ADMISSION DATE]]+1)</f>
        <v>NO DISCHARGE DATE</v>
      </c>
      <c r="M280" s="182">
        <v>350</v>
      </c>
      <c r="N280" s="182"/>
      <c r="O280" s="183">
        <v>284</v>
      </c>
      <c r="P280" s="183"/>
      <c r="Q280" s="184" t="e" cm="1">
        <f t="array" ref="Q280">_xlfn.IFS(DATA[[#This Row],[TYPE]]="Normal",DATA[[#This Row],[STORAGE DAYS]]*13,DATA[[#This Row],[TYPE]]="VIP",DATA[[#This Row],[STORAGE DAYS]]*20)</f>
        <v>#VALUE!</v>
      </c>
      <c r="R280" s="177" t="e">
        <f>DATA[[#This Row],[COLDROOM FEE]]-DATA[[#This Row],[STORAGE FEE]]</f>
        <v>#VALUE!</v>
      </c>
      <c r="S280" s="38" t="str">
        <f>IF(ISBLANK(DATA[[#This Row],[COLDROOM RECEIPT]]),"IN CUSTODY","DISCHARGED")</f>
        <v>IN CUSTODY</v>
      </c>
      <c r="T280" s="37"/>
      <c r="U280" s="42"/>
      <c r="V280" s="43"/>
      <c r="W280" s="41"/>
    </row>
    <row r="281" spans="1:23" s="40" customFormat="1" ht="16.5" customHeight="1" x14ac:dyDescent="0.25">
      <c r="A281" s="176" t="s">
        <v>1446</v>
      </c>
      <c r="B281" s="177" t="s">
        <v>1447</v>
      </c>
      <c r="C281" s="177">
        <v>45</v>
      </c>
      <c r="D281" s="178" t="s">
        <v>7</v>
      </c>
      <c r="E281" s="178" t="s">
        <v>1448</v>
      </c>
      <c r="F281" s="179">
        <v>556562905</v>
      </c>
      <c r="G281" s="178" t="s">
        <v>1332</v>
      </c>
      <c r="H281" s="180">
        <v>0.59166666666666667</v>
      </c>
      <c r="I281" s="178" t="s">
        <v>18</v>
      </c>
      <c r="J281" s="181">
        <v>46030</v>
      </c>
      <c r="K281" s="181"/>
      <c r="L281" s="177" t="str">
        <f>IF(ISBLANK(DATA[[#This Row],[DISCHARGE DATE]]),"NO DISCHARGE DATE",DATA[[#This Row],[DISCHARGE DATE]]-DATA[[#This Row],[ADMISSION DATE]]+1)</f>
        <v>NO DISCHARGE DATE</v>
      </c>
      <c r="M281" s="182">
        <v>350</v>
      </c>
      <c r="N281" s="182"/>
      <c r="O281" s="183">
        <v>285</v>
      </c>
      <c r="P281" s="183"/>
      <c r="Q281" s="184" t="e" cm="1">
        <f t="array" ref="Q281">_xlfn.IFS(DATA[[#This Row],[TYPE]]="Normal",DATA[[#This Row],[STORAGE DAYS]]*13,DATA[[#This Row],[TYPE]]="VIP",DATA[[#This Row],[STORAGE DAYS]]*20)</f>
        <v>#VALUE!</v>
      </c>
      <c r="R281" s="177" t="e">
        <f>DATA[[#This Row],[COLDROOM FEE]]-DATA[[#This Row],[STORAGE FEE]]</f>
        <v>#VALUE!</v>
      </c>
      <c r="S281" s="38" t="str">
        <f>IF(ISBLANK(DATA[[#This Row],[COLDROOM RECEIPT]]),"IN CUSTODY","DISCHARGED")</f>
        <v>IN CUSTODY</v>
      </c>
      <c r="T281" s="37"/>
      <c r="U281" s="42"/>
      <c r="V281" s="43"/>
      <c r="W281" s="41"/>
    </row>
    <row r="282" spans="1:23" s="40" customFormat="1" ht="16.5" customHeight="1" x14ac:dyDescent="0.25">
      <c r="A282" s="176" t="s">
        <v>1449</v>
      </c>
      <c r="B282" s="177" t="s">
        <v>1450</v>
      </c>
      <c r="C282" s="177">
        <v>75</v>
      </c>
      <c r="D282" s="178" t="s">
        <v>9</v>
      </c>
      <c r="E282" s="178" t="s">
        <v>1451</v>
      </c>
      <c r="F282" s="179">
        <v>592488768</v>
      </c>
      <c r="G282" s="178" t="s">
        <v>33</v>
      </c>
      <c r="H282" s="180">
        <v>0.6069444444444444</v>
      </c>
      <c r="I282" s="178" t="s">
        <v>16</v>
      </c>
      <c r="J282" s="181">
        <v>46031</v>
      </c>
      <c r="K282" s="181"/>
      <c r="L282" s="177" t="str">
        <f>IF(ISBLANK(DATA[[#This Row],[DISCHARGE DATE]]),"NO DISCHARGE DATE",DATA[[#This Row],[DISCHARGE DATE]]-DATA[[#This Row],[ADMISSION DATE]]+1)</f>
        <v>NO DISCHARGE DATE</v>
      </c>
      <c r="M282" s="182">
        <v>350</v>
      </c>
      <c r="N282" s="182"/>
      <c r="O282" s="183">
        <v>286</v>
      </c>
      <c r="P282" s="183"/>
      <c r="Q282" s="184" t="e" cm="1">
        <f t="array" ref="Q282">_xlfn.IFS(DATA[[#This Row],[TYPE]]="Normal",DATA[[#This Row],[STORAGE DAYS]]*13,DATA[[#This Row],[TYPE]]="VIP",DATA[[#This Row],[STORAGE DAYS]]*20)</f>
        <v>#VALUE!</v>
      </c>
      <c r="R282" s="177" t="e">
        <f>DATA[[#This Row],[COLDROOM FEE]]-DATA[[#This Row],[STORAGE FEE]]</f>
        <v>#VALUE!</v>
      </c>
      <c r="S282" s="38" t="str">
        <f>IF(ISBLANK(DATA[[#This Row],[COLDROOM RECEIPT]]),"IN CUSTODY","DISCHARGED")</f>
        <v>IN CUSTODY</v>
      </c>
      <c r="T282" s="37"/>
      <c r="U282" s="42"/>
      <c r="V282" s="43"/>
      <c r="W282" s="41"/>
    </row>
    <row r="283" spans="1:23" s="40" customFormat="1" ht="16.5" customHeight="1" x14ac:dyDescent="0.25">
      <c r="A283" s="176" t="s">
        <v>1452</v>
      </c>
      <c r="B283" s="177" t="s">
        <v>764</v>
      </c>
      <c r="C283" s="177">
        <v>30</v>
      </c>
      <c r="D283" s="178" t="s">
        <v>9</v>
      </c>
      <c r="E283" s="178" t="s">
        <v>1453</v>
      </c>
      <c r="F283" s="179">
        <v>242812495</v>
      </c>
      <c r="G283" s="178" t="s">
        <v>35</v>
      </c>
      <c r="H283" s="180">
        <v>0.8125</v>
      </c>
      <c r="I283" s="178" t="s">
        <v>16</v>
      </c>
      <c r="J283" s="181">
        <v>46031</v>
      </c>
      <c r="K283" s="181">
        <v>46045</v>
      </c>
      <c r="L283" s="177">
        <f>IF(ISBLANK(DATA[[#This Row],[DISCHARGE DATE]]),"NO DISCHARGE DATE",DATA[[#This Row],[DISCHARGE DATE]]-DATA[[#This Row],[ADMISSION DATE]]+1)</f>
        <v>15</v>
      </c>
      <c r="M283" s="182">
        <v>350</v>
      </c>
      <c r="N283" s="182">
        <v>195</v>
      </c>
      <c r="O283" s="183">
        <v>287</v>
      </c>
      <c r="P283" s="183"/>
      <c r="Q283" s="184" cm="1">
        <f t="array" ref="Q283">_xlfn.IFS(DATA[[#This Row],[TYPE]]="Normal",DATA[[#This Row],[STORAGE DAYS]]*13,DATA[[#This Row],[TYPE]]="VIP",DATA[[#This Row],[STORAGE DAYS]]*20)</f>
        <v>195</v>
      </c>
      <c r="R283" s="177">
        <f>DATA[[#This Row],[COLDROOM FEE]]-DATA[[#This Row],[STORAGE FEE]]</f>
        <v>0</v>
      </c>
      <c r="S283" s="38" t="str">
        <f>IF(ISBLANK(DATA[[#This Row],[COLDROOM RECEIPT]]),"IN CUSTODY","DISCHARGED")</f>
        <v>IN CUSTODY</v>
      </c>
      <c r="T283" s="37"/>
      <c r="U283" s="42"/>
      <c r="V283" s="43"/>
      <c r="W283" s="41"/>
    </row>
    <row r="284" spans="1:23" s="40" customFormat="1" ht="16.5" customHeight="1" x14ac:dyDescent="0.25">
      <c r="A284" s="176" t="s">
        <v>1454</v>
      </c>
      <c r="B284" s="177" t="s">
        <v>1455</v>
      </c>
      <c r="C284" s="177">
        <v>106</v>
      </c>
      <c r="D284" s="178" t="s">
        <v>9</v>
      </c>
      <c r="E284" s="178" t="s">
        <v>1456</v>
      </c>
      <c r="F284" s="179">
        <v>545722954</v>
      </c>
      <c r="G284" s="178" t="s">
        <v>32</v>
      </c>
      <c r="H284" s="180">
        <v>0.41666666666666669</v>
      </c>
      <c r="I284" s="178" t="s">
        <v>16</v>
      </c>
      <c r="J284" s="181">
        <v>46032</v>
      </c>
      <c r="K284" s="181"/>
      <c r="L284" s="177" t="str">
        <f>IF(ISBLANK(DATA[[#This Row],[DISCHARGE DATE]]),"NO DISCHARGE DATE",DATA[[#This Row],[DISCHARGE DATE]]-DATA[[#This Row],[ADMISSION DATE]]+1)</f>
        <v>NO DISCHARGE DATE</v>
      </c>
      <c r="M284" s="182">
        <v>350</v>
      </c>
      <c r="N284" s="182"/>
      <c r="O284" s="183">
        <v>288</v>
      </c>
      <c r="P284" s="183"/>
      <c r="Q284" s="184" t="e" cm="1">
        <f t="array" ref="Q284">_xlfn.IFS(DATA[[#This Row],[TYPE]]="Normal",DATA[[#This Row],[STORAGE DAYS]]*13,DATA[[#This Row],[TYPE]]="VIP",DATA[[#This Row],[STORAGE DAYS]]*20)</f>
        <v>#VALUE!</v>
      </c>
      <c r="R284" s="177" t="e">
        <f>DATA[[#This Row],[COLDROOM FEE]]-DATA[[#This Row],[STORAGE FEE]]</f>
        <v>#VALUE!</v>
      </c>
      <c r="S284" s="38" t="str">
        <f>IF(ISBLANK(DATA[[#This Row],[COLDROOM RECEIPT]]),"IN CUSTODY","DISCHARGED")</f>
        <v>IN CUSTODY</v>
      </c>
      <c r="T284" s="37"/>
      <c r="U284" s="42"/>
      <c r="V284" s="43"/>
      <c r="W284" s="41"/>
    </row>
    <row r="285" spans="1:23" s="40" customFormat="1" ht="16.5" customHeight="1" x14ac:dyDescent="0.25">
      <c r="A285" s="176" t="s">
        <v>1457</v>
      </c>
      <c r="B285" s="177" t="s">
        <v>1460</v>
      </c>
      <c r="C285" s="177">
        <v>70</v>
      </c>
      <c r="D285" s="178" t="s">
        <v>7</v>
      </c>
      <c r="E285" s="178" t="s">
        <v>1458</v>
      </c>
      <c r="F285" s="179" t="s">
        <v>1459</v>
      </c>
      <c r="G285" s="178" t="s">
        <v>1169</v>
      </c>
      <c r="H285" s="180">
        <v>0.63055555555555554</v>
      </c>
      <c r="I285" s="178" t="s">
        <v>16</v>
      </c>
      <c r="J285" s="181">
        <v>46035</v>
      </c>
      <c r="K285" s="181"/>
      <c r="L285" s="177" t="str">
        <f>IF(ISBLANK(DATA[[#This Row],[DISCHARGE DATE]]),"NO DISCHARGE DATE",DATA[[#This Row],[DISCHARGE DATE]]-DATA[[#This Row],[ADMISSION DATE]]+1)</f>
        <v>NO DISCHARGE DATE</v>
      </c>
      <c r="M285" s="182">
        <v>350</v>
      </c>
      <c r="N285" s="182"/>
      <c r="O285" s="183">
        <v>289</v>
      </c>
      <c r="P285" s="183"/>
      <c r="Q285" s="184" t="e" cm="1">
        <f t="array" ref="Q285">_xlfn.IFS(DATA[[#This Row],[TYPE]]="Normal",DATA[[#This Row],[STORAGE DAYS]]*13,DATA[[#This Row],[TYPE]]="VIP",DATA[[#This Row],[STORAGE DAYS]]*20)</f>
        <v>#VALUE!</v>
      </c>
      <c r="R285" s="177" t="e">
        <f>DATA[[#This Row],[COLDROOM FEE]]-DATA[[#This Row],[STORAGE FEE]]</f>
        <v>#VALUE!</v>
      </c>
      <c r="S285" s="38" t="str">
        <f>IF(ISBLANK(DATA[[#This Row],[COLDROOM RECEIPT]]),"IN CUSTODY","DISCHARGED")</f>
        <v>IN CUSTODY</v>
      </c>
      <c r="T285" s="37"/>
      <c r="U285" s="42"/>
      <c r="V285" s="43"/>
      <c r="W285" s="41"/>
    </row>
    <row r="286" spans="1:23" s="40" customFormat="1" ht="16.5" customHeight="1" x14ac:dyDescent="0.25">
      <c r="A286" s="86" t="s">
        <v>1461</v>
      </c>
      <c r="B286" s="87" t="s">
        <v>1462</v>
      </c>
      <c r="C286" s="87">
        <v>53</v>
      </c>
      <c r="D286" s="88" t="s">
        <v>9</v>
      </c>
      <c r="E286" s="88" t="s">
        <v>1463</v>
      </c>
      <c r="F286" s="140">
        <v>547971927</v>
      </c>
      <c r="G286" s="88" t="s">
        <v>35</v>
      </c>
      <c r="H286" s="89">
        <v>0.9375</v>
      </c>
      <c r="I286" s="88" t="s">
        <v>18</v>
      </c>
      <c r="J286" s="90">
        <v>46035</v>
      </c>
      <c r="K286" s="90">
        <v>46059</v>
      </c>
      <c r="L286" s="87">
        <f>IF(ISBLANK(DATA[[#This Row],[DISCHARGE DATE]]),"NO DISCHARGE DATE",DATA[[#This Row],[DISCHARGE DATE]]-DATA[[#This Row],[ADMISSION DATE]]+1)</f>
        <v>25</v>
      </c>
      <c r="M286" s="91">
        <v>350</v>
      </c>
      <c r="N286" s="91"/>
      <c r="O286" s="112">
        <v>290</v>
      </c>
      <c r="P286" s="112"/>
      <c r="Q286" s="92" cm="1">
        <f t="array" ref="Q286">_xlfn.IFS(DATA[[#This Row],[TYPE]]="Normal",DATA[[#This Row],[STORAGE DAYS]]*13,DATA[[#This Row],[TYPE]]="VIP",DATA[[#This Row],[STORAGE DAYS]]*20)</f>
        <v>500</v>
      </c>
      <c r="R286" s="87">
        <f>DATA[[#This Row],[COLDROOM FEE]]-DATA[[#This Row],[STORAGE FEE]]</f>
        <v>-500</v>
      </c>
      <c r="S286" s="38" t="str">
        <f>IF(ISBLANK(DATA[[#This Row],[COLDROOM RECEIPT]]),"IN CUSTODY","DISCHARGED")</f>
        <v>IN CUSTODY</v>
      </c>
      <c r="T286" s="37"/>
      <c r="U286" s="42"/>
      <c r="V286" s="43"/>
      <c r="W286" s="41"/>
    </row>
    <row r="287" spans="1:23" s="40" customFormat="1" ht="16.5" customHeight="1" x14ac:dyDescent="0.25">
      <c r="A287" s="176" t="s">
        <v>1468</v>
      </c>
      <c r="B287" s="177" t="s">
        <v>1469</v>
      </c>
      <c r="C287" s="177">
        <v>46</v>
      </c>
      <c r="D287" s="178" t="s">
        <v>9</v>
      </c>
      <c r="E287" s="178" t="s">
        <v>1470</v>
      </c>
      <c r="F287" s="179">
        <v>240492615</v>
      </c>
      <c r="G287" s="178" t="s">
        <v>35</v>
      </c>
      <c r="H287" s="180">
        <v>0.68402777777777779</v>
      </c>
      <c r="I287" s="178" t="s">
        <v>16</v>
      </c>
      <c r="J287" s="181">
        <v>46036</v>
      </c>
      <c r="K287" s="181"/>
      <c r="L287" s="177" t="str">
        <f>IF(ISBLANK(DATA[[#This Row],[DISCHARGE DATE]]),"NO DISCHARGE DATE",DATA[[#This Row],[DISCHARGE DATE]]-DATA[[#This Row],[ADMISSION DATE]]+1)</f>
        <v>NO DISCHARGE DATE</v>
      </c>
      <c r="M287" s="182">
        <v>350</v>
      </c>
      <c r="N287" s="182"/>
      <c r="O287" s="183">
        <v>291</v>
      </c>
      <c r="P287" s="183"/>
      <c r="Q287" s="184" t="e" cm="1">
        <f t="array" ref="Q287">_xlfn.IFS(DATA[[#This Row],[TYPE]]="Normal",DATA[[#This Row],[STORAGE DAYS]]*13,DATA[[#This Row],[TYPE]]="VIP",DATA[[#This Row],[STORAGE DAYS]]*20)</f>
        <v>#VALUE!</v>
      </c>
      <c r="R287" s="177" t="e">
        <f>DATA[[#This Row],[COLDROOM FEE]]-DATA[[#This Row],[STORAGE FEE]]</f>
        <v>#VALUE!</v>
      </c>
      <c r="S287" s="38" t="str">
        <f>IF(ISBLANK(DATA[[#This Row],[COLDROOM RECEIPT]]),"IN CUSTODY","DISCHARGED")</f>
        <v>IN CUSTODY</v>
      </c>
      <c r="T287" s="37"/>
      <c r="U287" s="42"/>
      <c r="V287" s="43"/>
      <c r="W287" s="41"/>
    </row>
    <row r="288" spans="1:23" s="40" customFormat="1" ht="16.5" customHeight="1" x14ac:dyDescent="0.25">
      <c r="A288" s="176" t="s">
        <v>1471</v>
      </c>
      <c r="B288" s="177" t="s">
        <v>1472</v>
      </c>
      <c r="C288" s="177">
        <v>69</v>
      </c>
      <c r="D288" s="178" t="s">
        <v>7</v>
      </c>
      <c r="E288" s="178" t="s">
        <v>1473</v>
      </c>
      <c r="F288" s="179">
        <v>243303777</v>
      </c>
      <c r="G288" s="178" t="s">
        <v>35</v>
      </c>
      <c r="H288" s="180">
        <v>0.6</v>
      </c>
      <c r="I288" s="178" t="s">
        <v>18</v>
      </c>
      <c r="J288" s="181">
        <v>46036</v>
      </c>
      <c r="K288" s="181"/>
      <c r="L288" s="177" t="str">
        <f>IF(ISBLANK(DATA[[#This Row],[DISCHARGE DATE]]),"NO DISCHARGE DATE",DATA[[#This Row],[DISCHARGE DATE]]-DATA[[#This Row],[ADMISSION DATE]]+1)</f>
        <v>NO DISCHARGE DATE</v>
      </c>
      <c r="M288" s="182">
        <v>350</v>
      </c>
      <c r="N288" s="182">
        <v>600</v>
      </c>
      <c r="O288" s="183">
        <v>292</v>
      </c>
      <c r="P288" s="183"/>
      <c r="Q288" s="184" t="e" cm="1">
        <f t="array" ref="Q288">_xlfn.IFS(DATA[[#This Row],[TYPE]]="Normal",DATA[[#This Row],[STORAGE DAYS]]*13,DATA[[#This Row],[TYPE]]="VIP",DATA[[#This Row],[STORAGE DAYS]]*20)</f>
        <v>#VALUE!</v>
      </c>
      <c r="R288" s="177" t="e">
        <f>DATA[[#This Row],[COLDROOM FEE]]-DATA[[#This Row],[STORAGE FEE]]</f>
        <v>#VALUE!</v>
      </c>
      <c r="S288" s="38" t="str">
        <f>IF(ISBLANK(DATA[[#This Row],[COLDROOM RECEIPT]]),"IN CUSTODY","DISCHARGED")</f>
        <v>IN CUSTODY</v>
      </c>
      <c r="T288" s="37"/>
      <c r="U288" s="42"/>
      <c r="V288" s="43"/>
      <c r="W288" s="41"/>
    </row>
    <row r="289" spans="1:23" s="40" customFormat="1" ht="16.5" customHeight="1" x14ac:dyDescent="0.25">
      <c r="A289" s="192" t="s">
        <v>847</v>
      </c>
      <c r="B289" s="186" t="s">
        <v>1466</v>
      </c>
      <c r="C289" s="187"/>
      <c r="D289" s="188"/>
      <c r="E289" s="189"/>
      <c r="F289" s="189"/>
      <c r="G289" s="189"/>
      <c r="H289" s="190"/>
      <c r="I289" s="189"/>
      <c r="J289" s="191"/>
      <c r="K289" s="191"/>
      <c r="L289" s="193"/>
      <c r="M289" s="182">
        <f>SUBTOTAL(109,DATA[EMBALMING FEE])</f>
        <v>100450</v>
      </c>
      <c r="N289" s="182">
        <f>SUBTOTAL(109,DATA[COLDROOM FEE])</f>
        <v>342036</v>
      </c>
      <c r="O289" s="194"/>
      <c r="P289" s="194"/>
      <c r="Q289" s="195" t="e">
        <f>SUBTOTAL(109,DATA[STORAGE FEE])</f>
        <v>#VALUE!</v>
      </c>
      <c r="R289" s="195" t="e">
        <f>SUBTOTAL(109,DATA[DIFFERENCE])</f>
        <v>#VALUE!</v>
      </c>
      <c r="S289" s="36"/>
      <c r="T289" s="37"/>
      <c r="U289" s="42"/>
      <c r="V289" s="43"/>
      <c r="W289" s="41"/>
    </row>
    <row r="290" spans="1:23" s="40" customFormat="1" ht="16.5" customHeight="1" x14ac:dyDescent="0.25">
      <c r="A290" s="46"/>
      <c r="B290" s="37"/>
      <c r="C290" s="45"/>
      <c r="D290" s="41"/>
      <c r="E290" s="46"/>
      <c r="F290" s="46"/>
      <c r="G290" s="46"/>
      <c r="I290" s="41"/>
      <c r="J290" s="47"/>
      <c r="K290" s="47"/>
      <c r="L290" s="49"/>
      <c r="M290" s="48"/>
      <c r="Q290" s="37"/>
      <c r="R290" s="51"/>
      <c r="S290" s="43"/>
      <c r="T290" s="37"/>
      <c r="U290" s="42"/>
      <c r="V290" s="43"/>
      <c r="W290" s="41"/>
    </row>
    <row r="291" spans="1:23" s="40" customFormat="1" ht="16.5" customHeight="1" x14ac:dyDescent="0.25">
      <c r="A291" s="46"/>
      <c r="B291" s="37"/>
      <c r="C291" s="45"/>
      <c r="D291" s="41"/>
      <c r="E291" s="46"/>
      <c r="F291" s="46"/>
      <c r="G291" s="46"/>
      <c r="I291" s="41"/>
      <c r="J291" s="47"/>
      <c r="K291" s="47"/>
      <c r="L291" s="49"/>
      <c r="M291" s="48"/>
      <c r="N291" s="50"/>
      <c r="Q291" s="37"/>
      <c r="R291" s="51"/>
      <c r="S291" s="43"/>
      <c r="T291" s="37"/>
      <c r="U291" s="42"/>
      <c r="V291" s="43"/>
      <c r="W291" s="41"/>
    </row>
    <row r="292" spans="1:23" s="40" customFormat="1" ht="16.5" customHeight="1" x14ac:dyDescent="0.25">
      <c r="A292" s="46"/>
      <c r="B292" s="37"/>
      <c r="C292" s="45"/>
      <c r="D292" s="41"/>
      <c r="E292" s="46"/>
      <c r="F292" s="46"/>
      <c r="G292" s="46"/>
      <c r="I292" s="41"/>
      <c r="J292" s="47"/>
      <c r="K292" s="47"/>
      <c r="L292" s="49"/>
      <c r="M292" s="48"/>
      <c r="N292" s="50"/>
      <c r="Q292" s="37"/>
      <c r="R292" s="51"/>
      <c r="S292" s="43"/>
      <c r="T292" s="37"/>
      <c r="U292" s="42"/>
      <c r="V292" s="43"/>
      <c r="W292" s="41"/>
    </row>
    <row r="293" spans="1:23" s="40" customFormat="1" ht="16.5" customHeight="1" x14ac:dyDescent="0.25">
      <c r="A293" s="46"/>
      <c r="B293" s="37"/>
      <c r="C293" s="45"/>
      <c r="D293" s="41"/>
      <c r="E293" s="46"/>
      <c r="F293" s="46"/>
      <c r="G293" s="46"/>
      <c r="I293" s="41"/>
      <c r="J293" s="47"/>
      <c r="K293" s="47"/>
      <c r="L293" s="49"/>
      <c r="M293" s="48"/>
      <c r="N293" s="50"/>
      <c r="Q293" s="37"/>
      <c r="R293" s="51"/>
      <c r="S293" s="43"/>
      <c r="T293" s="37"/>
      <c r="U293" s="42"/>
      <c r="V293" s="43"/>
      <c r="W293" s="41"/>
    </row>
    <row r="294" spans="1:23" s="40" customFormat="1" ht="16.5" customHeight="1" x14ac:dyDescent="0.25">
      <c r="A294" s="46"/>
      <c r="B294" s="37"/>
      <c r="C294" s="45"/>
      <c r="D294" s="41"/>
      <c r="E294" s="46"/>
      <c r="F294" s="46"/>
      <c r="G294" s="46"/>
      <c r="I294" s="41"/>
      <c r="J294" s="47"/>
      <c r="K294" s="47"/>
      <c r="L294" s="49"/>
      <c r="M294" s="48"/>
      <c r="N294" s="50"/>
      <c r="Q294" s="37"/>
      <c r="R294" s="51"/>
      <c r="S294" s="43"/>
      <c r="T294" s="37"/>
      <c r="U294" s="42"/>
      <c r="V294" s="43"/>
      <c r="W294" s="41"/>
    </row>
    <row r="295" spans="1:23" s="40" customFormat="1" ht="16.5" customHeight="1" x14ac:dyDescent="0.25">
      <c r="A295" s="46"/>
      <c r="B295" s="37"/>
      <c r="C295" s="45"/>
      <c r="D295" s="41"/>
      <c r="E295" s="46"/>
      <c r="F295" s="46"/>
      <c r="G295" s="46"/>
      <c r="I295" s="41"/>
      <c r="J295" s="47"/>
      <c r="K295" s="47"/>
      <c r="L295" s="49"/>
      <c r="M295" s="48"/>
      <c r="N295" s="50"/>
      <c r="O295" s="52"/>
      <c r="P295" s="52"/>
      <c r="Q295" s="37"/>
      <c r="R295" s="51"/>
      <c r="S295" s="43"/>
      <c r="T295" s="37"/>
      <c r="U295" s="42"/>
      <c r="V295" s="43"/>
      <c r="W295" s="41"/>
    </row>
    <row r="296" spans="1:23" s="40" customFormat="1" ht="16.5" customHeight="1" x14ac:dyDescent="0.25">
      <c r="A296" s="46"/>
      <c r="B296" s="37"/>
      <c r="C296" s="45"/>
      <c r="D296" s="41"/>
      <c r="E296" s="46"/>
      <c r="F296" s="46"/>
      <c r="G296" s="46"/>
      <c r="I296" s="41"/>
      <c r="J296" s="47"/>
      <c r="K296" s="47"/>
      <c r="L296" s="49"/>
      <c r="M296" s="48"/>
      <c r="N296" s="50"/>
      <c r="O296" s="52"/>
      <c r="P296" s="52"/>
      <c r="Q296" s="37"/>
      <c r="R296" s="51"/>
      <c r="S296" s="43"/>
      <c r="T296" s="37"/>
      <c r="U296" s="42"/>
      <c r="V296" s="43"/>
      <c r="W296" s="41"/>
    </row>
    <row r="297" spans="1:23" s="40" customFormat="1" ht="16.5" customHeight="1" x14ac:dyDescent="0.25">
      <c r="A297" s="46"/>
      <c r="B297" s="37"/>
      <c r="C297" s="45"/>
      <c r="D297" s="41"/>
      <c r="E297" s="46"/>
      <c r="F297" s="46"/>
      <c r="G297" s="46"/>
      <c r="I297" s="41"/>
      <c r="J297" s="47"/>
      <c r="K297" s="47"/>
      <c r="L297" s="49"/>
      <c r="M297" s="48"/>
      <c r="N297" s="50"/>
      <c r="Q297" s="37"/>
      <c r="R297" s="51"/>
      <c r="S297" s="43"/>
      <c r="T297" s="37"/>
      <c r="U297" s="42"/>
      <c r="V297" s="43"/>
      <c r="W297" s="41"/>
    </row>
    <row r="298" spans="1:23" s="40" customFormat="1" ht="16.5" customHeight="1" x14ac:dyDescent="0.25">
      <c r="A298" s="46"/>
      <c r="B298" s="37"/>
      <c r="C298" s="45"/>
      <c r="D298" s="41"/>
      <c r="E298" s="46"/>
      <c r="F298" s="46"/>
      <c r="G298" s="46"/>
      <c r="I298" s="41"/>
      <c r="J298" s="47"/>
      <c r="K298" s="47"/>
      <c r="L298" s="49"/>
      <c r="M298" s="48"/>
      <c r="N298" s="50"/>
      <c r="Q298" s="37"/>
      <c r="R298" s="51"/>
      <c r="S298" s="43"/>
      <c r="T298" s="37"/>
      <c r="U298" s="42"/>
      <c r="V298" s="43"/>
      <c r="W298" s="41"/>
    </row>
    <row r="299" spans="1:23" s="40" customFormat="1" ht="16.5" customHeight="1" x14ac:dyDescent="0.25">
      <c r="A299" s="46"/>
      <c r="B299" s="37"/>
      <c r="C299" s="45"/>
      <c r="D299" s="41"/>
      <c r="E299" s="46"/>
      <c r="F299" s="46"/>
      <c r="G299" s="46"/>
      <c r="I299" s="41"/>
      <c r="J299" s="47"/>
      <c r="K299" s="47"/>
      <c r="L299" s="49"/>
      <c r="M299" s="48"/>
      <c r="N299" s="50"/>
      <c r="Q299" s="37"/>
      <c r="R299" s="51"/>
      <c r="S299" s="43"/>
      <c r="T299" s="37"/>
      <c r="U299" s="42"/>
      <c r="V299" s="43"/>
      <c r="W299" s="41"/>
    </row>
    <row r="300" spans="1:23" s="40" customFormat="1" ht="16.5" customHeight="1" x14ac:dyDescent="0.25">
      <c r="A300" s="46"/>
      <c r="B300" s="37"/>
      <c r="C300" s="45"/>
      <c r="D300" s="41"/>
      <c r="E300" s="46"/>
      <c r="F300" s="46"/>
      <c r="G300" s="46"/>
      <c r="I300" s="41"/>
      <c r="J300" s="47"/>
      <c r="K300" s="47"/>
      <c r="L300" s="49"/>
      <c r="M300" s="48"/>
      <c r="N300" s="50"/>
      <c r="Q300" s="37"/>
      <c r="R300" s="51"/>
      <c r="S300" s="43"/>
      <c r="T300" s="37"/>
      <c r="U300" s="42"/>
      <c r="V300" s="43"/>
      <c r="W300" s="41"/>
    </row>
    <row r="301" spans="1:23" s="40" customFormat="1" ht="14.25" x14ac:dyDescent="0.25">
      <c r="A301" s="46"/>
      <c r="B301" s="37"/>
      <c r="C301" s="45"/>
      <c r="D301" s="41"/>
      <c r="E301" s="46"/>
      <c r="F301" s="46"/>
      <c r="G301" s="46"/>
      <c r="I301" s="41"/>
      <c r="J301" s="47"/>
      <c r="K301" s="47"/>
      <c r="L301" s="49"/>
      <c r="M301" s="48"/>
      <c r="N301" s="50"/>
      <c r="Q301" s="37"/>
      <c r="R301" s="51"/>
      <c r="S301" s="43"/>
      <c r="T301" s="37"/>
      <c r="U301" s="37"/>
      <c r="V301" s="43"/>
      <c r="W301" s="41"/>
    </row>
    <row r="302" spans="1:23" s="40" customFormat="1" ht="14.25" x14ac:dyDescent="0.25">
      <c r="A302" s="46"/>
      <c r="B302" s="37"/>
      <c r="C302" s="45"/>
      <c r="D302" s="41"/>
      <c r="E302" s="46"/>
      <c r="F302" s="46"/>
      <c r="G302" s="46"/>
      <c r="I302" s="41"/>
      <c r="J302" s="47"/>
      <c r="K302" s="47"/>
      <c r="L302" s="49"/>
      <c r="M302" s="48"/>
      <c r="N302" s="50"/>
      <c r="Q302" s="37"/>
      <c r="R302" s="51"/>
      <c r="S302" s="43"/>
      <c r="T302" s="37"/>
      <c r="U302" s="37"/>
      <c r="V302" s="43"/>
      <c r="W302" s="41"/>
    </row>
    <row r="303" spans="1:23" s="40" customFormat="1" ht="14.25" x14ac:dyDescent="0.25">
      <c r="A303" s="46"/>
      <c r="B303" s="37"/>
      <c r="C303" s="45"/>
      <c r="D303" s="41"/>
      <c r="E303" s="46"/>
      <c r="F303" s="46"/>
      <c r="G303" s="46"/>
      <c r="I303" s="41"/>
      <c r="J303" s="47"/>
      <c r="K303" s="47"/>
      <c r="L303" s="49"/>
      <c r="M303" s="48"/>
      <c r="N303" s="50"/>
      <c r="Q303" s="37"/>
      <c r="R303" s="51"/>
      <c r="S303" s="43"/>
      <c r="T303" s="37"/>
      <c r="U303" s="37"/>
      <c r="V303" s="43"/>
      <c r="W303" s="41"/>
    </row>
    <row r="304" spans="1:23" s="40" customFormat="1" ht="14.25" x14ac:dyDescent="0.25">
      <c r="A304" s="46"/>
      <c r="B304" s="37"/>
      <c r="C304" s="45"/>
      <c r="D304" s="41"/>
      <c r="E304" s="46"/>
      <c r="F304" s="46"/>
      <c r="G304" s="46"/>
      <c r="I304" s="41"/>
      <c r="J304" s="47"/>
      <c r="K304" s="47"/>
      <c r="L304" s="49"/>
      <c r="M304" s="48"/>
      <c r="N304" s="50"/>
      <c r="Q304" s="37"/>
      <c r="R304" s="51"/>
      <c r="S304" s="43"/>
      <c r="T304" s="37"/>
      <c r="U304" s="37"/>
      <c r="V304" s="43"/>
      <c r="W304" s="41"/>
    </row>
    <row r="305" spans="1:23" s="40" customFormat="1" ht="14.25" x14ac:dyDescent="0.25">
      <c r="A305" s="46"/>
      <c r="B305" s="37"/>
      <c r="C305" s="45"/>
      <c r="D305" s="41"/>
      <c r="E305" s="46"/>
      <c r="F305" s="46"/>
      <c r="G305" s="46"/>
      <c r="I305" s="41"/>
      <c r="J305" s="47"/>
      <c r="K305" s="47"/>
      <c r="L305" s="49"/>
      <c r="M305" s="48"/>
      <c r="N305" s="50"/>
      <c r="Q305" s="37"/>
      <c r="R305" s="51"/>
      <c r="S305" s="43"/>
      <c r="T305" s="37"/>
      <c r="U305" s="37"/>
      <c r="V305" s="43"/>
      <c r="W305" s="41"/>
    </row>
    <row r="306" spans="1:23" s="40" customFormat="1" ht="14.25" x14ac:dyDescent="0.25">
      <c r="A306" s="46"/>
      <c r="B306" s="37"/>
      <c r="C306" s="45"/>
      <c r="D306" s="41"/>
      <c r="E306" s="46"/>
      <c r="F306" s="46"/>
      <c r="G306" s="46"/>
      <c r="I306" s="41"/>
      <c r="J306" s="47"/>
      <c r="K306" s="47"/>
      <c r="L306" s="49"/>
      <c r="M306" s="48"/>
      <c r="N306" s="50"/>
      <c r="Q306" s="37"/>
      <c r="R306" s="51"/>
      <c r="S306" s="43"/>
      <c r="T306" s="37"/>
      <c r="U306" s="37"/>
      <c r="V306" s="43"/>
      <c r="W306" s="41"/>
    </row>
    <row r="307" spans="1:23" s="40" customFormat="1" ht="14.25" x14ac:dyDescent="0.25">
      <c r="A307" s="46"/>
      <c r="B307" s="37"/>
      <c r="C307" s="45"/>
      <c r="D307" s="41"/>
      <c r="E307" s="46"/>
      <c r="F307" s="46"/>
      <c r="G307" s="46"/>
      <c r="I307" s="41"/>
      <c r="J307" s="47"/>
      <c r="K307" s="47"/>
      <c r="L307" s="49"/>
      <c r="M307" s="48"/>
      <c r="N307" s="50"/>
      <c r="Q307" s="37"/>
      <c r="R307" s="51"/>
      <c r="S307" s="43"/>
      <c r="T307" s="37"/>
      <c r="U307" s="37"/>
      <c r="V307" s="43"/>
      <c r="W307" s="41"/>
    </row>
    <row r="308" spans="1:23" s="40" customFormat="1" ht="14.25" x14ac:dyDescent="0.25">
      <c r="A308" s="46"/>
      <c r="B308" s="37"/>
      <c r="C308" s="45"/>
      <c r="D308" s="41"/>
      <c r="E308" s="46"/>
      <c r="F308" s="46"/>
      <c r="G308" s="46"/>
      <c r="I308" s="41"/>
      <c r="J308" s="47"/>
      <c r="K308" s="47"/>
      <c r="L308" s="49"/>
      <c r="M308" s="48"/>
      <c r="N308" s="50"/>
      <c r="Q308" s="37"/>
      <c r="R308" s="51"/>
      <c r="S308" s="43"/>
      <c r="T308" s="37"/>
      <c r="U308" s="37"/>
      <c r="V308" s="43"/>
      <c r="W308" s="41"/>
    </row>
    <row r="309" spans="1:23" s="40" customFormat="1" ht="14.25" x14ac:dyDescent="0.25">
      <c r="A309" s="46"/>
      <c r="B309" s="37"/>
      <c r="C309" s="45"/>
      <c r="D309" s="41"/>
      <c r="E309" s="46"/>
      <c r="F309" s="46"/>
      <c r="G309" s="46"/>
      <c r="I309" s="41"/>
      <c r="J309" s="47"/>
      <c r="K309" s="47"/>
      <c r="L309" s="49"/>
      <c r="M309" s="48"/>
      <c r="N309" s="50"/>
      <c r="Q309" s="37"/>
      <c r="R309" s="51"/>
      <c r="S309" s="43"/>
      <c r="T309" s="37"/>
      <c r="U309" s="37"/>
      <c r="V309" s="43"/>
      <c r="W309" s="41"/>
    </row>
    <row r="310" spans="1:23" s="40" customFormat="1" ht="14.25" x14ac:dyDescent="0.25">
      <c r="A310" s="46"/>
      <c r="B310" s="37"/>
      <c r="C310" s="45"/>
      <c r="D310" s="41"/>
      <c r="E310" s="46"/>
      <c r="F310" s="46"/>
      <c r="G310" s="46"/>
      <c r="I310" s="41"/>
      <c r="J310" s="47"/>
      <c r="K310" s="47"/>
      <c r="L310" s="49"/>
      <c r="M310" s="48"/>
      <c r="N310" s="50"/>
      <c r="Q310" s="37"/>
      <c r="R310" s="51"/>
      <c r="S310" s="43"/>
      <c r="T310" s="37"/>
      <c r="U310" s="37"/>
      <c r="V310" s="43"/>
      <c r="W310" s="41"/>
    </row>
    <row r="311" spans="1:23" s="40" customFormat="1" ht="14.25" x14ac:dyDescent="0.25">
      <c r="A311" s="46"/>
      <c r="B311" s="37"/>
      <c r="C311" s="45"/>
      <c r="D311" s="41"/>
      <c r="E311" s="46"/>
      <c r="F311" s="46"/>
      <c r="G311" s="46"/>
      <c r="I311" s="41"/>
      <c r="J311" s="47"/>
      <c r="K311" s="47"/>
      <c r="L311" s="49"/>
      <c r="M311" s="48"/>
      <c r="N311" s="50"/>
      <c r="Q311" s="37"/>
      <c r="R311" s="51"/>
      <c r="S311" s="43"/>
      <c r="T311" s="37"/>
      <c r="U311" s="37"/>
      <c r="V311" s="43"/>
      <c r="W311" s="41"/>
    </row>
    <row r="312" spans="1:23" s="40" customFormat="1" ht="14.25" x14ac:dyDescent="0.25">
      <c r="A312" s="46"/>
      <c r="B312" s="37"/>
      <c r="C312" s="45"/>
      <c r="D312" s="41"/>
      <c r="E312" s="46"/>
      <c r="F312" s="46"/>
      <c r="G312" s="46"/>
      <c r="I312" s="41"/>
      <c r="J312" s="47"/>
      <c r="K312" s="47"/>
      <c r="L312" s="49"/>
      <c r="M312" s="48"/>
      <c r="N312" s="50"/>
      <c r="Q312" s="37"/>
      <c r="R312" s="51"/>
      <c r="S312" s="43"/>
      <c r="T312" s="37"/>
      <c r="U312" s="37"/>
      <c r="V312" s="43"/>
      <c r="W312" s="41"/>
    </row>
    <row r="313" spans="1:23" s="40" customFormat="1" ht="14.25" x14ac:dyDescent="0.25">
      <c r="A313" s="46"/>
      <c r="B313" s="37"/>
      <c r="C313" s="45"/>
      <c r="D313" s="41"/>
      <c r="E313" s="46"/>
      <c r="F313" s="46"/>
      <c r="G313" s="46"/>
      <c r="I313" s="41"/>
      <c r="J313" s="47"/>
      <c r="K313" s="47"/>
      <c r="L313" s="49"/>
      <c r="M313" s="48"/>
      <c r="N313" s="50"/>
      <c r="Q313" s="37"/>
      <c r="R313" s="51"/>
      <c r="S313" s="43"/>
      <c r="T313" s="37"/>
      <c r="U313" s="37"/>
      <c r="V313" s="43"/>
      <c r="W313" s="41"/>
    </row>
    <row r="314" spans="1:23" s="40" customFormat="1" ht="14.25" x14ac:dyDescent="0.25">
      <c r="A314" s="46"/>
      <c r="B314" s="37"/>
      <c r="C314" s="45"/>
      <c r="D314" s="41"/>
      <c r="E314" s="46"/>
      <c r="F314" s="46"/>
      <c r="G314" s="46"/>
      <c r="I314" s="41"/>
      <c r="J314" s="47"/>
      <c r="K314" s="47"/>
      <c r="L314" s="49"/>
      <c r="M314" s="48"/>
      <c r="N314" s="50"/>
      <c r="Q314" s="37"/>
      <c r="R314" s="51"/>
      <c r="S314" s="43"/>
      <c r="T314" s="37"/>
      <c r="U314" s="37"/>
      <c r="V314" s="43"/>
      <c r="W314" s="41"/>
    </row>
    <row r="315" spans="1:23" s="40" customFormat="1" ht="14.25" x14ac:dyDescent="0.25">
      <c r="A315" s="46"/>
      <c r="B315" s="37"/>
      <c r="C315" s="45"/>
      <c r="D315" s="41"/>
      <c r="E315" s="46"/>
      <c r="F315" s="46"/>
      <c r="G315" s="46"/>
      <c r="I315" s="41"/>
      <c r="J315" s="47"/>
      <c r="K315" s="47"/>
      <c r="L315" s="49"/>
      <c r="M315" s="48"/>
      <c r="N315" s="50"/>
      <c r="Q315" s="37"/>
      <c r="R315" s="51"/>
      <c r="S315" s="43"/>
      <c r="T315" s="37"/>
      <c r="U315" s="37"/>
      <c r="V315" s="43"/>
      <c r="W315" s="41"/>
    </row>
    <row r="316" spans="1:23" s="40" customFormat="1" ht="14.25" x14ac:dyDescent="0.25">
      <c r="A316" s="46"/>
      <c r="B316" s="37"/>
      <c r="C316" s="45"/>
      <c r="D316" s="41"/>
      <c r="E316" s="46"/>
      <c r="F316" s="46"/>
      <c r="G316" s="46"/>
      <c r="I316" s="41"/>
      <c r="J316" s="47"/>
      <c r="K316" s="47"/>
      <c r="L316" s="49"/>
      <c r="M316" s="48"/>
      <c r="N316" s="50"/>
      <c r="Q316" s="37"/>
      <c r="R316" s="51"/>
      <c r="S316" s="43"/>
      <c r="T316" s="37"/>
      <c r="U316" s="37"/>
      <c r="V316" s="43"/>
      <c r="W316" s="41"/>
    </row>
    <row r="317" spans="1:23" s="40" customFormat="1" ht="14.25" x14ac:dyDescent="0.25">
      <c r="A317" s="46"/>
      <c r="B317" s="37"/>
      <c r="C317" s="45"/>
      <c r="D317" s="41"/>
      <c r="E317" s="46"/>
      <c r="F317" s="46"/>
      <c r="G317" s="46"/>
      <c r="I317" s="41"/>
      <c r="J317" s="47"/>
      <c r="K317" s="47"/>
      <c r="L317" s="49"/>
      <c r="M317" s="48"/>
      <c r="N317" s="50"/>
      <c r="Q317" s="37"/>
      <c r="R317" s="51"/>
      <c r="S317" s="43"/>
      <c r="T317" s="37"/>
      <c r="U317" s="37"/>
      <c r="V317" s="43"/>
      <c r="W317" s="41"/>
    </row>
    <row r="318" spans="1:23" s="40" customFormat="1" ht="14.25" x14ac:dyDescent="0.25">
      <c r="A318" s="46"/>
      <c r="B318" s="37"/>
      <c r="C318" s="45"/>
      <c r="D318" s="41"/>
      <c r="E318" s="46"/>
      <c r="F318" s="46"/>
      <c r="G318" s="46"/>
      <c r="I318" s="41"/>
      <c r="J318" s="47"/>
      <c r="K318" s="47"/>
      <c r="L318" s="49"/>
      <c r="M318" s="48"/>
      <c r="N318" s="50"/>
      <c r="Q318" s="37"/>
      <c r="R318" s="51"/>
      <c r="S318" s="43"/>
      <c r="T318" s="37"/>
      <c r="U318" s="37"/>
      <c r="V318" s="43"/>
      <c r="W318" s="41"/>
    </row>
    <row r="319" spans="1:23" s="40" customFormat="1" ht="14.25" x14ac:dyDescent="0.25">
      <c r="A319" s="46"/>
      <c r="B319" s="37"/>
      <c r="C319" s="45"/>
      <c r="D319" s="41"/>
      <c r="E319" s="46"/>
      <c r="F319" s="46"/>
      <c r="G319" s="46"/>
      <c r="I319" s="41"/>
      <c r="J319" s="47"/>
      <c r="K319" s="47"/>
      <c r="L319" s="49"/>
      <c r="M319" s="48"/>
      <c r="N319" s="50"/>
      <c r="Q319" s="37"/>
      <c r="R319" s="51"/>
      <c r="S319" s="43"/>
      <c r="T319" s="37"/>
      <c r="U319" s="37"/>
      <c r="V319" s="43"/>
      <c r="W319" s="41"/>
    </row>
    <row r="320" spans="1:23" s="40" customFormat="1" ht="14.25" x14ac:dyDescent="0.25">
      <c r="A320" s="46"/>
      <c r="B320" s="37"/>
      <c r="C320" s="45"/>
      <c r="D320" s="41"/>
      <c r="E320" s="46"/>
      <c r="F320" s="46"/>
      <c r="G320" s="46"/>
      <c r="I320" s="41"/>
      <c r="J320" s="47"/>
      <c r="K320" s="47"/>
      <c r="L320" s="49"/>
      <c r="M320" s="48"/>
      <c r="N320" s="50"/>
      <c r="Q320" s="37"/>
      <c r="R320" s="51"/>
      <c r="S320" s="43"/>
      <c r="T320" s="37"/>
      <c r="U320" s="37"/>
      <c r="V320" s="43"/>
      <c r="W320" s="41"/>
    </row>
    <row r="321" spans="1:23" s="40" customFormat="1" ht="14.25" x14ac:dyDescent="0.25">
      <c r="A321" s="46"/>
      <c r="B321" s="37"/>
      <c r="C321" s="45"/>
      <c r="D321" s="41"/>
      <c r="E321" s="46"/>
      <c r="F321" s="46"/>
      <c r="G321" s="46"/>
      <c r="I321" s="41"/>
      <c r="J321" s="47"/>
      <c r="K321" s="47"/>
      <c r="L321" s="49"/>
      <c r="M321" s="48"/>
      <c r="N321" s="50"/>
      <c r="Q321" s="37"/>
      <c r="R321" s="51"/>
      <c r="S321" s="43"/>
      <c r="T321" s="37"/>
      <c r="U321" s="37"/>
      <c r="V321" s="43"/>
      <c r="W321" s="41"/>
    </row>
    <row r="322" spans="1:23" s="40" customFormat="1" ht="14.25" x14ac:dyDescent="0.25">
      <c r="A322" s="46"/>
      <c r="B322" s="37"/>
      <c r="C322" s="45"/>
      <c r="D322" s="41"/>
      <c r="E322" s="46"/>
      <c r="F322" s="46"/>
      <c r="G322" s="46"/>
      <c r="I322" s="41"/>
      <c r="J322" s="47"/>
      <c r="K322" s="47"/>
      <c r="L322" s="49"/>
      <c r="M322" s="48"/>
      <c r="N322" s="50"/>
      <c r="Q322" s="37"/>
      <c r="R322" s="51"/>
      <c r="S322" s="43"/>
      <c r="T322" s="37"/>
      <c r="U322" s="37"/>
      <c r="V322" s="43"/>
      <c r="W322" s="41"/>
    </row>
    <row r="323" spans="1:23" s="40" customFormat="1" ht="14.25" x14ac:dyDescent="0.25">
      <c r="A323" s="46"/>
      <c r="B323" s="37"/>
      <c r="C323" s="45"/>
      <c r="D323" s="41"/>
      <c r="E323" s="46"/>
      <c r="F323" s="46"/>
      <c r="G323" s="46"/>
      <c r="I323" s="41"/>
      <c r="J323" s="47"/>
      <c r="K323" s="47"/>
      <c r="L323" s="49"/>
      <c r="M323" s="48"/>
      <c r="N323" s="50"/>
      <c r="Q323" s="37"/>
      <c r="R323" s="51"/>
      <c r="S323" s="43"/>
      <c r="T323" s="37"/>
      <c r="U323" s="37"/>
      <c r="V323" s="43"/>
      <c r="W323" s="41"/>
    </row>
    <row r="324" spans="1:23" s="40" customFormat="1" x14ac:dyDescent="0.25">
      <c r="A324" s="46"/>
      <c r="B324" s="37"/>
      <c r="C324" s="45"/>
      <c r="D324" s="41"/>
      <c r="E324" s="46"/>
      <c r="F324" s="46"/>
      <c r="G324" s="46"/>
      <c r="I324" s="41"/>
      <c r="J324" s="47"/>
      <c r="K324" s="47"/>
      <c r="L324" s="49"/>
      <c r="M324" s="48"/>
      <c r="N324" s="50"/>
      <c r="O324" s="53"/>
      <c r="P324" s="54"/>
      <c r="Q324" s="37"/>
      <c r="R324" s="51"/>
      <c r="S324" s="43"/>
      <c r="T324" s="37"/>
      <c r="U324" s="37"/>
      <c r="V324" s="43"/>
      <c r="W324" s="41"/>
    </row>
    <row r="325" spans="1:23" s="40" customFormat="1" x14ac:dyDescent="0.25">
      <c r="A325" s="46"/>
      <c r="B325" s="37"/>
      <c r="C325" s="45"/>
      <c r="D325" s="41"/>
      <c r="E325" s="46"/>
      <c r="F325" s="46"/>
      <c r="G325" s="46"/>
      <c r="I325" s="41"/>
      <c r="J325" s="47"/>
      <c r="K325" s="47"/>
      <c r="L325" s="49"/>
      <c r="M325" s="48"/>
      <c r="N325" s="50"/>
      <c r="O325" s="53"/>
      <c r="P325" s="54"/>
      <c r="Q325" s="37"/>
      <c r="R325" s="51"/>
      <c r="S325" s="43"/>
      <c r="T325" s="37"/>
      <c r="U325" s="37"/>
      <c r="V325" s="43"/>
      <c r="W325" s="41"/>
    </row>
    <row r="326" spans="1:23" s="40" customFormat="1" x14ac:dyDescent="0.25">
      <c r="A326" s="46"/>
      <c r="B326" s="37"/>
      <c r="C326" s="45"/>
      <c r="D326" s="41"/>
      <c r="E326" s="46"/>
      <c r="F326" s="46"/>
      <c r="G326" s="46"/>
      <c r="I326" s="41"/>
      <c r="J326" s="47"/>
      <c r="K326" s="47"/>
      <c r="L326" s="49"/>
      <c r="M326" s="48"/>
      <c r="N326" s="50"/>
      <c r="O326" s="53"/>
      <c r="P326" s="54"/>
      <c r="Q326" s="37"/>
      <c r="R326" s="51"/>
      <c r="S326" s="43"/>
      <c r="T326" s="37"/>
      <c r="U326" s="37"/>
      <c r="V326" s="43"/>
      <c r="W326" s="41"/>
    </row>
    <row r="327" spans="1:23" s="40" customFormat="1" x14ac:dyDescent="0.25">
      <c r="A327" s="46"/>
      <c r="B327" s="37"/>
      <c r="C327" s="45"/>
      <c r="D327" s="41"/>
      <c r="E327" s="46"/>
      <c r="F327" s="46"/>
      <c r="G327" s="46"/>
      <c r="I327" s="41"/>
      <c r="J327" s="47"/>
      <c r="K327" s="47"/>
      <c r="L327" s="49"/>
      <c r="M327" s="48"/>
      <c r="N327" s="50"/>
      <c r="O327" s="53"/>
      <c r="P327" s="54"/>
      <c r="Q327" s="37"/>
      <c r="R327" s="51"/>
      <c r="S327" s="43"/>
      <c r="T327" s="37"/>
      <c r="U327" s="37"/>
      <c r="V327" s="43"/>
      <c r="W327" s="41"/>
    </row>
    <row r="328" spans="1:23" s="40" customFormat="1" x14ac:dyDescent="0.25">
      <c r="A328" s="46"/>
      <c r="B328" s="37"/>
      <c r="C328" s="45"/>
      <c r="D328" s="41"/>
      <c r="E328" s="46"/>
      <c r="F328" s="46"/>
      <c r="G328" s="46"/>
      <c r="I328" s="41"/>
      <c r="J328" s="47"/>
      <c r="K328" s="47"/>
      <c r="L328" s="49"/>
      <c r="M328" s="48"/>
      <c r="N328" s="50"/>
      <c r="O328" s="53"/>
      <c r="P328" s="54"/>
      <c r="Q328" s="37"/>
      <c r="R328" s="51"/>
      <c r="S328" s="43"/>
      <c r="T328" s="37"/>
      <c r="U328" s="37"/>
      <c r="V328" s="43"/>
      <c r="W328" s="41"/>
    </row>
    <row r="329" spans="1:23" s="40" customFormat="1" x14ac:dyDescent="0.25">
      <c r="A329" s="46"/>
      <c r="B329" s="37"/>
      <c r="C329" s="45"/>
      <c r="D329" s="41"/>
      <c r="E329" s="46"/>
      <c r="F329" s="46"/>
      <c r="G329" s="46"/>
      <c r="I329" s="41"/>
      <c r="J329" s="47"/>
      <c r="K329" s="47"/>
      <c r="L329" s="49"/>
      <c r="M329" s="48"/>
      <c r="N329" s="50"/>
      <c r="O329" s="53"/>
      <c r="P329" s="54"/>
      <c r="Q329" s="37"/>
      <c r="R329" s="51"/>
      <c r="S329" s="43"/>
      <c r="T329" s="37"/>
      <c r="U329" s="37"/>
      <c r="V329" s="43"/>
      <c r="W329" s="41"/>
    </row>
    <row r="330" spans="1:23" s="40" customFormat="1" x14ac:dyDescent="0.25">
      <c r="A330" s="46"/>
      <c r="B330" s="37"/>
      <c r="C330" s="45"/>
      <c r="D330" s="41"/>
      <c r="E330" s="46"/>
      <c r="F330" s="46"/>
      <c r="G330" s="46"/>
      <c r="I330" s="41"/>
      <c r="J330" s="47"/>
      <c r="K330" s="47"/>
      <c r="L330" s="49"/>
      <c r="M330" s="48"/>
      <c r="N330" s="50"/>
      <c r="O330" s="53"/>
      <c r="P330" s="54"/>
      <c r="Q330" s="37"/>
      <c r="R330" s="51"/>
      <c r="S330" s="43"/>
      <c r="T330" s="37"/>
      <c r="U330" s="37"/>
      <c r="V330" s="43"/>
      <c r="W330" s="41"/>
    </row>
    <row r="331" spans="1:23" s="40" customFormat="1" x14ac:dyDescent="0.25">
      <c r="A331" s="46"/>
      <c r="B331" s="37"/>
      <c r="C331" s="45"/>
      <c r="D331" s="41"/>
      <c r="E331" s="46"/>
      <c r="F331" s="46"/>
      <c r="G331" s="46"/>
      <c r="I331" s="41"/>
      <c r="J331" s="47"/>
      <c r="K331" s="47"/>
      <c r="L331" s="49"/>
      <c r="M331" s="48"/>
      <c r="N331" s="50"/>
      <c r="O331" s="53"/>
      <c r="P331" s="54"/>
      <c r="Q331" s="37"/>
      <c r="R331" s="51"/>
      <c r="S331" s="43"/>
      <c r="T331" s="37"/>
      <c r="U331" s="37"/>
      <c r="V331" s="43"/>
      <c r="W331" s="41"/>
    </row>
    <row r="332" spans="1:23" s="40" customFormat="1" x14ac:dyDescent="0.25">
      <c r="A332" s="46"/>
      <c r="B332" s="37"/>
      <c r="C332" s="45"/>
      <c r="D332" s="41"/>
      <c r="E332" s="46"/>
      <c r="F332" s="46"/>
      <c r="G332" s="46"/>
      <c r="I332" s="41"/>
      <c r="J332" s="47"/>
      <c r="K332" s="47"/>
      <c r="L332" s="49"/>
      <c r="M332" s="48"/>
      <c r="N332" s="50"/>
      <c r="O332" s="53"/>
      <c r="P332" s="54"/>
      <c r="Q332" s="37"/>
      <c r="R332" s="51"/>
      <c r="S332" s="43"/>
      <c r="T332" s="37"/>
      <c r="U332" s="37"/>
      <c r="V332" s="43"/>
      <c r="W332" s="41"/>
    </row>
    <row r="333" spans="1:23" s="40" customFormat="1" x14ac:dyDescent="0.25">
      <c r="A333" s="46"/>
      <c r="B333" s="37"/>
      <c r="C333" s="45"/>
      <c r="D333" s="41"/>
      <c r="E333" s="46"/>
      <c r="F333" s="46"/>
      <c r="G333" s="46"/>
      <c r="I333" s="41"/>
      <c r="J333" s="47"/>
      <c r="K333" s="47"/>
      <c r="L333" s="49"/>
      <c r="M333" s="48"/>
      <c r="N333" s="50"/>
      <c r="O333" s="53"/>
      <c r="P333" s="54"/>
      <c r="Q333" s="37"/>
      <c r="R333" s="51"/>
      <c r="S333" s="43"/>
      <c r="T333" s="37"/>
      <c r="U333" s="37"/>
      <c r="V333" s="43"/>
      <c r="W333" s="41"/>
    </row>
    <row r="334" spans="1:23" s="40" customFormat="1" x14ac:dyDescent="0.25">
      <c r="A334" s="46"/>
      <c r="B334" s="37"/>
      <c r="C334" s="45"/>
      <c r="D334" s="41"/>
      <c r="E334" s="46"/>
      <c r="F334" s="46"/>
      <c r="G334" s="46"/>
      <c r="I334" s="41"/>
      <c r="J334" s="47"/>
      <c r="K334" s="47"/>
      <c r="L334" s="49"/>
      <c r="M334" s="48"/>
      <c r="N334" s="50"/>
      <c r="O334" s="53"/>
      <c r="P334" s="54"/>
      <c r="Q334" s="37"/>
      <c r="R334" s="51"/>
      <c r="S334" s="43"/>
      <c r="T334" s="37"/>
      <c r="U334" s="37"/>
      <c r="V334" s="43"/>
      <c r="W334" s="41"/>
    </row>
    <row r="335" spans="1:23" s="40" customFormat="1" x14ac:dyDescent="0.25">
      <c r="A335" s="46"/>
      <c r="B335" s="37"/>
      <c r="C335" s="45"/>
      <c r="D335" s="41"/>
      <c r="E335" s="46"/>
      <c r="F335" s="46"/>
      <c r="G335" s="46"/>
      <c r="I335" s="41"/>
      <c r="J335" s="47"/>
      <c r="K335" s="47"/>
      <c r="L335" s="49"/>
      <c r="M335" s="48"/>
      <c r="N335" s="50"/>
      <c r="O335" s="53"/>
      <c r="P335" s="54"/>
      <c r="Q335" s="37"/>
      <c r="R335" s="51"/>
      <c r="S335" s="43"/>
      <c r="T335" s="37"/>
      <c r="U335" s="37"/>
      <c r="V335" s="43"/>
      <c r="W335" s="41"/>
    </row>
    <row r="336" spans="1:23" s="40" customFormat="1" x14ac:dyDescent="0.25">
      <c r="A336" s="46"/>
      <c r="B336" s="37"/>
      <c r="C336" s="45"/>
      <c r="D336" s="41"/>
      <c r="E336" s="46"/>
      <c r="F336" s="46"/>
      <c r="G336" s="46"/>
      <c r="I336" s="41"/>
      <c r="J336" s="47"/>
      <c r="K336" s="47"/>
      <c r="L336" s="49"/>
      <c r="M336" s="48"/>
      <c r="N336" s="50"/>
      <c r="O336" s="53"/>
      <c r="P336" s="54"/>
      <c r="Q336" s="37"/>
      <c r="R336" s="51"/>
      <c r="S336" s="43"/>
      <c r="T336" s="37"/>
      <c r="U336" s="37"/>
      <c r="V336" s="43"/>
      <c r="W336" s="41"/>
    </row>
    <row r="337" spans="1:23" s="40" customFormat="1" x14ac:dyDescent="0.25">
      <c r="A337" s="46"/>
      <c r="B337" s="37"/>
      <c r="C337" s="45"/>
      <c r="D337" s="41"/>
      <c r="E337" s="46"/>
      <c r="F337" s="46"/>
      <c r="G337" s="46"/>
      <c r="I337" s="41"/>
      <c r="J337" s="47"/>
      <c r="K337" s="47"/>
      <c r="L337" s="49"/>
      <c r="M337" s="48"/>
      <c r="N337" s="50"/>
      <c r="O337" s="53"/>
      <c r="P337" s="54"/>
      <c r="Q337" s="37"/>
      <c r="R337" s="51"/>
      <c r="S337" s="43"/>
      <c r="T337" s="37"/>
      <c r="U337" s="37"/>
      <c r="V337" s="43"/>
      <c r="W337" s="41"/>
    </row>
    <row r="338" spans="1:23" s="40" customFormat="1" x14ac:dyDescent="0.25">
      <c r="A338" s="46"/>
      <c r="B338" s="37"/>
      <c r="C338" s="45"/>
      <c r="D338" s="41"/>
      <c r="E338" s="46"/>
      <c r="F338" s="46"/>
      <c r="G338" s="46"/>
      <c r="I338" s="41"/>
      <c r="J338" s="47"/>
      <c r="K338" s="47"/>
      <c r="L338" s="49"/>
      <c r="M338" s="48"/>
      <c r="N338" s="50"/>
      <c r="O338" s="53"/>
      <c r="P338" s="54"/>
      <c r="Q338" s="37"/>
      <c r="R338" s="51"/>
      <c r="S338" s="43"/>
      <c r="T338" s="37"/>
      <c r="U338" s="37"/>
      <c r="V338" s="43"/>
      <c r="W338" s="41"/>
    </row>
    <row r="339" spans="1:23" s="40" customFormat="1" x14ac:dyDescent="0.25">
      <c r="A339" s="46"/>
      <c r="B339" s="37"/>
      <c r="C339" s="45"/>
      <c r="D339" s="41"/>
      <c r="E339" s="46"/>
      <c r="F339" s="46"/>
      <c r="G339" s="46"/>
      <c r="I339" s="41"/>
      <c r="J339" s="47"/>
      <c r="K339" s="47"/>
      <c r="L339" s="49"/>
      <c r="M339" s="48"/>
      <c r="N339" s="50"/>
      <c r="O339" s="53"/>
      <c r="P339" s="54"/>
      <c r="Q339" s="37"/>
      <c r="R339" s="51"/>
      <c r="S339" s="43"/>
      <c r="T339" s="37"/>
      <c r="U339" s="37"/>
      <c r="V339" s="43"/>
      <c r="W339" s="41"/>
    </row>
    <row r="340" spans="1:23" s="40" customFormat="1" x14ac:dyDescent="0.25">
      <c r="A340" s="46"/>
      <c r="B340" s="37"/>
      <c r="C340" s="45"/>
      <c r="D340" s="41"/>
      <c r="E340" s="46"/>
      <c r="F340" s="46"/>
      <c r="G340" s="46"/>
      <c r="I340" s="41"/>
      <c r="J340" s="47"/>
      <c r="K340" s="47"/>
      <c r="L340" s="49"/>
      <c r="M340" s="48"/>
      <c r="N340" s="50"/>
      <c r="O340" s="53"/>
      <c r="P340" s="54"/>
      <c r="Q340" s="37"/>
      <c r="R340" s="51"/>
      <c r="S340" s="43"/>
      <c r="T340" s="37"/>
      <c r="U340" s="37"/>
      <c r="V340" s="43"/>
      <c r="W340" s="41"/>
    </row>
    <row r="341" spans="1:23" s="40" customFormat="1" x14ac:dyDescent="0.25">
      <c r="A341" s="46"/>
      <c r="B341" s="37"/>
      <c r="C341" s="45"/>
      <c r="D341" s="41"/>
      <c r="E341" s="46"/>
      <c r="F341" s="46"/>
      <c r="G341" s="46"/>
      <c r="I341" s="41"/>
      <c r="J341" s="47"/>
      <c r="K341" s="47"/>
      <c r="L341" s="49"/>
      <c r="M341" s="48"/>
      <c r="N341" s="50"/>
      <c r="O341" s="53"/>
      <c r="P341" s="54"/>
      <c r="Q341" s="37"/>
      <c r="R341" s="51"/>
      <c r="S341" s="43"/>
      <c r="T341" s="37"/>
      <c r="U341" s="37"/>
      <c r="V341" s="43"/>
      <c r="W341" s="41"/>
    </row>
    <row r="342" spans="1:23" s="40" customFormat="1" x14ac:dyDescent="0.25">
      <c r="A342" s="46"/>
      <c r="B342" s="37"/>
      <c r="C342" s="45"/>
      <c r="D342" s="41"/>
      <c r="E342" s="46"/>
      <c r="F342" s="46"/>
      <c r="G342" s="46"/>
      <c r="I342" s="41"/>
      <c r="J342" s="47"/>
      <c r="K342" s="47"/>
      <c r="L342" s="49"/>
      <c r="M342" s="48"/>
      <c r="N342" s="50"/>
      <c r="O342" s="53"/>
      <c r="P342" s="54"/>
      <c r="Q342" s="37"/>
      <c r="R342" s="51"/>
      <c r="S342" s="43"/>
      <c r="T342" s="37"/>
      <c r="U342" s="37"/>
      <c r="V342" s="43"/>
      <c r="W342" s="41"/>
    </row>
    <row r="343" spans="1:23" s="40" customFormat="1" x14ac:dyDescent="0.25">
      <c r="A343" s="46"/>
      <c r="B343" s="37"/>
      <c r="C343" s="45"/>
      <c r="D343" s="41"/>
      <c r="E343" s="46"/>
      <c r="F343" s="46"/>
      <c r="G343" s="46"/>
      <c r="I343" s="41"/>
      <c r="J343" s="47"/>
      <c r="K343" s="47"/>
      <c r="L343" s="49"/>
      <c r="M343" s="48"/>
      <c r="N343" s="50"/>
      <c r="O343" s="53"/>
      <c r="P343" s="54"/>
      <c r="Q343" s="37"/>
      <c r="R343" s="51"/>
      <c r="S343" s="43"/>
      <c r="T343" s="37"/>
      <c r="U343" s="37"/>
      <c r="V343" s="43"/>
      <c r="W343" s="41"/>
    </row>
    <row r="344" spans="1:23" s="40" customFormat="1" x14ac:dyDescent="0.25">
      <c r="A344" s="46"/>
      <c r="B344" s="37"/>
      <c r="C344" s="45"/>
      <c r="D344" s="41"/>
      <c r="E344" s="46"/>
      <c r="F344" s="46"/>
      <c r="G344" s="46"/>
      <c r="I344" s="41"/>
      <c r="J344" s="47"/>
      <c r="K344" s="47"/>
      <c r="L344" s="49"/>
      <c r="M344" s="48"/>
      <c r="N344" s="50"/>
      <c r="O344" s="53"/>
      <c r="P344" s="54"/>
      <c r="Q344" s="37"/>
      <c r="R344" s="51"/>
      <c r="S344" s="43"/>
      <c r="T344" s="37"/>
      <c r="U344" s="37"/>
      <c r="V344" s="43"/>
      <c r="W344" s="41"/>
    </row>
    <row r="345" spans="1:23" s="40" customFormat="1" x14ac:dyDescent="0.25">
      <c r="A345" s="46"/>
      <c r="B345" s="37"/>
      <c r="C345" s="45"/>
      <c r="D345" s="41"/>
      <c r="E345" s="46"/>
      <c r="F345" s="46"/>
      <c r="G345" s="46"/>
      <c r="I345" s="41"/>
      <c r="J345" s="47"/>
      <c r="K345" s="47"/>
      <c r="L345" s="49"/>
      <c r="M345" s="48"/>
      <c r="N345" s="50"/>
      <c r="O345" s="53"/>
      <c r="P345" s="54"/>
      <c r="Q345" s="37"/>
      <c r="R345" s="51"/>
      <c r="S345" s="43"/>
      <c r="T345" s="37"/>
      <c r="U345" s="37"/>
      <c r="V345" s="43"/>
      <c r="W345" s="41"/>
    </row>
    <row r="346" spans="1:23" s="40" customFormat="1" x14ac:dyDescent="0.25">
      <c r="A346" s="46"/>
      <c r="B346" s="37"/>
      <c r="C346" s="45"/>
      <c r="D346" s="41"/>
      <c r="E346" s="46"/>
      <c r="F346" s="46"/>
      <c r="G346" s="46"/>
      <c r="I346" s="41"/>
      <c r="J346" s="47"/>
      <c r="K346" s="47"/>
      <c r="L346" s="49"/>
      <c r="M346" s="48"/>
      <c r="N346" s="50"/>
      <c r="O346" s="53"/>
      <c r="P346" s="54"/>
      <c r="Q346" s="37"/>
      <c r="R346" s="51"/>
      <c r="S346" s="43"/>
      <c r="T346" s="37"/>
      <c r="U346" s="37"/>
      <c r="V346" s="43"/>
      <c r="W346" s="41"/>
    </row>
    <row r="347" spans="1:23" s="40" customFormat="1" x14ac:dyDescent="0.25">
      <c r="A347" s="46"/>
      <c r="B347" s="37"/>
      <c r="C347" s="45"/>
      <c r="D347" s="41"/>
      <c r="E347" s="46"/>
      <c r="F347" s="46"/>
      <c r="G347" s="46"/>
      <c r="I347" s="41"/>
      <c r="J347" s="47"/>
      <c r="K347" s="47"/>
      <c r="L347" s="49"/>
      <c r="M347" s="48"/>
      <c r="N347" s="50"/>
      <c r="O347" s="53"/>
      <c r="P347" s="54"/>
      <c r="Q347" s="37"/>
      <c r="R347" s="51"/>
      <c r="S347" s="43"/>
      <c r="T347" s="37"/>
      <c r="U347" s="37"/>
      <c r="V347" s="43"/>
      <c r="W347" s="41"/>
    </row>
    <row r="348" spans="1:23" s="40" customFormat="1" x14ac:dyDescent="0.25">
      <c r="A348" s="46"/>
      <c r="B348" s="37"/>
      <c r="C348" s="45"/>
      <c r="D348" s="41"/>
      <c r="E348" s="46"/>
      <c r="F348" s="46"/>
      <c r="G348" s="46"/>
      <c r="I348" s="41"/>
      <c r="J348" s="47"/>
      <c r="K348" s="47"/>
      <c r="L348" s="49"/>
      <c r="M348" s="48"/>
      <c r="N348" s="50"/>
      <c r="O348" s="53"/>
      <c r="P348" s="54"/>
      <c r="Q348" s="37"/>
      <c r="R348" s="51"/>
      <c r="S348" s="43"/>
      <c r="T348" s="37"/>
      <c r="U348" s="37"/>
      <c r="V348" s="43"/>
      <c r="W348" s="41"/>
    </row>
    <row r="349" spans="1:23" s="40" customFormat="1" x14ac:dyDescent="0.25">
      <c r="A349" s="46"/>
      <c r="B349" s="37"/>
      <c r="C349" s="45"/>
      <c r="D349" s="41"/>
      <c r="E349" s="46"/>
      <c r="F349" s="46"/>
      <c r="G349" s="46"/>
      <c r="I349" s="41"/>
      <c r="J349" s="47"/>
      <c r="K349" s="47"/>
      <c r="L349" s="49"/>
      <c r="M349" s="48"/>
      <c r="N349" s="50"/>
      <c r="O349" s="53"/>
      <c r="P349" s="54"/>
      <c r="Q349" s="37"/>
      <c r="R349" s="51"/>
      <c r="S349" s="43"/>
      <c r="T349" s="37"/>
      <c r="U349" s="37"/>
      <c r="V349" s="43"/>
      <c r="W349" s="41"/>
    </row>
    <row r="350" spans="1:23" s="40" customFormat="1" x14ac:dyDescent="0.25">
      <c r="A350" s="46"/>
      <c r="B350" s="37"/>
      <c r="C350" s="45"/>
      <c r="D350" s="41"/>
      <c r="E350" s="46"/>
      <c r="F350" s="46"/>
      <c r="G350" s="46"/>
      <c r="I350" s="41"/>
      <c r="J350" s="47"/>
      <c r="K350" s="47"/>
      <c r="L350" s="49"/>
      <c r="M350" s="48"/>
      <c r="N350" s="50"/>
      <c r="O350" s="53"/>
      <c r="P350" s="54"/>
      <c r="Q350" s="37"/>
      <c r="R350" s="51"/>
      <c r="S350" s="43"/>
      <c r="T350" s="37"/>
      <c r="U350" s="37"/>
      <c r="V350" s="43"/>
      <c r="W350" s="41"/>
    </row>
    <row r="351" spans="1:23" s="40" customFormat="1" x14ac:dyDescent="0.25">
      <c r="A351" s="46"/>
      <c r="B351" s="37"/>
      <c r="C351" s="45"/>
      <c r="D351" s="41"/>
      <c r="E351" s="46"/>
      <c r="F351" s="46"/>
      <c r="G351" s="46"/>
      <c r="I351" s="41"/>
      <c r="J351" s="47"/>
      <c r="K351" s="47"/>
      <c r="L351" s="49"/>
      <c r="M351" s="48"/>
      <c r="N351" s="50"/>
      <c r="O351" s="53"/>
      <c r="P351" s="54"/>
      <c r="Q351" s="37"/>
      <c r="R351" s="51"/>
      <c r="S351" s="43"/>
      <c r="T351" s="37"/>
      <c r="U351" s="37"/>
      <c r="V351" s="43"/>
      <c r="W351" s="41"/>
    </row>
    <row r="352" spans="1:23" s="40" customFormat="1" x14ac:dyDescent="0.25">
      <c r="A352" s="46"/>
      <c r="B352" s="37"/>
      <c r="C352" s="45"/>
      <c r="D352" s="41"/>
      <c r="E352" s="46"/>
      <c r="F352" s="46"/>
      <c r="G352" s="46"/>
      <c r="I352" s="41"/>
      <c r="J352" s="47"/>
      <c r="K352" s="47"/>
      <c r="L352" s="49"/>
      <c r="M352" s="48"/>
      <c r="N352" s="50"/>
      <c r="O352" s="53"/>
      <c r="P352" s="54"/>
      <c r="Q352" s="37"/>
      <c r="R352" s="51"/>
      <c r="S352" s="43"/>
      <c r="T352" s="37"/>
      <c r="U352" s="37"/>
      <c r="V352" s="43"/>
      <c r="W352" s="41"/>
    </row>
    <row r="353" spans="1:23" s="40" customFormat="1" x14ac:dyDescent="0.25">
      <c r="A353" s="46"/>
      <c r="B353" s="37"/>
      <c r="C353" s="45"/>
      <c r="D353" s="41"/>
      <c r="E353" s="46"/>
      <c r="F353" s="46"/>
      <c r="G353" s="46"/>
      <c r="I353" s="41"/>
      <c r="J353" s="47"/>
      <c r="K353" s="47"/>
      <c r="L353" s="49"/>
      <c r="M353" s="48"/>
      <c r="N353" s="50"/>
      <c r="O353" s="53"/>
      <c r="P353" s="54"/>
      <c r="Q353" s="37"/>
      <c r="R353" s="51"/>
      <c r="S353" s="43"/>
      <c r="T353" s="37"/>
      <c r="U353" s="37"/>
      <c r="V353" s="43"/>
      <c r="W353" s="41"/>
    </row>
    <row r="354" spans="1:23" s="40" customFormat="1" x14ac:dyDescent="0.25">
      <c r="A354" s="46"/>
      <c r="B354" s="37"/>
      <c r="C354" s="45"/>
      <c r="D354" s="41"/>
      <c r="E354" s="46"/>
      <c r="F354" s="46"/>
      <c r="G354" s="46"/>
      <c r="I354" s="41"/>
      <c r="J354" s="47"/>
      <c r="K354" s="47"/>
      <c r="L354" s="49"/>
      <c r="M354" s="48"/>
      <c r="N354" s="50"/>
      <c r="O354" s="53"/>
      <c r="P354" s="54"/>
      <c r="Q354" s="37"/>
      <c r="R354" s="51"/>
      <c r="S354" s="43"/>
      <c r="T354" s="37"/>
      <c r="U354" s="37"/>
      <c r="V354" s="43"/>
      <c r="W354" s="41"/>
    </row>
    <row r="355" spans="1:23" s="40" customFormat="1" x14ac:dyDescent="0.25">
      <c r="A355" s="46"/>
      <c r="B355" s="37"/>
      <c r="C355" s="45"/>
      <c r="D355" s="41"/>
      <c r="E355" s="46"/>
      <c r="F355" s="46"/>
      <c r="G355" s="46"/>
      <c r="I355" s="41"/>
      <c r="J355" s="47"/>
      <c r="K355" s="47"/>
      <c r="L355" s="49"/>
      <c r="M355" s="48"/>
      <c r="N355" s="50"/>
      <c r="O355" s="53"/>
      <c r="P355" s="54"/>
      <c r="Q355" s="37"/>
      <c r="R355" s="51"/>
      <c r="S355" s="43"/>
      <c r="T355" s="37"/>
      <c r="U355" s="37"/>
      <c r="V355" s="43"/>
      <c r="W355" s="41"/>
    </row>
    <row r="356" spans="1:23" s="40" customFormat="1" x14ac:dyDescent="0.25">
      <c r="A356" s="46"/>
      <c r="B356" s="37"/>
      <c r="C356" s="45"/>
      <c r="D356" s="41"/>
      <c r="E356" s="46"/>
      <c r="F356" s="46"/>
      <c r="G356" s="46"/>
      <c r="I356" s="41"/>
      <c r="J356" s="47"/>
      <c r="K356" s="47"/>
      <c r="L356" s="49"/>
      <c r="M356" s="48"/>
      <c r="N356" s="50"/>
      <c r="O356" s="53"/>
      <c r="P356" s="54"/>
      <c r="Q356" s="37"/>
      <c r="R356" s="51"/>
      <c r="S356" s="43"/>
      <c r="T356" s="37"/>
      <c r="U356" s="37"/>
      <c r="V356" s="43"/>
      <c r="W356" s="41"/>
    </row>
    <row r="357" spans="1:23" s="40" customFormat="1" x14ac:dyDescent="0.25">
      <c r="A357" s="46"/>
      <c r="B357" s="37"/>
      <c r="C357" s="45"/>
      <c r="D357" s="41"/>
      <c r="E357" s="46"/>
      <c r="F357" s="46"/>
      <c r="G357" s="46"/>
      <c r="I357" s="41"/>
      <c r="J357" s="47"/>
      <c r="K357" s="47"/>
      <c r="L357" s="49"/>
      <c r="M357" s="48"/>
      <c r="N357" s="50"/>
      <c r="O357" s="53"/>
      <c r="P357" s="54"/>
      <c r="Q357" s="37"/>
      <c r="R357" s="51"/>
      <c r="S357" s="43"/>
      <c r="T357" s="37"/>
      <c r="U357" s="37"/>
      <c r="V357" s="43"/>
      <c r="W357" s="41"/>
    </row>
    <row r="358" spans="1:23" s="40" customFormat="1" x14ac:dyDescent="0.25">
      <c r="A358" s="46"/>
      <c r="B358" s="37"/>
      <c r="C358" s="45"/>
      <c r="D358" s="41"/>
      <c r="E358" s="46"/>
      <c r="F358" s="46"/>
      <c r="G358" s="46"/>
      <c r="I358" s="41"/>
      <c r="J358" s="47"/>
      <c r="K358" s="47"/>
      <c r="L358" s="49"/>
      <c r="M358" s="48"/>
      <c r="N358" s="50"/>
      <c r="O358" s="53"/>
      <c r="P358" s="54"/>
      <c r="Q358" s="37"/>
      <c r="R358" s="51"/>
      <c r="S358" s="43"/>
      <c r="T358" s="37"/>
      <c r="U358" s="37"/>
      <c r="V358" s="43"/>
      <c r="W358" s="41"/>
    </row>
    <row r="359" spans="1:23" s="40" customFormat="1" x14ac:dyDescent="0.25">
      <c r="A359" s="46"/>
      <c r="B359" s="37"/>
      <c r="C359" s="45"/>
      <c r="D359" s="41"/>
      <c r="E359" s="46"/>
      <c r="F359" s="46"/>
      <c r="G359" s="46"/>
      <c r="I359" s="41"/>
      <c r="J359" s="47"/>
      <c r="K359" s="47"/>
      <c r="L359" s="49"/>
      <c r="M359" s="48"/>
      <c r="N359" s="50"/>
      <c r="O359" s="53"/>
      <c r="P359" s="54"/>
      <c r="Q359" s="37"/>
      <c r="R359" s="51"/>
      <c r="S359" s="43"/>
      <c r="T359" s="37"/>
      <c r="U359" s="37"/>
      <c r="V359" s="43"/>
      <c r="W359" s="41"/>
    </row>
    <row r="360" spans="1:23" s="40" customFormat="1" x14ac:dyDescent="0.25">
      <c r="A360" s="46"/>
      <c r="B360" s="37"/>
      <c r="C360" s="45"/>
      <c r="D360" s="41"/>
      <c r="E360" s="46"/>
      <c r="F360" s="46"/>
      <c r="G360" s="46"/>
      <c r="I360" s="41"/>
      <c r="J360" s="47"/>
      <c r="K360" s="47"/>
      <c r="L360" s="49"/>
      <c r="M360" s="48"/>
      <c r="N360" s="50"/>
      <c r="O360" s="53"/>
      <c r="P360" s="54"/>
      <c r="Q360" s="37"/>
      <c r="R360" s="51"/>
      <c r="S360" s="43"/>
      <c r="T360" s="37"/>
      <c r="U360" s="37"/>
      <c r="V360" s="43"/>
      <c r="W360" s="41"/>
    </row>
    <row r="361" spans="1:23" s="40" customFormat="1" x14ac:dyDescent="0.25">
      <c r="A361" s="46"/>
      <c r="B361" s="37"/>
      <c r="C361" s="45"/>
      <c r="D361" s="41"/>
      <c r="E361" s="46"/>
      <c r="F361" s="46"/>
      <c r="G361" s="46"/>
      <c r="I361" s="41"/>
      <c r="J361" s="47"/>
      <c r="K361" s="47"/>
      <c r="L361" s="49"/>
      <c r="M361" s="48"/>
      <c r="N361" s="50"/>
      <c r="O361" s="53"/>
      <c r="P361" s="54"/>
      <c r="Q361" s="37"/>
      <c r="R361" s="51"/>
      <c r="S361" s="43"/>
      <c r="T361" s="37"/>
      <c r="U361" s="37"/>
      <c r="V361" s="43"/>
      <c r="W361" s="41"/>
    </row>
    <row r="362" spans="1:23" s="40" customFormat="1" x14ac:dyDescent="0.25">
      <c r="A362" s="46"/>
      <c r="B362" s="37"/>
      <c r="C362" s="45"/>
      <c r="D362" s="41"/>
      <c r="E362" s="46"/>
      <c r="F362" s="46"/>
      <c r="G362" s="46"/>
      <c r="I362" s="41"/>
      <c r="J362" s="47"/>
      <c r="K362" s="47"/>
      <c r="L362" s="49"/>
      <c r="M362" s="48"/>
      <c r="N362" s="50"/>
      <c r="O362" s="53"/>
      <c r="P362" s="54"/>
      <c r="Q362" s="37"/>
      <c r="R362" s="51"/>
      <c r="S362" s="43"/>
      <c r="T362" s="37"/>
      <c r="U362" s="37"/>
      <c r="V362" s="43"/>
      <c r="W362" s="41"/>
    </row>
    <row r="363" spans="1:23" s="40" customFormat="1" x14ac:dyDescent="0.25">
      <c r="A363" s="46"/>
      <c r="B363" s="37"/>
      <c r="C363" s="45"/>
      <c r="D363" s="41"/>
      <c r="E363" s="46"/>
      <c r="F363" s="46"/>
      <c r="G363" s="46"/>
      <c r="I363" s="41"/>
      <c r="J363" s="47"/>
      <c r="K363" s="47"/>
      <c r="L363" s="49"/>
      <c r="M363" s="48"/>
      <c r="N363" s="50"/>
      <c r="O363" s="53"/>
      <c r="P363" s="54"/>
      <c r="Q363" s="37"/>
      <c r="R363" s="51"/>
      <c r="S363" s="43"/>
      <c r="T363" s="37"/>
      <c r="U363" s="37"/>
      <c r="V363" s="43"/>
      <c r="W363" s="41"/>
    </row>
    <row r="364" spans="1:23" s="40" customFormat="1" x14ac:dyDescent="0.25">
      <c r="A364" s="46"/>
      <c r="B364" s="37"/>
      <c r="C364" s="45"/>
      <c r="D364" s="41"/>
      <c r="E364" s="46"/>
      <c r="F364" s="46"/>
      <c r="G364" s="46"/>
      <c r="I364" s="41"/>
      <c r="J364" s="47"/>
      <c r="K364" s="47"/>
      <c r="L364" s="49"/>
      <c r="M364" s="48"/>
      <c r="N364" s="50"/>
      <c r="O364" s="53"/>
      <c r="P364" s="54"/>
      <c r="Q364" s="37"/>
      <c r="R364" s="51"/>
      <c r="S364" s="43"/>
      <c r="T364" s="37"/>
      <c r="U364" s="37"/>
      <c r="V364" s="43"/>
      <c r="W364" s="41"/>
    </row>
    <row r="365" spans="1:23" s="40" customFormat="1" x14ac:dyDescent="0.25">
      <c r="A365" s="46"/>
      <c r="B365" s="37"/>
      <c r="C365" s="45"/>
      <c r="D365" s="41"/>
      <c r="E365" s="46"/>
      <c r="F365" s="46"/>
      <c r="G365" s="46"/>
      <c r="I365" s="41"/>
      <c r="J365" s="47"/>
      <c r="K365" s="47"/>
      <c r="L365" s="49"/>
      <c r="M365" s="48"/>
      <c r="N365" s="50"/>
      <c r="O365" s="53"/>
      <c r="P365" s="54"/>
      <c r="Q365" s="37"/>
      <c r="R365" s="51"/>
      <c r="S365" s="43"/>
      <c r="T365" s="37"/>
      <c r="U365" s="37"/>
      <c r="V365" s="43"/>
      <c r="W365" s="41"/>
    </row>
    <row r="366" spans="1:23" s="40" customFormat="1" x14ac:dyDescent="0.25">
      <c r="A366" s="46"/>
      <c r="B366" s="37"/>
      <c r="C366" s="45"/>
      <c r="D366" s="41"/>
      <c r="E366" s="46"/>
      <c r="F366" s="46"/>
      <c r="G366" s="46"/>
      <c r="I366" s="41"/>
      <c r="J366" s="47"/>
      <c r="K366" s="47"/>
      <c r="L366" s="49"/>
      <c r="M366" s="48"/>
      <c r="N366" s="50"/>
      <c r="O366" s="53"/>
      <c r="P366" s="54"/>
      <c r="Q366" s="37"/>
      <c r="R366" s="51"/>
      <c r="S366" s="43"/>
      <c r="T366" s="37"/>
      <c r="U366" s="37"/>
      <c r="V366" s="43"/>
      <c r="W366" s="41"/>
    </row>
    <row r="367" spans="1:23" s="40" customFormat="1" x14ac:dyDescent="0.25">
      <c r="A367" s="46"/>
      <c r="B367" s="37"/>
      <c r="C367" s="45"/>
      <c r="D367" s="41"/>
      <c r="E367" s="46"/>
      <c r="F367" s="46"/>
      <c r="G367" s="46"/>
      <c r="I367" s="41"/>
      <c r="J367" s="47"/>
      <c r="K367" s="47"/>
      <c r="L367" s="49"/>
      <c r="M367" s="48"/>
      <c r="N367" s="50"/>
      <c r="O367" s="53"/>
      <c r="P367" s="54"/>
      <c r="Q367" s="37"/>
      <c r="R367" s="51"/>
      <c r="S367" s="43"/>
      <c r="T367" s="37"/>
      <c r="U367" s="37"/>
      <c r="V367" s="43"/>
      <c r="W367" s="41"/>
    </row>
    <row r="368" spans="1:23" s="40" customFormat="1" x14ac:dyDescent="0.25">
      <c r="A368" s="46"/>
      <c r="B368" s="37"/>
      <c r="C368" s="45"/>
      <c r="D368" s="41"/>
      <c r="E368" s="46"/>
      <c r="F368" s="46"/>
      <c r="G368" s="46"/>
      <c r="I368" s="41"/>
      <c r="J368" s="47"/>
      <c r="K368" s="47"/>
      <c r="L368" s="49"/>
      <c r="M368" s="48"/>
      <c r="N368" s="50"/>
      <c r="O368" s="53"/>
      <c r="P368" s="54"/>
      <c r="Q368" s="37"/>
      <c r="R368" s="51"/>
      <c r="S368" s="43"/>
      <c r="T368" s="37"/>
      <c r="U368" s="37"/>
      <c r="V368" s="43"/>
      <c r="W368" s="41"/>
    </row>
    <row r="369" spans="1:23" s="40" customFormat="1" x14ac:dyDescent="0.25">
      <c r="A369" s="46"/>
      <c r="B369" s="37"/>
      <c r="C369" s="45"/>
      <c r="D369" s="41"/>
      <c r="E369" s="46"/>
      <c r="F369" s="46"/>
      <c r="G369" s="46"/>
      <c r="I369" s="41"/>
      <c r="J369" s="47"/>
      <c r="K369" s="47"/>
      <c r="L369" s="49"/>
      <c r="M369" s="48"/>
      <c r="N369" s="50"/>
      <c r="O369" s="53"/>
      <c r="P369" s="54"/>
      <c r="Q369" s="37"/>
      <c r="R369" s="51"/>
      <c r="S369" s="43"/>
      <c r="T369" s="37"/>
      <c r="U369" s="37"/>
      <c r="V369" s="43"/>
      <c r="W369" s="41"/>
    </row>
    <row r="370" spans="1:23" s="40" customFormat="1" x14ac:dyDescent="0.25">
      <c r="A370" s="46"/>
      <c r="B370" s="37"/>
      <c r="C370" s="45"/>
      <c r="D370" s="41"/>
      <c r="E370" s="46"/>
      <c r="F370" s="46"/>
      <c r="G370" s="46"/>
      <c r="I370" s="41"/>
      <c r="J370" s="47"/>
      <c r="K370" s="47"/>
      <c r="L370" s="49"/>
      <c r="M370" s="48"/>
      <c r="N370" s="50"/>
      <c r="O370" s="53"/>
      <c r="P370" s="54"/>
      <c r="Q370" s="37"/>
      <c r="R370" s="51"/>
      <c r="S370" s="43"/>
      <c r="T370" s="37"/>
      <c r="U370" s="37"/>
      <c r="V370" s="43"/>
      <c r="W370" s="41"/>
    </row>
    <row r="371" spans="1:23" s="40" customFormat="1" x14ac:dyDescent="0.25">
      <c r="A371" s="46"/>
      <c r="B371" s="37"/>
      <c r="C371" s="45"/>
      <c r="D371" s="41"/>
      <c r="E371" s="46"/>
      <c r="F371" s="46"/>
      <c r="G371" s="46"/>
      <c r="I371" s="41"/>
      <c r="J371" s="47"/>
      <c r="K371" s="47"/>
      <c r="L371" s="49"/>
      <c r="M371" s="48"/>
      <c r="N371" s="50"/>
      <c r="O371" s="53"/>
      <c r="P371" s="54"/>
      <c r="Q371" s="37"/>
      <c r="R371" s="51"/>
      <c r="S371" s="43"/>
      <c r="T371" s="37"/>
      <c r="U371" s="37"/>
      <c r="V371" s="43"/>
      <c r="W371" s="41"/>
    </row>
    <row r="372" spans="1:23" s="40" customFormat="1" x14ac:dyDescent="0.25">
      <c r="A372" s="46"/>
      <c r="B372" s="37"/>
      <c r="C372" s="45"/>
      <c r="D372" s="41"/>
      <c r="E372" s="46"/>
      <c r="F372" s="46"/>
      <c r="G372" s="46"/>
      <c r="I372" s="41"/>
      <c r="J372" s="47"/>
      <c r="K372" s="47"/>
      <c r="L372" s="49"/>
      <c r="M372" s="48"/>
      <c r="N372" s="50"/>
      <c r="O372" s="53"/>
      <c r="P372" s="54"/>
      <c r="Q372" s="37"/>
      <c r="R372" s="51"/>
      <c r="S372" s="43"/>
      <c r="T372" s="37"/>
      <c r="U372" s="37"/>
      <c r="V372" s="43"/>
      <c r="W372" s="41"/>
    </row>
    <row r="373" spans="1:23" s="40" customFormat="1" x14ac:dyDescent="0.25">
      <c r="A373" s="46"/>
      <c r="B373" s="37"/>
      <c r="C373" s="45"/>
      <c r="D373" s="41"/>
      <c r="E373" s="46"/>
      <c r="F373" s="46"/>
      <c r="G373" s="46"/>
      <c r="I373" s="41"/>
      <c r="J373" s="47"/>
      <c r="K373" s="47"/>
      <c r="L373" s="49"/>
      <c r="M373" s="48"/>
      <c r="N373" s="50"/>
      <c r="O373" s="53"/>
      <c r="P373" s="54"/>
      <c r="Q373" s="37"/>
      <c r="R373" s="51"/>
      <c r="S373" s="43"/>
      <c r="T373" s="37"/>
      <c r="U373" s="37"/>
      <c r="V373" s="43"/>
      <c r="W373" s="41"/>
    </row>
    <row r="374" spans="1:23" s="40" customFormat="1" x14ac:dyDescent="0.25">
      <c r="A374" s="46"/>
      <c r="B374" s="37"/>
      <c r="C374" s="45"/>
      <c r="D374" s="41"/>
      <c r="E374" s="46"/>
      <c r="F374" s="46"/>
      <c r="G374" s="46"/>
      <c r="I374" s="41"/>
      <c r="J374" s="47"/>
      <c r="K374" s="47"/>
      <c r="L374" s="49"/>
      <c r="M374" s="48"/>
      <c r="N374" s="50"/>
      <c r="O374" s="53"/>
      <c r="P374" s="54"/>
      <c r="Q374" s="37"/>
      <c r="R374" s="51"/>
      <c r="S374" s="43"/>
      <c r="T374" s="37"/>
      <c r="U374" s="37"/>
      <c r="V374" s="43"/>
      <c r="W374" s="41"/>
    </row>
    <row r="375" spans="1:23" s="40" customFormat="1" x14ac:dyDescent="0.25">
      <c r="A375" s="46"/>
      <c r="B375" s="37"/>
      <c r="C375" s="45"/>
      <c r="D375" s="41"/>
      <c r="E375" s="46"/>
      <c r="F375" s="46"/>
      <c r="G375" s="46"/>
      <c r="I375" s="41"/>
      <c r="J375" s="47"/>
      <c r="K375" s="47"/>
      <c r="L375" s="49"/>
      <c r="M375" s="48"/>
      <c r="N375" s="50"/>
      <c r="O375" s="53"/>
      <c r="P375" s="54"/>
      <c r="Q375" s="37"/>
      <c r="R375" s="51"/>
      <c r="S375" s="43"/>
      <c r="T375" s="37"/>
      <c r="U375" s="37"/>
      <c r="V375" s="43"/>
      <c r="W375" s="41"/>
    </row>
    <row r="376" spans="1:23" s="40" customFormat="1" x14ac:dyDescent="0.25">
      <c r="A376" s="46"/>
      <c r="B376" s="37"/>
      <c r="C376" s="45"/>
      <c r="D376" s="41"/>
      <c r="E376" s="46"/>
      <c r="F376" s="46"/>
      <c r="G376" s="46"/>
      <c r="I376" s="41"/>
      <c r="J376" s="47"/>
      <c r="K376" s="47"/>
      <c r="L376" s="49"/>
      <c r="M376" s="48"/>
      <c r="N376" s="50"/>
      <c r="O376" s="53"/>
      <c r="P376" s="54"/>
      <c r="Q376" s="37"/>
      <c r="R376" s="51"/>
      <c r="S376" s="43"/>
      <c r="T376" s="37"/>
      <c r="U376" s="37"/>
      <c r="V376" s="43"/>
      <c r="W376" s="41"/>
    </row>
    <row r="377" spans="1:23" s="40" customFormat="1" x14ac:dyDescent="0.25">
      <c r="A377" s="46"/>
      <c r="B377" s="37"/>
      <c r="C377" s="45"/>
      <c r="D377" s="41"/>
      <c r="E377" s="46"/>
      <c r="F377" s="46"/>
      <c r="G377" s="46"/>
      <c r="I377" s="41"/>
      <c r="J377" s="47"/>
      <c r="K377" s="47"/>
      <c r="L377" s="49"/>
      <c r="M377" s="48"/>
      <c r="N377" s="50"/>
      <c r="O377" s="53"/>
      <c r="P377" s="54"/>
      <c r="Q377" s="37"/>
      <c r="R377" s="51"/>
      <c r="S377" s="43"/>
      <c r="T377" s="37"/>
      <c r="U377" s="37"/>
      <c r="V377" s="43"/>
      <c r="W377" s="41"/>
    </row>
    <row r="378" spans="1:23" s="40" customFormat="1" x14ac:dyDescent="0.25">
      <c r="A378" s="46"/>
      <c r="B378" s="37"/>
      <c r="C378" s="45"/>
      <c r="D378" s="41"/>
      <c r="E378" s="46"/>
      <c r="F378" s="46"/>
      <c r="G378" s="46"/>
      <c r="I378" s="41"/>
      <c r="J378" s="47"/>
      <c r="K378" s="47"/>
      <c r="L378" s="49"/>
      <c r="M378" s="48"/>
      <c r="N378" s="50"/>
      <c r="O378" s="53"/>
      <c r="P378" s="54"/>
      <c r="Q378" s="37"/>
      <c r="R378" s="51"/>
      <c r="S378" s="43"/>
      <c r="T378" s="37"/>
      <c r="U378" s="37"/>
      <c r="V378" s="43"/>
      <c r="W378" s="41"/>
    </row>
    <row r="379" spans="1:23" s="40" customFormat="1" x14ac:dyDescent="0.25">
      <c r="A379" s="46"/>
      <c r="B379" s="37"/>
      <c r="C379" s="45"/>
      <c r="D379" s="41"/>
      <c r="E379" s="46"/>
      <c r="F379" s="46"/>
      <c r="G379" s="46"/>
      <c r="I379" s="41"/>
      <c r="J379" s="47"/>
      <c r="K379" s="47"/>
      <c r="L379" s="49"/>
      <c r="M379" s="48"/>
      <c r="N379" s="50"/>
      <c r="O379" s="53"/>
      <c r="P379" s="54"/>
      <c r="Q379" s="37"/>
      <c r="R379" s="51"/>
      <c r="S379" s="43"/>
      <c r="T379" s="37"/>
      <c r="U379" s="37"/>
      <c r="V379" s="43"/>
      <c r="W379" s="41"/>
    </row>
    <row r="380" spans="1:23" s="40" customFormat="1" x14ac:dyDescent="0.25">
      <c r="A380" s="46"/>
      <c r="B380" s="37"/>
      <c r="C380" s="45"/>
      <c r="D380" s="41"/>
      <c r="E380" s="46"/>
      <c r="F380" s="46"/>
      <c r="G380" s="46"/>
      <c r="I380" s="41"/>
      <c r="J380" s="47"/>
      <c r="K380" s="47"/>
      <c r="L380" s="49"/>
      <c r="M380" s="48"/>
      <c r="N380" s="50"/>
      <c r="O380" s="53"/>
      <c r="P380" s="54"/>
      <c r="Q380" s="37"/>
      <c r="R380" s="51"/>
      <c r="S380" s="43"/>
      <c r="T380" s="37"/>
      <c r="U380" s="37"/>
      <c r="V380" s="43"/>
      <c r="W380" s="41"/>
    </row>
    <row r="381" spans="1:23" s="40" customFormat="1" x14ac:dyDescent="0.25">
      <c r="A381" s="46"/>
      <c r="B381" s="37"/>
      <c r="C381" s="45"/>
      <c r="D381" s="41"/>
      <c r="E381" s="46"/>
      <c r="F381" s="46"/>
      <c r="G381" s="46"/>
      <c r="I381" s="41"/>
      <c r="J381" s="47"/>
      <c r="K381" s="47"/>
      <c r="L381" s="49"/>
      <c r="M381" s="48"/>
      <c r="N381" s="50"/>
      <c r="O381" s="53"/>
      <c r="P381" s="54"/>
      <c r="Q381" s="37"/>
      <c r="R381" s="51"/>
      <c r="S381" s="43"/>
      <c r="T381" s="37"/>
      <c r="U381" s="37"/>
      <c r="V381" s="43"/>
      <c r="W381" s="41"/>
    </row>
    <row r="382" spans="1:23" s="40" customFormat="1" x14ac:dyDescent="0.25">
      <c r="A382" s="46"/>
      <c r="B382" s="37"/>
      <c r="C382" s="45"/>
      <c r="D382" s="41"/>
      <c r="E382" s="46"/>
      <c r="F382" s="46"/>
      <c r="G382" s="46"/>
      <c r="I382" s="41"/>
      <c r="J382" s="47"/>
      <c r="K382" s="47"/>
      <c r="L382" s="49"/>
      <c r="M382" s="48"/>
      <c r="N382" s="50"/>
      <c r="O382" s="53"/>
      <c r="P382" s="54"/>
      <c r="Q382" s="37"/>
      <c r="R382" s="51"/>
      <c r="S382" s="43"/>
      <c r="T382" s="37"/>
      <c r="U382" s="37"/>
      <c r="V382" s="43"/>
      <c r="W382" s="41"/>
    </row>
    <row r="383" spans="1:23" s="40" customFormat="1" x14ac:dyDescent="0.25">
      <c r="A383" s="46"/>
      <c r="B383" s="37"/>
      <c r="C383" s="45"/>
      <c r="D383" s="41"/>
      <c r="E383" s="46"/>
      <c r="F383" s="46"/>
      <c r="G383" s="46"/>
      <c r="I383" s="41"/>
      <c r="J383" s="47"/>
      <c r="K383" s="47"/>
      <c r="L383" s="49"/>
      <c r="M383" s="48"/>
      <c r="N383" s="50"/>
      <c r="O383" s="53"/>
      <c r="P383" s="54"/>
      <c r="Q383" s="37"/>
      <c r="R383" s="51"/>
      <c r="S383" s="43"/>
      <c r="T383" s="37"/>
      <c r="U383" s="37"/>
      <c r="V383" s="43"/>
      <c r="W383" s="41"/>
    </row>
    <row r="384" spans="1:23" s="40" customFormat="1" x14ac:dyDescent="0.25">
      <c r="A384" s="46"/>
      <c r="B384" s="37"/>
      <c r="C384" s="45"/>
      <c r="D384" s="41"/>
      <c r="E384" s="46"/>
      <c r="F384" s="46"/>
      <c r="G384" s="46"/>
      <c r="I384" s="41"/>
      <c r="J384" s="47"/>
      <c r="K384" s="47"/>
      <c r="L384" s="49"/>
      <c r="M384" s="48"/>
      <c r="N384" s="50"/>
      <c r="O384" s="53"/>
      <c r="P384" s="54"/>
      <c r="Q384" s="37"/>
      <c r="R384" s="51"/>
      <c r="S384" s="43"/>
      <c r="T384" s="37"/>
      <c r="U384" s="37"/>
      <c r="V384" s="43"/>
      <c r="W384" s="41"/>
    </row>
    <row r="385" spans="1:23" s="40" customFormat="1" x14ac:dyDescent="0.25">
      <c r="A385" s="46"/>
      <c r="B385" s="37"/>
      <c r="C385" s="45"/>
      <c r="D385" s="41"/>
      <c r="E385" s="46"/>
      <c r="F385" s="46"/>
      <c r="G385" s="46"/>
      <c r="I385" s="41"/>
      <c r="J385" s="47"/>
      <c r="K385" s="47"/>
      <c r="L385" s="49"/>
      <c r="M385" s="48"/>
      <c r="N385" s="50"/>
      <c r="O385" s="53"/>
      <c r="P385" s="54"/>
      <c r="Q385" s="37"/>
      <c r="R385" s="51"/>
      <c r="S385" s="43"/>
      <c r="T385" s="37"/>
      <c r="U385" s="37"/>
      <c r="V385" s="43"/>
      <c r="W385" s="41"/>
    </row>
    <row r="386" spans="1:23" s="40" customFormat="1" x14ac:dyDescent="0.25">
      <c r="A386" s="46"/>
      <c r="B386" s="37"/>
      <c r="C386" s="45"/>
      <c r="D386" s="41"/>
      <c r="E386" s="46"/>
      <c r="F386" s="46"/>
      <c r="G386" s="46"/>
      <c r="I386" s="41"/>
      <c r="J386" s="47"/>
      <c r="K386" s="47"/>
      <c r="L386" s="49"/>
      <c r="M386" s="48"/>
      <c r="N386" s="50"/>
      <c r="O386" s="53"/>
      <c r="P386" s="54"/>
      <c r="Q386" s="37"/>
      <c r="R386" s="51"/>
      <c r="S386" s="43"/>
      <c r="T386" s="37"/>
      <c r="U386" s="37"/>
      <c r="V386" s="43"/>
      <c r="W386" s="41"/>
    </row>
    <row r="387" spans="1:23" s="40" customFormat="1" x14ac:dyDescent="0.25">
      <c r="A387" s="46"/>
      <c r="B387" s="37"/>
      <c r="C387" s="45"/>
      <c r="D387" s="41"/>
      <c r="E387" s="46"/>
      <c r="F387" s="46"/>
      <c r="G387" s="46"/>
      <c r="I387" s="41"/>
      <c r="J387" s="47"/>
      <c r="K387" s="47"/>
      <c r="L387" s="49"/>
      <c r="M387" s="48"/>
      <c r="N387" s="50"/>
      <c r="O387" s="53"/>
      <c r="P387" s="54"/>
      <c r="Q387" s="37"/>
      <c r="R387" s="51"/>
      <c r="S387" s="43"/>
      <c r="T387" s="37"/>
      <c r="U387" s="37"/>
      <c r="V387" s="43"/>
      <c r="W387" s="41"/>
    </row>
    <row r="388" spans="1:23" s="40" customFormat="1" x14ac:dyDescent="0.25">
      <c r="A388" s="46"/>
      <c r="B388" s="37"/>
      <c r="C388" s="45"/>
      <c r="D388" s="41"/>
      <c r="E388" s="46"/>
      <c r="F388" s="46"/>
      <c r="G388" s="46"/>
      <c r="I388" s="41"/>
      <c r="J388" s="47"/>
      <c r="K388" s="47"/>
      <c r="L388" s="49"/>
      <c r="M388" s="48"/>
      <c r="N388" s="50"/>
      <c r="O388" s="53"/>
      <c r="P388" s="54"/>
      <c r="Q388" s="37"/>
      <c r="R388" s="51"/>
      <c r="S388" s="43"/>
      <c r="T388" s="37"/>
      <c r="U388" s="37"/>
      <c r="V388" s="43"/>
      <c r="W388" s="41"/>
    </row>
    <row r="389" spans="1:23" s="40" customFormat="1" x14ac:dyDescent="0.25">
      <c r="A389" s="46"/>
      <c r="B389" s="37"/>
      <c r="C389" s="45"/>
      <c r="D389" s="41"/>
      <c r="E389" s="46"/>
      <c r="F389" s="46"/>
      <c r="G389" s="46"/>
      <c r="I389" s="41"/>
      <c r="J389" s="47"/>
      <c r="K389" s="47"/>
      <c r="L389" s="49"/>
      <c r="M389" s="48"/>
      <c r="N389" s="50"/>
      <c r="O389" s="53"/>
      <c r="P389" s="54"/>
      <c r="Q389" s="37"/>
      <c r="R389" s="51"/>
      <c r="S389" s="43"/>
      <c r="T389" s="37"/>
      <c r="U389" s="37"/>
      <c r="V389" s="43"/>
      <c r="W389" s="41"/>
    </row>
    <row r="390" spans="1:23" s="40" customFormat="1" x14ac:dyDescent="0.25">
      <c r="A390" s="46"/>
      <c r="B390" s="37"/>
      <c r="C390" s="45"/>
      <c r="D390" s="41"/>
      <c r="E390" s="46"/>
      <c r="F390" s="46"/>
      <c r="G390" s="46"/>
      <c r="I390" s="41"/>
      <c r="J390" s="47"/>
      <c r="K390" s="47"/>
      <c r="L390" s="49"/>
      <c r="M390" s="48"/>
      <c r="N390" s="50"/>
      <c r="O390" s="53"/>
      <c r="P390" s="54"/>
      <c r="Q390" s="37"/>
      <c r="R390" s="51"/>
      <c r="S390" s="43"/>
      <c r="T390" s="37"/>
      <c r="U390" s="37"/>
      <c r="V390" s="43"/>
      <c r="W390" s="41"/>
    </row>
    <row r="391" spans="1:23" s="40" customFormat="1" x14ac:dyDescent="0.25">
      <c r="A391" s="46"/>
      <c r="B391" s="37"/>
      <c r="C391" s="45"/>
      <c r="D391" s="41"/>
      <c r="E391" s="46"/>
      <c r="F391" s="46"/>
      <c r="G391" s="46"/>
      <c r="I391" s="41"/>
      <c r="J391" s="47"/>
      <c r="K391" s="47"/>
      <c r="L391" s="49"/>
      <c r="M391" s="48"/>
      <c r="N391" s="50"/>
      <c r="O391" s="53"/>
      <c r="P391" s="54"/>
      <c r="Q391" s="37"/>
      <c r="R391" s="51"/>
      <c r="S391" s="43"/>
      <c r="T391" s="37"/>
      <c r="U391" s="37"/>
      <c r="V391" s="43"/>
      <c r="W391" s="41"/>
    </row>
    <row r="392" spans="1:23" s="40" customFormat="1" x14ac:dyDescent="0.25">
      <c r="A392" s="46"/>
      <c r="B392" s="37"/>
      <c r="C392" s="45"/>
      <c r="D392" s="41"/>
      <c r="E392" s="46"/>
      <c r="F392" s="46"/>
      <c r="G392" s="46"/>
      <c r="I392" s="41"/>
      <c r="J392" s="47"/>
      <c r="K392" s="47"/>
      <c r="L392" s="49"/>
      <c r="M392" s="48"/>
      <c r="N392" s="50"/>
      <c r="O392" s="53"/>
      <c r="P392" s="54"/>
      <c r="Q392" s="37"/>
      <c r="R392" s="51"/>
      <c r="S392" s="43"/>
      <c r="T392" s="37"/>
      <c r="U392" s="37"/>
      <c r="V392" s="43"/>
      <c r="W392" s="41"/>
    </row>
    <row r="393" spans="1:23" s="40" customFormat="1" x14ac:dyDescent="0.25">
      <c r="A393" s="46"/>
      <c r="B393" s="37"/>
      <c r="C393" s="45"/>
      <c r="D393" s="41"/>
      <c r="E393" s="46"/>
      <c r="F393" s="46"/>
      <c r="G393" s="46"/>
      <c r="I393" s="41"/>
      <c r="J393" s="47"/>
      <c r="K393" s="47"/>
      <c r="L393" s="49"/>
      <c r="M393" s="48"/>
      <c r="N393" s="50"/>
      <c r="O393" s="53"/>
      <c r="P393" s="54"/>
      <c r="Q393" s="37"/>
      <c r="R393" s="51"/>
      <c r="S393" s="43"/>
      <c r="T393" s="37"/>
      <c r="U393" s="37"/>
      <c r="V393" s="43"/>
      <c r="W393" s="41"/>
    </row>
    <row r="394" spans="1:23" s="40" customFormat="1" x14ac:dyDescent="0.25">
      <c r="A394" s="46"/>
      <c r="B394" s="37"/>
      <c r="C394" s="45"/>
      <c r="D394" s="41"/>
      <c r="E394" s="46"/>
      <c r="F394" s="46"/>
      <c r="G394" s="46"/>
      <c r="I394" s="41"/>
      <c r="J394" s="47"/>
      <c r="K394" s="47"/>
      <c r="L394" s="49"/>
      <c r="M394" s="48"/>
      <c r="N394" s="50"/>
      <c r="O394" s="53"/>
      <c r="P394" s="54"/>
      <c r="Q394" s="37"/>
      <c r="R394" s="51"/>
      <c r="S394" s="43"/>
      <c r="T394" s="37"/>
      <c r="U394" s="37"/>
      <c r="V394" s="43"/>
      <c r="W394" s="41"/>
    </row>
    <row r="395" spans="1:23" s="40" customFormat="1" x14ac:dyDescent="0.25">
      <c r="A395" s="46"/>
      <c r="B395" s="37"/>
      <c r="C395" s="45"/>
      <c r="D395" s="41"/>
      <c r="E395" s="46"/>
      <c r="F395" s="46"/>
      <c r="G395" s="46"/>
      <c r="I395" s="41"/>
      <c r="J395" s="47"/>
      <c r="K395" s="47"/>
      <c r="L395" s="49"/>
      <c r="M395" s="48"/>
      <c r="N395" s="50"/>
      <c r="O395" s="53"/>
      <c r="P395" s="54"/>
      <c r="Q395" s="37"/>
      <c r="R395" s="51"/>
      <c r="S395" s="43"/>
      <c r="T395" s="37"/>
      <c r="U395" s="37"/>
      <c r="V395" s="43"/>
      <c r="W395" s="41"/>
    </row>
    <row r="396" spans="1:23" s="40" customFormat="1" x14ac:dyDescent="0.25">
      <c r="A396" s="46"/>
      <c r="B396" s="37"/>
      <c r="C396" s="45"/>
      <c r="D396" s="41"/>
      <c r="E396" s="46"/>
      <c r="F396" s="46"/>
      <c r="G396" s="46"/>
      <c r="I396" s="41"/>
      <c r="J396" s="47"/>
      <c r="K396" s="47"/>
      <c r="L396" s="49"/>
      <c r="M396" s="48"/>
      <c r="N396" s="50"/>
      <c r="O396" s="53"/>
      <c r="P396" s="54"/>
      <c r="Q396" s="37"/>
      <c r="R396" s="51"/>
      <c r="S396" s="43"/>
      <c r="T396" s="37"/>
      <c r="U396" s="37"/>
      <c r="V396" s="43"/>
      <c r="W396" s="41"/>
    </row>
    <row r="397" spans="1:23" s="40" customFormat="1" x14ac:dyDescent="0.25">
      <c r="A397" s="46"/>
      <c r="B397" s="37"/>
      <c r="C397" s="45"/>
      <c r="D397" s="41"/>
      <c r="E397" s="46"/>
      <c r="F397" s="46"/>
      <c r="G397" s="46"/>
      <c r="I397" s="41"/>
      <c r="J397" s="47"/>
      <c r="K397" s="47"/>
      <c r="L397" s="49"/>
      <c r="M397" s="48"/>
      <c r="N397" s="50"/>
      <c r="O397" s="53"/>
      <c r="P397" s="54"/>
      <c r="Q397" s="37"/>
      <c r="R397" s="51"/>
      <c r="S397" s="43"/>
      <c r="T397" s="37"/>
      <c r="U397" s="37"/>
      <c r="V397" s="43"/>
      <c r="W397" s="41"/>
    </row>
    <row r="398" spans="1:23" s="40" customFormat="1" x14ac:dyDescent="0.25">
      <c r="A398" s="46"/>
      <c r="B398" s="37"/>
      <c r="C398" s="45"/>
      <c r="D398" s="41"/>
      <c r="E398" s="46"/>
      <c r="F398" s="46"/>
      <c r="G398" s="46"/>
      <c r="I398" s="41"/>
      <c r="J398" s="47"/>
      <c r="K398" s="47"/>
      <c r="L398" s="49"/>
      <c r="M398" s="48"/>
      <c r="N398" s="50"/>
      <c r="O398" s="53"/>
      <c r="P398" s="54"/>
      <c r="Q398" s="37"/>
      <c r="R398" s="51"/>
      <c r="S398" s="43"/>
      <c r="T398" s="37"/>
      <c r="U398" s="37"/>
      <c r="V398" s="43"/>
      <c r="W398" s="41"/>
    </row>
    <row r="399" spans="1:23" s="40" customFormat="1" x14ac:dyDescent="0.25">
      <c r="A399" s="46"/>
      <c r="B399" s="37"/>
      <c r="C399" s="45"/>
      <c r="D399" s="41"/>
      <c r="E399" s="46"/>
      <c r="F399" s="46"/>
      <c r="G399" s="46"/>
      <c r="I399" s="41"/>
      <c r="J399" s="47"/>
      <c r="K399" s="47"/>
      <c r="L399" s="49"/>
      <c r="M399" s="48"/>
      <c r="N399" s="50"/>
      <c r="O399" s="53"/>
      <c r="P399" s="54"/>
      <c r="Q399" s="37"/>
      <c r="R399" s="51"/>
      <c r="S399" s="43"/>
      <c r="T399" s="37"/>
      <c r="U399" s="37"/>
      <c r="V399" s="43"/>
      <c r="W399" s="41"/>
    </row>
    <row r="400" spans="1:23" s="40" customFormat="1" x14ac:dyDescent="0.25">
      <c r="A400" s="46"/>
      <c r="B400" s="37"/>
      <c r="C400" s="45"/>
      <c r="D400" s="41"/>
      <c r="E400" s="46"/>
      <c r="F400" s="46"/>
      <c r="G400" s="46"/>
      <c r="I400" s="41"/>
      <c r="J400" s="47"/>
      <c r="K400" s="47"/>
      <c r="L400" s="49"/>
      <c r="M400" s="48"/>
      <c r="N400" s="50"/>
      <c r="O400" s="53"/>
      <c r="P400" s="54"/>
      <c r="Q400" s="37"/>
      <c r="R400" s="51"/>
      <c r="S400" s="43"/>
      <c r="T400" s="37"/>
      <c r="U400" s="37"/>
      <c r="V400" s="43"/>
      <c r="W400" s="41"/>
    </row>
    <row r="401" spans="1:23" s="40" customFormat="1" x14ac:dyDescent="0.25">
      <c r="A401" s="46"/>
      <c r="B401" s="37"/>
      <c r="C401" s="45"/>
      <c r="D401" s="41"/>
      <c r="E401" s="46"/>
      <c r="F401" s="46"/>
      <c r="G401" s="46"/>
      <c r="I401" s="41"/>
      <c r="J401" s="47"/>
      <c r="K401" s="47"/>
      <c r="L401" s="49"/>
      <c r="M401" s="48"/>
      <c r="N401" s="50"/>
      <c r="O401" s="53"/>
      <c r="P401" s="54"/>
      <c r="Q401" s="37"/>
      <c r="R401" s="51"/>
      <c r="S401" s="43"/>
      <c r="T401" s="37"/>
      <c r="U401" s="37"/>
      <c r="V401" s="43"/>
      <c r="W401" s="41"/>
    </row>
    <row r="402" spans="1:23" s="40" customFormat="1" x14ac:dyDescent="0.25">
      <c r="A402" s="46"/>
      <c r="B402" s="37"/>
      <c r="C402" s="45"/>
      <c r="D402" s="41"/>
      <c r="E402" s="46"/>
      <c r="F402" s="46"/>
      <c r="G402" s="46"/>
      <c r="I402" s="41"/>
      <c r="J402" s="47"/>
      <c r="K402" s="47"/>
      <c r="L402" s="49"/>
      <c r="M402" s="48"/>
      <c r="N402" s="50"/>
      <c r="O402" s="53"/>
      <c r="P402" s="54"/>
      <c r="Q402" s="37"/>
      <c r="R402" s="51"/>
      <c r="S402" s="43"/>
      <c r="T402" s="37"/>
      <c r="U402" s="37"/>
      <c r="V402" s="43"/>
      <c r="W402" s="41"/>
    </row>
    <row r="403" spans="1:23" s="40" customFormat="1" x14ac:dyDescent="0.25">
      <c r="A403" s="46"/>
      <c r="B403" s="37"/>
      <c r="C403" s="45"/>
      <c r="D403" s="41"/>
      <c r="E403" s="46"/>
      <c r="F403" s="46"/>
      <c r="G403" s="46"/>
      <c r="I403" s="41"/>
      <c r="J403" s="47"/>
      <c r="K403" s="47"/>
      <c r="L403" s="49"/>
      <c r="M403" s="48"/>
      <c r="N403" s="50"/>
      <c r="O403" s="53"/>
      <c r="P403" s="54"/>
      <c r="Q403" s="37"/>
      <c r="R403" s="51"/>
      <c r="S403" s="43"/>
      <c r="T403" s="37"/>
      <c r="U403" s="37"/>
      <c r="V403" s="43"/>
      <c r="W403" s="41"/>
    </row>
    <row r="404" spans="1:23" s="40" customFormat="1" x14ac:dyDescent="0.25">
      <c r="A404" s="46"/>
      <c r="B404" s="37"/>
      <c r="C404" s="45"/>
      <c r="D404" s="41"/>
      <c r="E404" s="46"/>
      <c r="F404" s="46"/>
      <c r="G404" s="46"/>
      <c r="I404" s="41"/>
      <c r="J404" s="47"/>
      <c r="K404" s="47"/>
      <c r="L404" s="49"/>
      <c r="M404" s="48"/>
      <c r="N404" s="50"/>
      <c r="O404" s="53"/>
      <c r="P404" s="54"/>
      <c r="Q404" s="37"/>
      <c r="R404" s="51"/>
      <c r="S404" s="43"/>
      <c r="T404" s="37"/>
      <c r="U404" s="37"/>
      <c r="V404" s="43"/>
      <c r="W404" s="41"/>
    </row>
    <row r="405" spans="1:23" s="40" customFormat="1" x14ac:dyDescent="0.25">
      <c r="A405" s="46"/>
      <c r="B405" s="37"/>
      <c r="C405" s="45"/>
      <c r="D405" s="41"/>
      <c r="E405" s="46"/>
      <c r="F405" s="46"/>
      <c r="G405" s="46"/>
      <c r="I405" s="41"/>
      <c r="J405" s="47"/>
      <c r="K405" s="47"/>
      <c r="L405" s="49"/>
      <c r="M405" s="48"/>
      <c r="N405" s="50"/>
      <c r="O405" s="53"/>
      <c r="P405" s="54"/>
      <c r="Q405" s="37"/>
      <c r="R405" s="51"/>
      <c r="S405" s="43"/>
      <c r="T405" s="37"/>
      <c r="U405" s="37"/>
      <c r="V405" s="43"/>
      <c r="W405" s="41"/>
    </row>
    <row r="406" spans="1:23" s="40" customFormat="1" x14ac:dyDescent="0.25">
      <c r="A406" s="46"/>
      <c r="B406" s="37"/>
      <c r="C406" s="45"/>
      <c r="D406" s="41"/>
      <c r="E406" s="46"/>
      <c r="F406" s="46"/>
      <c r="G406" s="46"/>
      <c r="I406" s="41"/>
      <c r="J406" s="47"/>
      <c r="K406" s="47"/>
      <c r="L406" s="49"/>
      <c r="M406" s="48"/>
      <c r="N406" s="50"/>
      <c r="O406" s="53"/>
      <c r="P406" s="54"/>
      <c r="Q406" s="37"/>
      <c r="R406" s="51"/>
      <c r="S406" s="43"/>
      <c r="T406" s="37"/>
      <c r="U406" s="37"/>
      <c r="V406" s="43"/>
      <c r="W406" s="41"/>
    </row>
    <row r="407" spans="1:23" s="40" customFormat="1" x14ac:dyDescent="0.25">
      <c r="A407" s="46"/>
      <c r="B407" s="37"/>
      <c r="C407" s="45"/>
      <c r="D407" s="41"/>
      <c r="E407" s="46"/>
      <c r="F407" s="46"/>
      <c r="G407" s="46"/>
      <c r="I407" s="41"/>
      <c r="J407" s="47"/>
      <c r="K407" s="47"/>
      <c r="L407" s="49"/>
      <c r="M407" s="48"/>
      <c r="N407" s="50"/>
      <c r="O407" s="53"/>
      <c r="P407" s="54"/>
      <c r="Q407" s="37"/>
      <c r="R407" s="51"/>
      <c r="S407" s="43"/>
      <c r="T407" s="37"/>
      <c r="U407" s="37"/>
      <c r="V407" s="43"/>
      <c r="W407" s="41"/>
    </row>
    <row r="408" spans="1:23" s="40" customFormat="1" x14ac:dyDescent="0.25">
      <c r="A408" s="46"/>
      <c r="B408" s="37"/>
      <c r="C408" s="45"/>
      <c r="D408" s="41"/>
      <c r="E408" s="46"/>
      <c r="F408" s="46"/>
      <c r="G408" s="46"/>
      <c r="I408" s="41"/>
      <c r="J408" s="47"/>
      <c r="K408" s="47"/>
      <c r="L408" s="49"/>
      <c r="M408" s="48"/>
      <c r="N408" s="50"/>
      <c r="O408" s="53"/>
      <c r="P408" s="54"/>
      <c r="Q408" s="37"/>
      <c r="R408" s="51"/>
      <c r="S408" s="43"/>
      <c r="T408" s="37"/>
      <c r="U408" s="37"/>
      <c r="V408" s="43"/>
      <c r="W408" s="41"/>
    </row>
    <row r="409" spans="1:23" s="40" customFormat="1" x14ac:dyDescent="0.25">
      <c r="A409" s="46"/>
      <c r="B409" s="37"/>
      <c r="C409" s="45"/>
      <c r="D409" s="41"/>
      <c r="E409" s="46"/>
      <c r="F409" s="46"/>
      <c r="G409" s="46"/>
      <c r="I409" s="41"/>
      <c r="J409" s="47"/>
      <c r="K409" s="47"/>
      <c r="L409" s="49"/>
      <c r="M409" s="48"/>
      <c r="N409" s="50"/>
      <c r="O409" s="53"/>
      <c r="P409" s="54"/>
      <c r="Q409" s="37"/>
      <c r="R409" s="51"/>
      <c r="S409" s="43"/>
      <c r="T409" s="37"/>
      <c r="U409" s="37"/>
      <c r="V409" s="43"/>
      <c r="W409" s="41"/>
    </row>
    <row r="410" spans="1:23" s="40" customFormat="1" x14ac:dyDescent="0.25">
      <c r="A410" s="46"/>
      <c r="B410" s="37"/>
      <c r="C410" s="45"/>
      <c r="D410" s="41"/>
      <c r="E410" s="46"/>
      <c r="F410" s="46"/>
      <c r="G410" s="46"/>
      <c r="I410" s="41"/>
      <c r="J410" s="47"/>
      <c r="K410" s="47"/>
      <c r="L410" s="49"/>
      <c r="M410" s="48"/>
      <c r="N410" s="50"/>
      <c r="O410" s="53"/>
      <c r="P410" s="54"/>
      <c r="Q410" s="37"/>
      <c r="R410" s="51"/>
      <c r="S410" s="43"/>
      <c r="T410" s="37"/>
      <c r="U410" s="37"/>
      <c r="V410" s="43"/>
      <c r="W410" s="41"/>
    </row>
    <row r="411" spans="1:23" s="40" customFormat="1" x14ac:dyDescent="0.25">
      <c r="A411" s="46"/>
      <c r="B411" s="37"/>
      <c r="C411" s="45"/>
      <c r="D411" s="41"/>
      <c r="E411" s="46"/>
      <c r="F411" s="46"/>
      <c r="G411" s="46"/>
      <c r="I411" s="41"/>
      <c r="J411" s="47"/>
      <c r="K411" s="47"/>
      <c r="L411" s="49"/>
      <c r="M411" s="48"/>
      <c r="N411" s="50"/>
      <c r="O411" s="53"/>
      <c r="P411" s="54"/>
      <c r="Q411" s="37"/>
      <c r="R411" s="51"/>
      <c r="S411" s="43"/>
      <c r="T411" s="37"/>
      <c r="U411" s="37"/>
      <c r="V411" s="43"/>
      <c r="W411" s="41"/>
    </row>
    <row r="412" spans="1:23" s="40" customFormat="1" x14ac:dyDescent="0.25">
      <c r="A412" s="46"/>
      <c r="B412" s="37"/>
      <c r="C412" s="45"/>
      <c r="D412" s="41"/>
      <c r="E412" s="46"/>
      <c r="F412" s="46"/>
      <c r="G412" s="46"/>
      <c r="I412" s="41"/>
      <c r="J412" s="47"/>
      <c r="K412" s="47"/>
      <c r="L412" s="49"/>
      <c r="M412" s="48"/>
      <c r="N412" s="50"/>
      <c r="O412" s="53"/>
      <c r="P412" s="54"/>
      <c r="Q412" s="37"/>
      <c r="R412" s="51"/>
      <c r="S412" s="43"/>
      <c r="T412" s="37"/>
      <c r="U412" s="37"/>
      <c r="V412" s="43"/>
      <c r="W412" s="41"/>
    </row>
    <row r="413" spans="1:23" s="40" customFormat="1" x14ac:dyDescent="0.25">
      <c r="A413" s="46"/>
      <c r="B413" s="37"/>
      <c r="C413" s="45"/>
      <c r="D413" s="41"/>
      <c r="E413" s="46"/>
      <c r="F413" s="46"/>
      <c r="G413" s="46"/>
      <c r="I413" s="41"/>
      <c r="J413" s="47"/>
      <c r="K413" s="47"/>
      <c r="L413" s="49"/>
      <c r="M413" s="48"/>
      <c r="N413" s="50"/>
      <c r="O413" s="53"/>
      <c r="P413" s="54"/>
      <c r="Q413" s="37"/>
      <c r="R413" s="51"/>
      <c r="S413" s="43"/>
      <c r="T413" s="37"/>
      <c r="U413" s="37"/>
      <c r="V413" s="43"/>
      <c r="W413" s="41"/>
    </row>
    <row r="414" spans="1:23" s="40" customFormat="1" x14ac:dyDescent="0.25">
      <c r="A414" s="46"/>
      <c r="B414" s="37"/>
      <c r="C414" s="45"/>
      <c r="D414" s="41"/>
      <c r="E414" s="46"/>
      <c r="F414" s="46"/>
      <c r="G414" s="46"/>
      <c r="I414" s="41"/>
      <c r="J414" s="47"/>
      <c r="K414" s="47"/>
      <c r="L414" s="49"/>
      <c r="M414" s="48"/>
      <c r="N414" s="50"/>
      <c r="O414" s="53"/>
      <c r="P414" s="54"/>
      <c r="Q414" s="37"/>
      <c r="R414" s="51"/>
      <c r="S414" s="43"/>
      <c r="T414" s="37"/>
      <c r="U414" s="37"/>
      <c r="V414" s="43"/>
      <c r="W414" s="41"/>
    </row>
    <row r="415" spans="1:23" s="40" customFormat="1" x14ac:dyDescent="0.25">
      <c r="A415" s="46"/>
      <c r="B415" s="37"/>
      <c r="C415" s="45"/>
      <c r="D415" s="41"/>
      <c r="E415" s="46"/>
      <c r="F415" s="46"/>
      <c r="G415" s="46"/>
      <c r="I415" s="41"/>
      <c r="J415" s="47"/>
      <c r="K415" s="47"/>
      <c r="L415" s="49"/>
      <c r="M415" s="48"/>
      <c r="N415" s="50"/>
      <c r="O415" s="53"/>
      <c r="P415" s="54"/>
      <c r="Q415" s="37"/>
      <c r="R415" s="51"/>
      <c r="S415" s="43"/>
      <c r="T415" s="37"/>
      <c r="U415" s="37"/>
      <c r="V415" s="43"/>
      <c r="W415" s="41"/>
    </row>
    <row r="416" spans="1:23" s="40" customFormat="1" x14ac:dyDescent="0.25">
      <c r="A416" s="46"/>
      <c r="B416" s="37"/>
      <c r="C416" s="45"/>
      <c r="D416" s="41"/>
      <c r="E416" s="46"/>
      <c r="F416" s="46"/>
      <c r="G416" s="46"/>
      <c r="I416" s="41"/>
      <c r="J416" s="47"/>
      <c r="K416" s="47"/>
      <c r="L416" s="49"/>
      <c r="M416" s="48"/>
      <c r="N416" s="50"/>
      <c r="O416" s="53"/>
      <c r="P416" s="54"/>
      <c r="Q416" s="37"/>
      <c r="R416" s="51"/>
      <c r="S416" s="43"/>
      <c r="T416" s="37"/>
      <c r="U416" s="37"/>
      <c r="V416" s="43"/>
      <c r="W416" s="41"/>
    </row>
    <row r="417" spans="1:23" s="40" customFormat="1" x14ac:dyDescent="0.25">
      <c r="A417" s="46"/>
      <c r="B417" s="37"/>
      <c r="C417" s="45"/>
      <c r="D417" s="41"/>
      <c r="E417" s="46"/>
      <c r="F417" s="46"/>
      <c r="G417" s="46"/>
      <c r="I417" s="41"/>
      <c r="J417" s="47"/>
      <c r="K417" s="47"/>
      <c r="L417" s="49"/>
      <c r="M417" s="48"/>
      <c r="N417" s="50"/>
      <c r="O417" s="53"/>
      <c r="P417" s="54"/>
      <c r="Q417" s="37"/>
      <c r="R417" s="51"/>
      <c r="S417" s="43"/>
      <c r="T417" s="37"/>
      <c r="U417" s="37"/>
      <c r="V417" s="43"/>
      <c r="W417" s="41"/>
    </row>
    <row r="418" spans="1:23" s="40" customFormat="1" x14ac:dyDescent="0.25">
      <c r="A418" s="46"/>
      <c r="B418" s="37"/>
      <c r="C418" s="45"/>
      <c r="D418" s="41"/>
      <c r="E418" s="46"/>
      <c r="F418" s="46"/>
      <c r="G418" s="46"/>
      <c r="I418" s="41"/>
      <c r="J418" s="47"/>
      <c r="K418" s="47"/>
      <c r="L418" s="49"/>
      <c r="M418" s="48"/>
      <c r="N418" s="50"/>
      <c r="O418" s="53"/>
      <c r="P418" s="54"/>
      <c r="Q418" s="37"/>
      <c r="R418" s="51"/>
      <c r="S418" s="43"/>
      <c r="T418" s="37"/>
      <c r="U418" s="37"/>
      <c r="V418" s="43"/>
      <c r="W418" s="41"/>
    </row>
    <row r="419" spans="1:23" s="40" customFormat="1" x14ac:dyDescent="0.25">
      <c r="A419" s="46"/>
      <c r="B419" s="37"/>
      <c r="C419" s="45"/>
      <c r="D419" s="41"/>
      <c r="E419" s="46"/>
      <c r="F419" s="46"/>
      <c r="G419" s="46"/>
      <c r="I419" s="41"/>
      <c r="J419" s="47"/>
      <c r="K419" s="47"/>
      <c r="L419" s="49"/>
      <c r="M419" s="48"/>
      <c r="N419" s="50"/>
      <c r="O419" s="53"/>
      <c r="P419" s="54"/>
      <c r="Q419" s="37"/>
      <c r="R419" s="51"/>
      <c r="S419" s="43"/>
      <c r="T419" s="37"/>
      <c r="U419" s="37"/>
      <c r="V419" s="43"/>
      <c r="W419" s="41"/>
    </row>
    <row r="420" spans="1:23" s="40" customFormat="1" x14ac:dyDescent="0.25">
      <c r="A420" s="46"/>
      <c r="B420" s="37"/>
      <c r="C420" s="45"/>
      <c r="D420" s="41"/>
      <c r="E420" s="46"/>
      <c r="F420" s="46"/>
      <c r="G420" s="46"/>
      <c r="I420" s="41"/>
      <c r="J420" s="47"/>
      <c r="K420" s="47"/>
      <c r="L420" s="49"/>
      <c r="M420" s="48"/>
      <c r="N420" s="50"/>
      <c r="O420" s="53"/>
      <c r="P420" s="54"/>
      <c r="Q420" s="37"/>
      <c r="R420" s="51"/>
      <c r="S420" s="43"/>
      <c r="T420" s="37"/>
      <c r="U420" s="37"/>
      <c r="V420" s="43"/>
      <c r="W420" s="41"/>
    </row>
    <row r="421" spans="1:23" s="40" customFormat="1" x14ac:dyDescent="0.25">
      <c r="A421" s="46"/>
      <c r="B421" s="37"/>
      <c r="C421" s="45"/>
      <c r="D421" s="41"/>
      <c r="E421" s="46"/>
      <c r="F421" s="46"/>
      <c r="G421" s="46"/>
      <c r="I421" s="41"/>
      <c r="J421" s="47"/>
      <c r="K421" s="47"/>
      <c r="L421" s="49"/>
      <c r="M421" s="48"/>
      <c r="N421" s="50"/>
      <c r="O421" s="53"/>
      <c r="P421" s="54"/>
      <c r="Q421" s="37"/>
      <c r="R421" s="51"/>
      <c r="S421" s="43"/>
      <c r="T421" s="37"/>
      <c r="U421" s="37"/>
      <c r="V421" s="43"/>
      <c r="W421" s="41"/>
    </row>
    <row r="422" spans="1:23" s="40" customFormat="1" x14ac:dyDescent="0.25">
      <c r="A422" s="46"/>
      <c r="B422" s="37"/>
      <c r="C422" s="45"/>
      <c r="D422" s="41"/>
      <c r="E422" s="46"/>
      <c r="F422" s="46"/>
      <c r="G422" s="46"/>
      <c r="I422" s="41"/>
      <c r="J422" s="47"/>
      <c r="K422" s="47"/>
      <c r="L422" s="49"/>
      <c r="M422" s="48"/>
      <c r="N422" s="50"/>
      <c r="O422" s="53"/>
      <c r="P422" s="54"/>
      <c r="Q422" s="37"/>
      <c r="R422" s="51"/>
      <c r="S422" s="43"/>
      <c r="T422" s="37"/>
      <c r="U422" s="37"/>
      <c r="V422" s="43"/>
      <c r="W422" s="41"/>
    </row>
    <row r="423" spans="1:23" s="40" customFormat="1" x14ac:dyDescent="0.25">
      <c r="A423" s="46"/>
      <c r="B423" s="37"/>
      <c r="C423" s="45"/>
      <c r="D423" s="41"/>
      <c r="E423" s="46"/>
      <c r="F423" s="46"/>
      <c r="G423" s="46"/>
      <c r="I423" s="41"/>
      <c r="J423" s="47"/>
      <c r="K423" s="47"/>
      <c r="L423" s="49"/>
      <c r="M423" s="48"/>
      <c r="N423" s="50"/>
      <c r="O423" s="53"/>
      <c r="P423" s="54"/>
      <c r="Q423" s="37"/>
      <c r="R423" s="51"/>
      <c r="S423" s="43"/>
      <c r="T423" s="37"/>
      <c r="U423" s="37"/>
      <c r="V423" s="43"/>
      <c r="W423" s="41"/>
    </row>
    <row r="424" spans="1:23" s="40" customFormat="1" x14ac:dyDescent="0.25">
      <c r="A424" s="46"/>
      <c r="B424" s="37"/>
      <c r="C424" s="45"/>
      <c r="D424" s="41"/>
      <c r="E424" s="46"/>
      <c r="F424" s="46"/>
      <c r="G424" s="46"/>
      <c r="I424" s="41"/>
      <c r="J424" s="47"/>
      <c r="K424" s="47"/>
      <c r="L424" s="49"/>
      <c r="M424" s="48"/>
      <c r="N424" s="50"/>
      <c r="O424" s="53"/>
      <c r="P424" s="54"/>
      <c r="Q424" s="37"/>
      <c r="R424" s="51"/>
      <c r="S424" s="43"/>
      <c r="T424" s="37"/>
      <c r="U424" s="37"/>
      <c r="V424" s="43"/>
      <c r="W424" s="41"/>
    </row>
    <row r="425" spans="1:23" s="40" customFormat="1" x14ac:dyDescent="0.25">
      <c r="A425" s="46"/>
      <c r="B425" s="37"/>
      <c r="C425" s="45"/>
      <c r="D425" s="41"/>
      <c r="E425" s="46"/>
      <c r="F425" s="46"/>
      <c r="G425" s="46"/>
      <c r="I425" s="41"/>
      <c r="J425" s="47"/>
      <c r="K425" s="47"/>
      <c r="L425" s="49"/>
      <c r="M425" s="48"/>
      <c r="N425" s="50"/>
      <c r="O425" s="53"/>
      <c r="P425" s="54"/>
      <c r="Q425" s="37"/>
      <c r="R425" s="51"/>
      <c r="S425" s="43"/>
      <c r="T425" s="37"/>
      <c r="U425" s="37"/>
      <c r="V425" s="43"/>
      <c r="W425" s="41"/>
    </row>
    <row r="426" spans="1:23" s="40" customFormat="1" x14ac:dyDescent="0.25">
      <c r="A426" s="46"/>
      <c r="B426" s="37"/>
      <c r="C426" s="45"/>
      <c r="D426" s="41"/>
      <c r="E426" s="46"/>
      <c r="F426" s="46"/>
      <c r="G426" s="46"/>
      <c r="I426" s="41"/>
      <c r="J426" s="47"/>
      <c r="K426" s="47"/>
      <c r="L426" s="49"/>
      <c r="M426" s="48"/>
      <c r="N426" s="50"/>
      <c r="O426" s="53"/>
      <c r="P426" s="54"/>
      <c r="Q426" s="37"/>
      <c r="R426" s="51"/>
      <c r="S426" s="43"/>
      <c r="T426" s="37"/>
      <c r="U426" s="37"/>
      <c r="V426" s="43"/>
      <c r="W426" s="41"/>
    </row>
    <row r="427" spans="1:23" s="40" customFormat="1" x14ac:dyDescent="0.25">
      <c r="A427" s="46"/>
      <c r="B427" s="37"/>
      <c r="C427" s="45"/>
      <c r="D427" s="41"/>
      <c r="E427" s="46"/>
      <c r="F427" s="46"/>
      <c r="G427" s="46"/>
      <c r="I427" s="41"/>
      <c r="J427" s="47"/>
      <c r="K427" s="47"/>
      <c r="L427" s="49"/>
      <c r="M427" s="48"/>
      <c r="N427" s="50"/>
      <c r="O427" s="53"/>
      <c r="P427" s="54"/>
      <c r="Q427" s="37"/>
      <c r="R427" s="51"/>
      <c r="S427" s="43"/>
      <c r="T427" s="37"/>
      <c r="U427" s="37"/>
      <c r="V427" s="43"/>
      <c r="W427" s="41"/>
    </row>
    <row r="428" spans="1:23" s="40" customFormat="1" x14ac:dyDescent="0.25">
      <c r="A428" s="46"/>
      <c r="B428" s="37"/>
      <c r="C428" s="45"/>
      <c r="D428" s="41"/>
      <c r="E428" s="46"/>
      <c r="F428" s="46"/>
      <c r="G428" s="46"/>
      <c r="I428" s="41"/>
      <c r="J428" s="47"/>
      <c r="K428" s="47"/>
      <c r="L428" s="49"/>
      <c r="M428" s="48"/>
      <c r="N428" s="50"/>
      <c r="O428" s="53"/>
      <c r="P428" s="54"/>
      <c r="Q428" s="37"/>
      <c r="R428" s="51"/>
      <c r="S428" s="43"/>
      <c r="T428" s="37"/>
      <c r="U428" s="37"/>
      <c r="V428" s="43"/>
      <c r="W428" s="41"/>
    </row>
    <row r="429" spans="1:23" s="40" customFormat="1" x14ac:dyDescent="0.25">
      <c r="A429" s="46"/>
      <c r="B429" s="37"/>
      <c r="C429" s="45"/>
      <c r="D429" s="41"/>
      <c r="E429" s="46"/>
      <c r="F429" s="46"/>
      <c r="G429" s="46"/>
      <c r="I429" s="41"/>
      <c r="J429" s="47"/>
      <c r="K429" s="47"/>
      <c r="L429" s="49"/>
      <c r="M429" s="48"/>
      <c r="N429" s="50"/>
      <c r="O429" s="53"/>
      <c r="P429" s="54"/>
      <c r="Q429" s="37"/>
      <c r="R429" s="51"/>
      <c r="S429" s="43"/>
      <c r="T429" s="37"/>
      <c r="U429" s="37"/>
      <c r="V429" s="43"/>
      <c r="W429" s="41"/>
    </row>
    <row r="430" spans="1:23" s="40" customFormat="1" x14ac:dyDescent="0.25">
      <c r="A430" s="46"/>
      <c r="B430" s="37"/>
      <c r="C430" s="45"/>
      <c r="D430" s="41"/>
      <c r="E430" s="46"/>
      <c r="F430" s="46"/>
      <c r="G430" s="46"/>
      <c r="I430" s="41"/>
      <c r="J430" s="47"/>
      <c r="K430" s="47"/>
      <c r="L430" s="49"/>
      <c r="M430" s="48"/>
      <c r="N430" s="50"/>
      <c r="O430" s="53"/>
      <c r="P430" s="54"/>
      <c r="Q430" s="37"/>
      <c r="R430" s="51"/>
      <c r="S430" s="43"/>
      <c r="T430" s="37"/>
      <c r="U430" s="37"/>
      <c r="V430" s="43"/>
      <c r="W430" s="41"/>
    </row>
    <row r="431" spans="1:23" s="40" customFormat="1" x14ac:dyDescent="0.25">
      <c r="A431" s="46"/>
      <c r="B431" s="37"/>
      <c r="C431" s="45"/>
      <c r="D431" s="41"/>
      <c r="E431" s="46"/>
      <c r="F431" s="46"/>
      <c r="G431" s="46"/>
      <c r="I431" s="41"/>
      <c r="J431" s="47"/>
      <c r="K431" s="47"/>
      <c r="L431" s="49"/>
      <c r="M431" s="48"/>
      <c r="N431" s="50"/>
      <c r="O431" s="53"/>
      <c r="P431" s="54"/>
      <c r="Q431" s="37"/>
      <c r="R431" s="51"/>
      <c r="S431" s="43"/>
      <c r="T431" s="37"/>
      <c r="U431" s="37"/>
      <c r="V431" s="43"/>
      <c r="W431" s="41"/>
    </row>
    <row r="432" spans="1:23" s="40" customFormat="1" x14ac:dyDescent="0.25">
      <c r="A432" s="46"/>
      <c r="B432" s="37"/>
      <c r="C432" s="45"/>
      <c r="D432" s="41"/>
      <c r="E432" s="46"/>
      <c r="F432" s="46"/>
      <c r="G432" s="46"/>
      <c r="I432" s="41"/>
      <c r="J432" s="47"/>
      <c r="K432" s="47"/>
      <c r="L432" s="49"/>
      <c r="M432" s="48"/>
      <c r="N432" s="50"/>
      <c r="O432" s="53"/>
      <c r="P432" s="54"/>
      <c r="Q432" s="37"/>
      <c r="R432" s="51"/>
      <c r="S432" s="43"/>
      <c r="T432" s="37"/>
      <c r="U432" s="37"/>
      <c r="V432" s="43"/>
      <c r="W432" s="41"/>
    </row>
    <row r="433" spans="1:23" s="40" customFormat="1" x14ac:dyDescent="0.25">
      <c r="A433" s="46"/>
      <c r="B433" s="37"/>
      <c r="C433" s="45"/>
      <c r="D433" s="41"/>
      <c r="E433" s="46"/>
      <c r="F433" s="46"/>
      <c r="G433" s="46"/>
      <c r="I433" s="41"/>
      <c r="J433" s="47"/>
      <c r="K433" s="47"/>
      <c r="L433" s="49"/>
      <c r="M433" s="48"/>
      <c r="N433" s="50"/>
      <c r="O433" s="53"/>
      <c r="P433" s="54"/>
      <c r="Q433" s="37"/>
      <c r="R433" s="51"/>
      <c r="S433" s="43"/>
      <c r="T433" s="37"/>
      <c r="U433" s="37"/>
      <c r="V433" s="43"/>
      <c r="W433" s="41"/>
    </row>
    <row r="434" spans="1:23" s="40" customFormat="1" x14ac:dyDescent="0.25">
      <c r="A434" s="46"/>
      <c r="B434" s="37"/>
      <c r="C434" s="45"/>
      <c r="D434" s="41"/>
      <c r="E434" s="46"/>
      <c r="F434" s="46"/>
      <c r="G434" s="46"/>
      <c r="I434" s="41"/>
      <c r="J434" s="47"/>
      <c r="K434" s="47"/>
      <c r="L434" s="49"/>
      <c r="M434" s="48"/>
      <c r="N434" s="50"/>
      <c r="O434" s="53"/>
      <c r="P434" s="54"/>
      <c r="Q434" s="37"/>
      <c r="R434" s="51"/>
      <c r="S434" s="43"/>
      <c r="T434" s="37"/>
      <c r="U434" s="37"/>
      <c r="V434" s="43"/>
      <c r="W434" s="41"/>
    </row>
    <row r="435" spans="1:23" s="40" customFormat="1" x14ac:dyDescent="0.25">
      <c r="A435" s="46"/>
      <c r="B435" s="37"/>
      <c r="C435" s="45"/>
      <c r="D435" s="41"/>
      <c r="E435" s="46"/>
      <c r="F435" s="46"/>
      <c r="G435" s="46"/>
      <c r="I435" s="41"/>
      <c r="J435" s="47"/>
      <c r="K435" s="47"/>
      <c r="L435" s="49"/>
      <c r="M435" s="48"/>
      <c r="N435" s="50"/>
      <c r="O435" s="53"/>
      <c r="P435" s="54"/>
      <c r="Q435" s="37"/>
      <c r="R435" s="51"/>
      <c r="S435" s="43"/>
      <c r="T435" s="37"/>
      <c r="U435" s="37"/>
      <c r="V435" s="43"/>
      <c r="W435" s="41"/>
    </row>
    <row r="436" spans="1:23" s="40" customFormat="1" x14ac:dyDescent="0.25">
      <c r="A436" s="46"/>
      <c r="B436" s="37"/>
      <c r="C436" s="45"/>
      <c r="D436" s="41"/>
      <c r="E436" s="46"/>
      <c r="F436" s="46"/>
      <c r="G436" s="46"/>
      <c r="I436" s="41"/>
      <c r="J436" s="47"/>
      <c r="K436" s="47"/>
      <c r="L436" s="49"/>
      <c r="M436" s="48"/>
      <c r="N436" s="50"/>
      <c r="O436" s="53"/>
      <c r="P436" s="54"/>
      <c r="Q436" s="37"/>
      <c r="R436" s="51"/>
      <c r="S436" s="43"/>
      <c r="T436" s="37"/>
      <c r="U436" s="37"/>
      <c r="V436" s="43"/>
      <c r="W436" s="41"/>
    </row>
    <row r="437" spans="1:23" s="40" customFormat="1" x14ac:dyDescent="0.25">
      <c r="A437" s="46"/>
      <c r="B437" s="37"/>
      <c r="C437" s="45"/>
      <c r="D437" s="41"/>
      <c r="E437" s="46"/>
      <c r="F437" s="46"/>
      <c r="G437" s="46"/>
      <c r="I437" s="41"/>
      <c r="J437" s="47"/>
      <c r="K437" s="47"/>
      <c r="L437" s="49"/>
      <c r="M437" s="48"/>
      <c r="N437" s="50"/>
      <c r="O437" s="53"/>
      <c r="P437" s="54"/>
      <c r="Q437" s="37"/>
      <c r="R437" s="51"/>
      <c r="S437" s="43"/>
      <c r="T437" s="37"/>
      <c r="U437" s="37"/>
      <c r="V437" s="43"/>
      <c r="W437" s="41"/>
    </row>
    <row r="438" spans="1:23" s="40" customFormat="1" x14ac:dyDescent="0.25">
      <c r="A438" s="46"/>
      <c r="B438" s="37"/>
      <c r="C438" s="45"/>
      <c r="D438" s="41"/>
      <c r="E438" s="46"/>
      <c r="F438" s="46"/>
      <c r="G438" s="46"/>
      <c r="I438" s="41"/>
      <c r="J438" s="47"/>
      <c r="K438" s="47"/>
      <c r="L438" s="49"/>
      <c r="M438" s="48"/>
      <c r="N438" s="50"/>
      <c r="O438" s="53"/>
      <c r="P438" s="54"/>
      <c r="Q438" s="37"/>
      <c r="R438" s="51"/>
      <c r="S438" s="43"/>
      <c r="T438" s="37"/>
      <c r="U438" s="37"/>
      <c r="V438" s="43"/>
      <c r="W438" s="41"/>
    </row>
    <row r="439" spans="1:23" s="40" customFormat="1" x14ac:dyDescent="0.25">
      <c r="A439" s="46"/>
      <c r="B439" s="37"/>
      <c r="C439" s="45"/>
      <c r="D439" s="41"/>
      <c r="E439" s="46"/>
      <c r="F439" s="46"/>
      <c r="G439" s="46"/>
      <c r="I439" s="41"/>
      <c r="J439" s="47"/>
      <c r="K439" s="47"/>
      <c r="L439" s="49"/>
      <c r="M439" s="48"/>
      <c r="N439" s="50"/>
      <c r="O439" s="53"/>
      <c r="P439" s="54"/>
      <c r="Q439" s="37"/>
      <c r="R439" s="51"/>
      <c r="S439" s="43"/>
      <c r="T439" s="37"/>
      <c r="U439" s="37"/>
      <c r="V439" s="43"/>
      <c r="W439" s="41"/>
    </row>
    <row r="440" spans="1:23" s="40" customFormat="1" x14ac:dyDescent="0.25">
      <c r="A440" s="46"/>
      <c r="B440" s="37"/>
      <c r="C440" s="45"/>
      <c r="D440" s="41"/>
      <c r="E440" s="46"/>
      <c r="F440" s="46"/>
      <c r="G440" s="46"/>
      <c r="I440" s="41"/>
      <c r="J440" s="47"/>
      <c r="K440" s="47"/>
      <c r="L440" s="49"/>
      <c r="M440" s="48"/>
      <c r="N440" s="50"/>
      <c r="O440" s="53"/>
      <c r="P440" s="54"/>
      <c r="Q440" s="37"/>
      <c r="R440" s="51"/>
      <c r="S440" s="43"/>
      <c r="T440" s="37"/>
      <c r="U440" s="37"/>
      <c r="V440" s="43"/>
      <c r="W440" s="41"/>
    </row>
    <row r="441" spans="1:23" s="40" customFormat="1" x14ac:dyDescent="0.25">
      <c r="A441" s="46"/>
      <c r="B441" s="37"/>
      <c r="C441" s="45"/>
      <c r="D441" s="41"/>
      <c r="E441" s="46"/>
      <c r="F441" s="46"/>
      <c r="G441" s="46"/>
      <c r="I441" s="41"/>
      <c r="J441" s="47"/>
      <c r="K441" s="47"/>
      <c r="L441" s="49"/>
      <c r="M441" s="48"/>
      <c r="N441" s="50"/>
      <c r="O441" s="53"/>
      <c r="P441" s="54"/>
      <c r="Q441" s="37"/>
      <c r="R441" s="51"/>
      <c r="S441" s="43"/>
      <c r="T441" s="37"/>
      <c r="U441" s="37"/>
      <c r="V441" s="43"/>
      <c r="W441" s="41"/>
    </row>
    <row r="442" spans="1:23" s="40" customFormat="1" x14ac:dyDescent="0.25">
      <c r="A442" s="46"/>
      <c r="B442" s="37"/>
      <c r="C442" s="45"/>
      <c r="D442" s="41"/>
      <c r="E442" s="46"/>
      <c r="F442" s="46"/>
      <c r="G442" s="46"/>
      <c r="I442" s="41"/>
      <c r="J442" s="47"/>
      <c r="K442" s="47"/>
      <c r="L442" s="49"/>
      <c r="M442" s="48"/>
      <c r="N442" s="50"/>
      <c r="O442" s="53"/>
      <c r="P442" s="54"/>
      <c r="Q442" s="37"/>
      <c r="R442" s="51"/>
      <c r="S442" s="43"/>
      <c r="T442" s="37"/>
      <c r="U442" s="37"/>
      <c r="V442" s="43"/>
      <c r="W442" s="41"/>
    </row>
    <row r="443" spans="1:23" s="40" customFormat="1" x14ac:dyDescent="0.25">
      <c r="A443" s="46"/>
      <c r="B443" s="37"/>
      <c r="C443" s="45"/>
      <c r="D443" s="41"/>
      <c r="E443" s="46"/>
      <c r="F443" s="46"/>
      <c r="G443" s="46"/>
      <c r="I443" s="41"/>
      <c r="J443" s="47"/>
      <c r="K443" s="47"/>
      <c r="L443" s="49"/>
      <c r="M443" s="48"/>
      <c r="N443" s="50"/>
      <c r="O443" s="53"/>
      <c r="P443" s="54"/>
      <c r="Q443" s="37"/>
      <c r="R443" s="51"/>
      <c r="S443" s="43"/>
      <c r="T443" s="37"/>
      <c r="U443" s="37"/>
      <c r="V443" s="43"/>
      <c r="W443" s="41"/>
    </row>
    <row r="444" spans="1:23" s="40" customFormat="1" x14ac:dyDescent="0.25">
      <c r="A444" s="46"/>
      <c r="B444" s="37"/>
      <c r="C444" s="45"/>
      <c r="D444" s="41"/>
      <c r="E444" s="46"/>
      <c r="F444" s="46"/>
      <c r="G444" s="46"/>
      <c r="I444" s="41"/>
      <c r="J444" s="47"/>
      <c r="K444" s="47"/>
      <c r="L444" s="49"/>
      <c r="M444" s="48"/>
      <c r="N444" s="50"/>
      <c r="O444" s="53"/>
      <c r="P444" s="54"/>
      <c r="Q444" s="37"/>
      <c r="R444" s="51"/>
      <c r="S444" s="43"/>
      <c r="T444" s="37"/>
      <c r="U444" s="37"/>
      <c r="V444" s="43"/>
      <c r="W444" s="41"/>
    </row>
    <row r="445" spans="1:23" s="40" customFormat="1" x14ac:dyDescent="0.25">
      <c r="A445" s="46"/>
      <c r="B445" s="37"/>
      <c r="C445" s="45"/>
      <c r="D445" s="41"/>
      <c r="E445" s="46"/>
      <c r="F445" s="46"/>
      <c r="G445" s="46"/>
      <c r="I445" s="41"/>
      <c r="J445" s="47"/>
      <c r="K445" s="47"/>
      <c r="L445" s="49"/>
      <c r="M445" s="48"/>
      <c r="N445" s="50"/>
      <c r="O445" s="53"/>
      <c r="P445" s="54"/>
      <c r="Q445" s="37"/>
      <c r="R445" s="51"/>
      <c r="S445" s="43"/>
      <c r="T445" s="37"/>
      <c r="U445" s="37"/>
      <c r="V445" s="43"/>
      <c r="W445" s="41"/>
    </row>
    <row r="446" spans="1:23" s="40" customFormat="1" x14ac:dyDescent="0.25">
      <c r="A446" s="46"/>
      <c r="B446" s="37"/>
      <c r="C446" s="45"/>
      <c r="D446" s="41"/>
      <c r="E446" s="46"/>
      <c r="F446" s="46"/>
      <c r="G446" s="46"/>
      <c r="I446" s="41"/>
      <c r="J446" s="47"/>
      <c r="K446" s="47"/>
      <c r="L446" s="49"/>
      <c r="M446" s="48"/>
      <c r="N446" s="50"/>
      <c r="O446" s="53"/>
      <c r="P446" s="54"/>
      <c r="Q446" s="37"/>
      <c r="R446" s="51"/>
      <c r="S446" s="43"/>
      <c r="T446" s="37"/>
      <c r="U446" s="37"/>
      <c r="V446" s="43"/>
      <c r="W446" s="41"/>
    </row>
    <row r="447" spans="1:23" s="40" customFormat="1" x14ac:dyDescent="0.25">
      <c r="A447" s="46"/>
      <c r="B447" s="37"/>
      <c r="C447" s="45"/>
      <c r="D447" s="41"/>
      <c r="E447" s="46"/>
      <c r="F447" s="46"/>
      <c r="G447" s="46"/>
      <c r="I447" s="41"/>
      <c r="J447" s="47"/>
      <c r="K447" s="47"/>
      <c r="L447" s="49"/>
      <c r="M447" s="48"/>
      <c r="N447" s="50"/>
      <c r="O447" s="53"/>
      <c r="P447" s="54"/>
      <c r="Q447" s="37"/>
      <c r="R447" s="51"/>
      <c r="S447" s="43"/>
      <c r="T447" s="37"/>
      <c r="U447" s="37"/>
      <c r="V447" s="43"/>
      <c r="W447" s="41"/>
    </row>
    <row r="448" spans="1:23" s="40" customFormat="1" x14ac:dyDescent="0.25">
      <c r="A448" s="46"/>
      <c r="B448" s="37"/>
      <c r="C448" s="45"/>
      <c r="D448" s="41"/>
      <c r="E448" s="46"/>
      <c r="F448" s="46"/>
      <c r="G448" s="46"/>
      <c r="I448" s="41"/>
      <c r="J448" s="47"/>
      <c r="K448" s="47"/>
      <c r="L448" s="49"/>
      <c r="M448" s="48"/>
      <c r="N448" s="50"/>
      <c r="O448" s="53"/>
      <c r="P448" s="54"/>
      <c r="Q448" s="37"/>
      <c r="R448" s="51"/>
      <c r="S448" s="43"/>
      <c r="T448" s="37"/>
      <c r="U448" s="37"/>
      <c r="V448" s="43"/>
      <c r="W448" s="41"/>
    </row>
    <row r="449" spans="1:23" s="40" customFormat="1" x14ac:dyDescent="0.25">
      <c r="A449" s="46"/>
      <c r="B449" s="37"/>
      <c r="C449" s="45"/>
      <c r="D449" s="41"/>
      <c r="E449" s="46"/>
      <c r="F449" s="46"/>
      <c r="G449" s="46"/>
      <c r="I449" s="41"/>
      <c r="J449" s="47"/>
      <c r="K449" s="47"/>
      <c r="L449" s="49"/>
      <c r="M449" s="48"/>
      <c r="N449" s="50"/>
      <c r="O449" s="53"/>
      <c r="P449" s="54"/>
      <c r="Q449" s="37"/>
      <c r="R449" s="51"/>
      <c r="S449" s="43"/>
      <c r="T449" s="37"/>
      <c r="U449" s="37"/>
      <c r="V449" s="43"/>
      <c r="W449" s="41"/>
    </row>
    <row r="450" spans="1:23" s="40" customFormat="1" x14ac:dyDescent="0.25">
      <c r="A450" s="46"/>
      <c r="B450" s="37"/>
      <c r="C450" s="45"/>
      <c r="D450" s="41"/>
      <c r="E450" s="46"/>
      <c r="F450" s="46"/>
      <c r="G450" s="46"/>
      <c r="I450" s="41"/>
      <c r="J450" s="47"/>
      <c r="K450" s="47"/>
      <c r="L450" s="49"/>
      <c r="M450" s="48"/>
      <c r="N450" s="50"/>
      <c r="O450" s="53"/>
      <c r="P450" s="54"/>
      <c r="Q450" s="37"/>
      <c r="R450" s="51"/>
      <c r="S450" s="43"/>
      <c r="T450" s="37"/>
      <c r="U450" s="37"/>
      <c r="V450" s="43"/>
      <c r="W450" s="41"/>
    </row>
    <row r="451" spans="1:23" s="40" customFormat="1" x14ac:dyDescent="0.25">
      <c r="A451" s="46"/>
      <c r="B451" s="37"/>
      <c r="C451" s="45"/>
      <c r="D451" s="41"/>
      <c r="E451" s="46"/>
      <c r="F451" s="46"/>
      <c r="G451" s="46"/>
      <c r="I451" s="41"/>
      <c r="J451" s="47"/>
      <c r="K451" s="47"/>
      <c r="L451" s="49"/>
      <c r="M451" s="48"/>
      <c r="N451" s="50"/>
      <c r="O451" s="53"/>
      <c r="P451" s="54"/>
      <c r="Q451" s="37"/>
      <c r="R451" s="51"/>
      <c r="S451" s="43"/>
      <c r="T451" s="37"/>
      <c r="U451" s="37"/>
      <c r="V451" s="43"/>
      <c r="W451" s="41"/>
    </row>
    <row r="452" spans="1:23" s="40" customFormat="1" x14ac:dyDescent="0.25">
      <c r="A452" s="46"/>
      <c r="B452" s="37"/>
      <c r="C452" s="45"/>
      <c r="D452" s="41"/>
      <c r="E452" s="46"/>
      <c r="F452" s="46"/>
      <c r="G452" s="46"/>
      <c r="I452" s="41"/>
      <c r="J452" s="47"/>
      <c r="K452" s="47"/>
      <c r="L452" s="49"/>
      <c r="M452" s="48"/>
      <c r="N452" s="50"/>
      <c r="O452" s="53"/>
      <c r="P452" s="54"/>
      <c r="Q452" s="37"/>
      <c r="R452" s="51"/>
      <c r="S452" s="43"/>
      <c r="T452" s="37"/>
      <c r="U452" s="37"/>
      <c r="V452" s="43"/>
      <c r="W452" s="41"/>
    </row>
    <row r="453" spans="1:23" s="40" customFormat="1" x14ac:dyDescent="0.25">
      <c r="A453" s="46"/>
      <c r="B453" s="37"/>
      <c r="C453" s="45"/>
      <c r="D453" s="41"/>
      <c r="E453" s="46"/>
      <c r="F453" s="46"/>
      <c r="G453" s="46"/>
      <c r="I453" s="41"/>
      <c r="J453" s="47"/>
      <c r="K453" s="47"/>
      <c r="L453" s="49"/>
      <c r="M453" s="48"/>
      <c r="N453" s="50"/>
      <c r="O453" s="53"/>
      <c r="P453" s="54"/>
      <c r="Q453" s="37"/>
      <c r="R453" s="51"/>
      <c r="S453" s="43"/>
      <c r="T453" s="37"/>
      <c r="U453" s="37"/>
      <c r="V453" s="43"/>
      <c r="W453" s="41"/>
    </row>
    <row r="454" spans="1:23" s="40" customFormat="1" x14ac:dyDescent="0.25">
      <c r="A454" s="46"/>
      <c r="B454" s="37"/>
      <c r="C454" s="45"/>
      <c r="D454" s="41"/>
      <c r="E454" s="46"/>
      <c r="F454" s="46"/>
      <c r="G454" s="46"/>
      <c r="I454" s="41"/>
      <c r="J454" s="47"/>
      <c r="K454" s="47"/>
      <c r="L454" s="49"/>
      <c r="M454" s="48"/>
      <c r="N454" s="50"/>
      <c r="O454" s="53"/>
      <c r="P454" s="54"/>
      <c r="Q454" s="37"/>
      <c r="R454" s="51"/>
      <c r="S454" s="43"/>
      <c r="T454" s="37"/>
      <c r="U454" s="37"/>
      <c r="V454" s="43"/>
      <c r="W454" s="41"/>
    </row>
    <row r="455" spans="1:23" s="40" customFormat="1" x14ac:dyDescent="0.25">
      <c r="A455" s="46"/>
      <c r="B455" s="37"/>
      <c r="C455" s="45"/>
      <c r="D455" s="41"/>
      <c r="E455" s="46"/>
      <c r="F455" s="46"/>
      <c r="G455" s="46"/>
      <c r="I455" s="41"/>
      <c r="J455" s="47"/>
      <c r="K455" s="47"/>
      <c r="L455" s="49"/>
      <c r="M455" s="48"/>
      <c r="N455" s="50"/>
      <c r="O455" s="53"/>
      <c r="P455" s="54"/>
      <c r="Q455" s="37"/>
      <c r="R455" s="51"/>
      <c r="S455" s="43"/>
      <c r="T455" s="37"/>
      <c r="U455" s="37"/>
      <c r="V455" s="43"/>
      <c r="W455" s="41"/>
    </row>
    <row r="456" spans="1:23" s="40" customFormat="1" x14ac:dyDescent="0.25">
      <c r="A456" s="46"/>
      <c r="B456" s="37"/>
      <c r="C456" s="45"/>
      <c r="D456" s="41"/>
      <c r="E456" s="46"/>
      <c r="F456" s="46"/>
      <c r="G456" s="46"/>
      <c r="I456" s="41"/>
      <c r="J456" s="47"/>
      <c r="K456" s="47"/>
      <c r="L456" s="49"/>
      <c r="M456" s="48"/>
      <c r="N456" s="50"/>
      <c r="O456" s="53"/>
      <c r="P456" s="54"/>
      <c r="Q456" s="37"/>
      <c r="R456" s="51"/>
      <c r="S456" s="43"/>
      <c r="T456" s="37"/>
      <c r="U456" s="37"/>
      <c r="V456" s="43"/>
      <c r="W456" s="41"/>
    </row>
    <row r="457" spans="1:23" s="40" customFormat="1" x14ac:dyDescent="0.25">
      <c r="A457" s="46"/>
      <c r="B457" s="37"/>
      <c r="C457" s="45"/>
      <c r="D457" s="41"/>
      <c r="E457" s="46"/>
      <c r="F457" s="46"/>
      <c r="G457" s="46"/>
      <c r="I457" s="41"/>
      <c r="J457" s="47"/>
      <c r="K457" s="47"/>
      <c r="L457" s="49"/>
      <c r="M457" s="48"/>
      <c r="N457" s="50"/>
      <c r="O457" s="53"/>
      <c r="P457" s="54"/>
      <c r="Q457" s="37"/>
      <c r="R457" s="51"/>
      <c r="S457" s="43"/>
      <c r="T457" s="37"/>
      <c r="U457" s="37"/>
      <c r="V457" s="43"/>
      <c r="W457" s="41"/>
    </row>
    <row r="458" spans="1:23" s="40" customFormat="1" x14ac:dyDescent="0.25">
      <c r="A458" s="46"/>
      <c r="B458" s="37"/>
      <c r="C458" s="45"/>
      <c r="D458" s="41"/>
      <c r="E458" s="46"/>
      <c r="F458" s="46"/>
      <c r="G458" s="46"/>
      <c r="I458" s="41"/>
      <c r="J458" s="47"/>
      <c r="K458" s="47"/>
      <c r="L458" s="49"/>
      <c r="M458" s="48"/>
      <c r="N458" s="50"/>
      <c r="O458" s="53"/>
      <c r="P458" s="54"/>
      <c r="Q458" s="37"/>
      <c r="R458" s="51"/>
      <c r="S458" s="43"/>
      <c r="T458" s="37"/>
      <c r="U458" s="37"/>
      <c r="V458" s="43"/>
      <c r="W458" s="41"/>
    </row>
    <row r="459" spans="1:23" s="40" customFormat="1" x14ac:dyDescent="0.25">
      <c r="A459" s="46"/>
      <c r="B459" s="37"/>
      <c r="C459" s="45"/>
      <c r="D459" s="41"/>
      <c r="E459" s="46"/>
      <c r="F459" s="46"/>
      <c r="G459" s="46"/>
      <c r="I459" s="41"/>
      <c r="J459" s="47"/>
      <c r="K459" s="47"/>
      <c r="L459" s="49"/>
      <c r="M459" s="48"/>
      <c r="N459" s="50"/>
      <c r="O459" s="53"/>
      <c r="P459" s="54"/>
      <c r="Q459" s="37"/>
      <c r="R459" s="51"/>
      <c r="S459" s="43"/>
      <c r="T459" s="37"/>
      <c r="U459" s="37"/>
      <c r="V459" s="43"/>
      <c r="W459" s="41"/>
    </row>
    <row r="460" spans="1:23" s="40" customFormat="1" x14ac:dyDescent="0.25">
      <c r="A460" s="46"/>
      <c r="B460" s="37"/>
      <c r="C460" s="45"/>
      <c r="D460" s="41"/>
      <c r="E460" s="46"/>
      <c r="F460" s="46"/>
      <c r="G460" s="46"/>
      <c r="I460" s="41"/>
      <c r="J460" s="47"/>
      <c r="K460" s="47"/>
      <c r="L460" s="49"/>
      <c r="M460" s="48"/>
      <c r="N460" s="50"/>
      <c r="O460" s="53"/>
      <c r="P460" s="54"/>
      <c r="Q460" s="37"/>
      <c r="R460" s="51"/>
      <c r="S460" s="43"/>
      <c r="T460" s="37"/>
      <c r="U460" s="37"/>
      <c r="V460" s="43"/>
      <c r="W460" s="41"/>
    </row>
    <row r="461" spans="1:23" s="40" customFormat="1" x14ac:dyDescent="0.25">
      <c r="A461" s="46"/>
      <c r="B461" s="37"/>
      <c r="C461" s="45"/>
      <c r="D461" s="41"/>
      <c r="E461" s="46"/>
      <c r="F461" s="46"/>
      <c r="G461" s="46"/>
      <c r="I461" s="41"/>
      <c r="J461" s="47"/>
      <c r="K461" s="47"/>
      <c r="L461" s="49"/>
      <c r="M461" s="48"/>
      <c r="N461" s="50"/>
      <c r="O461" s="53"/>
      <c r="P461" s="54"/>
      <c r="Q461" s="37"/>
      <c r="R461" s="51"/>
      <c r="S461" s="43"/>
      <c r="T461" s="37"/>
      <c r="U461" s="37"/>
      <c r="V461" s="43"/>
      <c r="W461" s="41"/>
    </row>
    <row r="462" spans="1:23" s="40" customFormat="1" x14ac:dyDescent="0.25">
      <c r="A462" s="46"/>
      <c r="B462" s="37"/>
      <c r="C462" s="45"/>
      <c r="D462" s="41"/>
      <c r="E462" s="46"/>
      <c r="F462" s="46"/>
      <c r="G462" s="46"/>
      <c r="I462" s="41"/>
      <c r="J462" s="47"/>
      <c r="K462" s="47"/>
      <c r="L462" s="49"/>
      <c r="M462" s="48"/>
      <c r="N462" s="50"/>
      <c r="O462" s="53"/>
      <c r="P462" s="54"/>
      <c r="Q462" s="37"/>
      <c r="R462" s="51"/>
      <c r="S462" s="43"/>
      <c r="T462" s="37"/>
      <c r="U462" s="37"/>
      <c r="V462" s="43"/>
      <c r="W462" s="41"/>
    </row>
    <row r="463" spans="1:23" s="40" customFormat="1" x14ac:dyDescent="0.25">
      <c r="A463" s="46"/>
      <c r="B463" s="37"/>
      <c r="C463" s="45"/>
      <c r="D463" s="41"/>
      <c r="E463" s="46"/>
      <c r="F463" s="46"/>
      <c r="G463" s="46"/>
      <c r="I463" s="41"/>
      <c r="J463" s="47"/>
      <c r="K463" s="47"/>
      <c r="L463" s="49"/>
      <c r="M463" s="48"/>
      <c r="N463" s="50"/>
      <c r="O463" s="53"/>
      <c r="P463" s="54"/>
      <c r="Q463" s="37"/>
      <c r="R463" s="51"/>
      <c r="S463" s="43"/>
      <c r="T463" s="37"/>
      <c r="U463" s="37"/>
      <c r="V463" s="43"/>
      <c r="W463" s="41"/>
    </row>
    <row r="464" spans="1:23" s="40" customFormat="1" x14ac:dyDescent="0.25">
      <c r="A464" s="46"/>
      <c r="B464" s="37"/>
      <c r="C464" s="45"/>
      <c r="D464" s="41"/>
      <c r="E464" s="46"/>
      <c r="F464" s="46"/>
      <c r="G464" s="46"/>
      <c r="I464" s="41"/>
      <c r="J464" s="47"/>
      <c r="K464" s="47"/>
      <c r="L464" s="49"/>
      <c r="M464" s="48"/>
      <c r="N464" s="50"/>
      <c r="O464" s="53"/>
      <c r="P464" s="54"/>
      <c r="Q464" s="37"/>
      <c r="R464" s="51"/>
      <c r="S464" s="43"/>
      <c r="T464" s="37"/>
      <c r="U464" s="37"/>
      <c r="V464" s="43"/>
      <c r="W464" s="41"/>
    </row>
    <row r="465" spans="1:23" s="40" customFormat="1" x14ac:dyDescent="0.25">
      <c r="A465" s="46"/>
      <c r="B465" s="37"/>
      <c r="C465" s="45"/>
      <c r="D465" s="41"/>
      <c r="E465" s="46"/>
      <c r="F465" s="46"/>
      <c r="G465" s="46"/>
      <c r="I465" s="41"/>
      <c r="J465" s="47"/>
      <c r="K465" s="47"/>
      <c r="L465" s="49"/>
      <c r="M465" s="48"/>
      <c r="N465" s="50"/>
      <c r="O465" s="53"/>
      <c r="P465" s="54"/>
      <c r="Q465" s="37"/>
      <c r="R465" s="51"/>
      <c r="S465" s="43"/>
      <c r="T465" s="37"/>
      <c r="U465" s="37"/>
      <c r="V465" s="43"/>
      <c r="W465" s="41"/>
    </row>
    <row r="466" spans="1:23" s="40" customFormat="1" x14ac:dyDescent="0.25">
      <c r="A466" s="46"/>
      <c r="B466" s="37"/>
      <c r="C466" s="45"/>
      <c r="D466" s="41"/>
      <c r="E466" s="46"/>
      <c r="F466" s="46"/>
      <c r="G466" s="46"/>
      <c r="I466" s="41"/>
      <c r="J466" s="47"/>
      <c r="K466" s="47"/>
      <c r="L466" s="49"/>
      <c r="M466" s="48"/>
      <c r="N466" s="50"/>
      <c r="O466" s="53"/>
      <c r="P466" s="54"/>
      <c r="Q466" s="37"/>
      <c r="R466" s="51"/>
      <c r="S466" s="43"/>
      <c r="T466" s="37"/>
      <c r="U466" s="37"/>
      <c r="V466" s="43"/>
      <c r="W466" s="41"/>
    </row>
    <row r="467" spans="1:23" s="40" customFormat="1" x14ac:dyDescent="0.25">
      <c r="A467" s="46"/>
      <c r="B467" s="37"/>
      <c r="C467" s="45"/>
      <c r="D467" s="41"/>
      <c r="E467" s="46"/>
      <c r="F467" s="46"/>
      <c r="G467" s="46"/>
      <c r="I467" s="41"/>
      <c r="J467" s="47"/>
      <c r="K467" s="47"/>
      <c r="L467" s="49"/>
      <c r="M467" s="48"/>
      <c r="N467" s="50"/>
      <c r="O467" s="53"/>
      <c r="P467" s="54"/>
      <c r="Q467" s="37"/>
      <c r="R467" s="51"/>
      <c r="S467" s="43"/>
      <c r="T467" s="37"/>
      <c r="U467" s="37"/>
      <c r="V467" s="43"/>
      <c r="W467" s="41"/>
    </row>
    <row r="468" spans="1:23" s="40" customFormat="1" x14ac:dyDescent="0.25">
      <c r="A468" s="46"/>
      <c r="B468" s="37"/>
      <c r="C468" s="45"/>
      <c r="D468" s="41"/>
      <c r="E468" s="46"/>
      <c r="F468" s="46"/>
      <c r="G468" s="46"/>
      <c r="I468" s="41"/>
      <c r="J468" s="47"/>
      <c r="K468" s="47"/>
      <c r="L468" s="49"/>
      <c r="M468" s="48"/>
      <c r="N468" s="50"/>
      <c r="O468" s="53"/>
      <c r="P468" s="54"/>
      <c r="Q468" s="37"/>
      <c r="R468" s="51"/>
      <c r="S468" s="43"/>
      <c r="T468" s="37"/>
      <c r="U468" s="37"/>
      <c r="V468" s="43"/>
      <c r="W468" s="41"/>
    </row>
    <row r="469" spans="1:23" s="40" customFormat="1" x14ac:dyDescent="0.25">
      <c r="A469" s="46"/>
      <c r="B469" s="37"/>
      <c r="C469" s="45"/>
      <c r="D469" s="41"/>
      <c r="E469" s="46"/>
      <c r="F469" s="46"/>
      <c r="G469" s="46"/>
      <c r="I469" s="41"/>
      <c r="J469" s="47"/>
      <c r="K469" s="47"/>
      <c r="L469" s="49"/>
      <c r="M469" s="48"/>
      <c r="N469" s="50"/>
      <c r="O469" s="53"/>
      <c r="P469" s="54"/>
      <c r="Q469" s="37"/>
      <c r="R469" s="51"/>
      <c r="S469" s="43"/>
      <c r="T469" s="37"/>
      <c r="U469" s="37"/>
      <c r="V469" s="43"/>
      <c r="W469" s="41"/>
    </row>
    <row r="470" spans="1:23" s="40" customFormat="1" x14ac:dyDescent="0.25">
      <c r="A470" s="46"/>
      <c r="B470" s="37"/>
      <c r="C470" s="45"/>
      <c r="D470" s="41"/>
      <c r="E470" s="46"/>
      <c r="F470" s="46"/>
      <c r="G470" s="46"/>
      <c r="I470" s="41"/>
      <c r="J470" s="47"/>
      <c r="K470" s="47"/>
      <c r="L470" s="49"/>
      <c r="M470" s="48"/>
      <c r="N470" s="50"/>
      <c r="O470" s="53"/>
      <c r="P470" s="54"/>
      <c r="Q470" s="37"/>
      <c r="R470" s="51"/>
      <c r="S470" s="43"/>
      <c r="T470" s="37"/>
      <c r="U470" s="37"/>
      <c r="V470" s="43"/>
      <c r="W470" s="41"/>
    </row>
    <row r="471" spans="1:23" s="40" customFormat="1" x14ac:dyDescent="0.25">
      <c r="A471" s="46"/>
      <c r="B471" s="37"/>
      <c r="C471" s="45"/>
      <c r="D471" s="41"/>
      <c r="E471" s="46"/>
      <c r="F471" s="46"/>
      <c r="G471" s="46"/>
      <c r="I471" s="41"/>
      <c r="J471" s="47"/>
      <c r="K471" s="47"/>
      <c r="L471" s="49"/>
      <c r="M471" s="48"/>
      <c r="N471" s="50"/>
      <c r="O471" s="53"/>
      <c r="P471" s="54"/>
      <c r="Q471" s="37"/>
      <c r="R471" s="51"/>
      <c r="S471" s="43"/>
      <c r="T471" s="37"/>
      <c r="U471" s="37"/>
      <c r="V471" s="43"/>
      <c r="W471" s="41"/>
    </row>
    <row r="472" spans="1:23" s="40" customFormat="1" x14ac:dyDescent="0.25">
      <c r="A472" s="46"/>
      <c r="B472" s="37"/>
      <c r="C472" s="45"/>
      <c r="D472" s="41"/>
      <c r="E472" s="46"/>
      <c r="F472" s="46"/>
      <c r="G472" s="46"/>
      <c r="I472" s="41"/>
      <c r="J472" s="47"/>
      <c r="K472" s="47"/>
      <c r="L472" s="49"/>
      <c r="M472" s="48"/>
      <c r="N472" s="50"/>
      <c r="O472" s="53"/>
      <c r="P472" s="54"/>
      <c r="Q472" s="37"/>
      <c r="R472" s="51"/>
      <c r="S472" s="43"/>
      <c r="T472" s="37"/>
      <c r="U472" s="37"/>
      <c r="V472" s="43"/>
      <c r="W472" s="41"/>
    </row>
    <row r="473" spans="1:23" s="40" customFormat="1" x14ac:dyDescent="0.25">
      <c r="A473" s="46"/>
      <c r="B473" s="37"/>
      <c r="C473" s="45"/>
      <c r="D473" s="41"/>
      <c r="E473" s="46"/>
      <c r="F473" s="46"/>
      <c r="G473" s="46"/>
      <c r="I473" s="41"/>
      <c r="J473" s="47"/>
      <c r="K473" s="47"/>
      <c r="L473" s="49"/>
      <c r="M473" s="48"/>
      <c r="N473" s="50"/>
      <c r="O473" s="53"/>
      <c r="P473" s="54"/>
      <c r="Q473" s="37"/>
      <c r="R473" s="51"/>
      <c r="S473" s="43"/>
      <c r="T473" s="37"/>
      <c r="U473" s="37"/>
      <c r="V473" s="43"/>
      <c r="W473" s="41"/>
    </row>
    <row r="474" spans="1:23" s="40" customFormat="1" x14ac:dyDescent="0.25">
      <c r="A474" s="46"/>
      <c r="B474" s="37"/>
      <c r="C474" s="45"/>
      <c r="D474" s="41"/>
      <c r="E474" s="46"/>
      <c r="F474" s="46"/>
      <c r="G474" s="46"/>
      <c r="I474" s="41"/>
      <c r="J474" s="47"/>
      <c r="K474" s="47"/>
      <c r="L474" s="49"/>
      <c r="M474" s="48"/>
      <c r="N474" s="50"/>
      <c r="O474" s="53"/>
      <c r="P474" s="54"/>
      <c r="Q474" s="37"/>
      <c r="R474" s="51"/>
      <c r="S474" s="43"/>
      <c r="T474" s="37"/>
      <c r="U474" s="37"/>
      <c r="V474" s="43"/>
      <c r="W474" s="41"/>
    </row>
    <row r="475" spans="1:23" s="40" customFormat="1" x14ac:dyDescent="0.25">
      <c r="A475" s="46"/>
      <c r="B475" s="37"/>
      <c r="C475" s="45"/>
      <c r="D475" s="41"/>
      <c r="E475" s="46"/>
      <c r="F475" s="46"/>
      <c r="G475" s="46"/>
      <c r="I475" s="41"/>
      <c r="J475" s="47"/>
      <c r="K475" s="47"/>
      <c r="L475" s="49"/>
      <c r="M475" s="48"/>
      <c r="N475" s="50"/>
      <c r="O475" s="53"/>
      <c r="P475" s="54"/>
      <c r="Q475" s="37"/>
      <c r="R475" s="51"/>
      <c r="S475" s="43"/>
      <c r="T475" s="37"/>
      <c r="U475" s="37"/>
      <c r="V475" s="43"/>
      <c r="W475" s="41"/>
    </row>
    <row r="476" spans="1:23" s="40" customFormat="1" x14ac:dyDescent="0.25">
      <c r="A476" s="46"/>
      <c r="B476" s="37"/>
      <c r="C476" s="45"/>
      <c r="D476" s="41"/>
      <c r="E476" s="46"/>
      <c r="F476" s="46"/>
      <c r="G476" s="46"/>
      <c r="I476" s="41"/>
      <c r="J476" s="47"/>
      <c r="K476" s="47"/>
      <c r="L476" s="49"/>
      <c r="M476" s="48"/>
      <c r="N476" s="50"/>
      <c r="O476" s="53"/>
      <c r="P476" s="54"/>
      <c r="Q476" s="37"/>
      <c r="R476" s="51"/>
      <c r="S476" s="43"/>
      <c r="T476" s="37"/>
      <c r="U476" s="37"/>
      <c r="V476" s="43"/>
      <c r="W476" s="41"/>
    </row>
    <row r="477" spans="1:23" s="40" customFormat="1" x14ac:dyDescent="0.25">
      <c r="A477" s="46"/>
      <c r="B477" s="37"/>
      <c r="C477" s="45"/>
      <c r="D477" s="41"/>
      <c r="E477" s="46"/>
      <c r="F477" s="46"/>
      <c r="G477" s="46"/>
      <c r="I477" s="41"/>
      <c r="J477" s="47"/>
      <c r="K477" s="47"/>
      <c r="L477" s="49"/>
      <c r="M477" s="48"/>
      <c r="N477" s="50"/>
      <c r="O477" s="53"/>
      <c r="P477" s="54"/>
      <c r="Q477" s="37"/>
      <c r="R477" s="51"/>
      <c r="S477" s="43"/>
      <c r="T477" s="37"/>
      <c r="U477" s="37"/>
      <c r="V477" s="43"/>
      <c r="W477" s="41"/>
    </row>
    <row r="478" spans="1:23" s="40" customFormat="1" x14ac:dyDescent="0.25">
      <c r="A478" s="46"/>
      <c r="B478" s="37"/>
      <c r="C478" s="45"/>
      <c r="D478" s="41"/>
      <c r="E478" s="46"/>
      <c r="F478" s="46"/>
      <c r="G478" s="46"/>
      <c r="I478" s="41"/>
      <c r="J478" s="47"/>
      <c r="K478" s="47"/>
      <c r="L478" s="49"/>
      <c r="M478" s="48"/>
      <c r="N478" s="50"/>
      <c r="O478" s="53"/>
      <c r="P478" s="54"/>
      <c r="Q478" s="37"/>
      <c r="R478" s="51"/>
      <c r="S478" s="43"/>
      <c r="T478" s="37"/>
      <c r="U478" s="37"/>
      <c r="V478" s="43"/>
      <c r="W478" s="41"/>
    </row>
    <row r="479" spans="1:23" s="40" customFormat="1" x14ac:dyDescent="0.25">
      <c r="A479" s="46"/>
      <c r="B479" s="37"/>
      <c r="C479" s="45"/>
      <c r="D479" s="41"/>
      <c r="E479" s="46"/>
      <c r="F479" s="46"/>
      <c r="G479" s="46"/>
      <c r="I479" s="41"/>
      <c r="J479" s="47"/>
      <c r="K479" s="47"/>
      <c r="L479" s="49"/>
      <c r="M479" s="48"/>
      <c r="N479" s="50"/>
      <c r="O479" s="53"/>
      <c r="P479" s="54"/>
      <c r="Q479" s="37"/>
      <c r="R479" s="51"/>
      <c r="S479" s="43"/>
      <c r="T479" s="37"/>
      <c r="U479" s="37"/>
      <c r="V479" s="43"/>
      <c r="W479" s="41"/>
    </row>
    <row r="480" spans="1:23" s="40" customFormat="1" x14ac:dyDescent="0.25">
      <c r="A480" s="46"/>
      <c r="B480" s="37"/>
      <c r="C480" s="45"/>
      <c r="D480" s="41"/>
      <c r="E480" s="46"/>
      <c r="F480" s="46"/>
      <c r="G480" s="46"/>
      <c r="I480" s="41"/>
      <c r="J480" s="47"/>
      <c r="K480" s="47"/>
      <c r="L480" s="49"/>
      <c r="M480" s="48"/>
      <c r="N480" s="50"/>
      <c r="O480" s="53"/>
      <c r="P480" s="54"/>
      <c r="Q480" s="37"/>
      <c r="R480" s="51"/>
      <c r="S480" s="43"/>
      <c r="T480" s="37"/>
      <c r="U480" s="37"/>
      <c r="V480" s="43"/>
      <c r="W480" s="41"/>
    </row>
    <row r="481" spans="1:23" s="40" customFormat="1" x14ac:dyDescent="0.25">
      <c r="A481" s="46"/>
      <c r="B481" s="37"/>
      <c r="C481" s="45"/>
      <c r="D481" s="41"/>
      <c r="E481" s="46"/>
      <c r="F481" s="46"/>
      <c r="G481" s="46"/>
      <c r="I481" s="41"/>
      <c r="J481" s="47"/>
      <c r="K481" s="47"/>
      <c r="L481" s="49"/>
      <c r="M481" s="48"/>
      <c r="N481" s="50"/>
      <c r="O481" s="53"/>
      <c r="P481" s="54"/>
      <c r="Q481" s="37"/>
      <c r="R481" s="51"/>
      <c r="S481" s="43"/>
      <c r="T481" s="37"/>
      <c r="U481" s="37"/>
      <c r="V481" s="43"/>
      <c r="W481" s="41"/>
    </row>
    <row r="482" spans="1:23" s="40" customFormat="1" x14ac:dyDescent="0.25">
      <c r="A482" s="46"/>
      <c r="B482" s="37"/>
      <c r="C482" s="45"/>
      <c r="D482" s="41"/>
      <c r="E482" s="46"/>
      <c r="F482" s="46"/>
      <c r="G482" s="46"/>
      <c r="I482" s="41"/>
      <c r="J482" s="47"/>
      <c r="K482" s="47"/>
      <c r="L482" s="49"/>
      <c r="M482" s="48"/>
      <c r="N482" s="50"/>
      <c r="O482" s="53"/>
      <c r="P482" s="54"/>
      <c r="Q482" s="37"/>
      <c r="R482" s="51"/>
      <c r="S482" s="43"/>
      <c r="T482" s="37"/>
      <c r="U482" s="37"/>
      <c r="V482" s="43"/>
      <c r="W482" s="41"/>
    </row>
    <row r="483" spans="1:23" s="40" customFormat="1" x14ac:dyDescent="0.25">
      <c r="A483" s="46"/>
      <c r="B483" s="37"/>
      <c r="C483" s="45"/>
      <c r="D483" s="41"/>
      <c r="E483" s="46"/>
      <c r="F483" s="46"/>
      <c r="G483" s="46"/>
      <c r="I483" s="41"/>
      <c r="J483" s="47"/>
      <c r="K483" s="47"/>
      <c r="L483" s="49"/>
      <c r="M483" s="48"/>
      <c r="N483" s="50"/>
      <c r="O483" s="53"/>
      <c r="P483" s="54"/>
      <c r="Q483" s="37"/>
      <c r="R483" s="51"/>
      <c r="S483" s="43"/>
      <c r="T483" s="37"/>
      <c r="U483" s="37"/>
      <c r="V483" s="43"/>
      <c r="W483" s="41"/>
    </row>
    <row r="484" spans="1:23" s="40" customFormat="1" x14ac:dyDescent="0.25">
      <c r="A484" s="46"/>
      <c r="B484" s="37"/>
      <c r="C484" s="45"/>
      <c r="D484" s="41"/>
      <c r="E484" s="46"/>
      <c r="F484" s="46"/>
      <c r="G484" s="46"/>
      <c r="I484" s="41"/>
      <c r="J484" s="47"/>
      <c r="K484" s="47"/>
      <c r="L484" s="49"/>
      <c r="M484" s="48"/>
      <c r="N484" s="50"/>
      <c r="O484" s="53"/>
      <c r="P484" s="54"/>
      <c r="Q484" s="37"/>
      <c r="R484" s="51"/>
      <c r="S484" s="43"/>
      <c r="T484" s="37"/>
      <c r="U484" s="37"/>
      <c r="V484" s="43"/>
      <c r="W484" s="41"/>
    </row>
    <row r="485" spans="1:23" s="40" customFormat="1" x14ac:dyDescent="0.25">
      <c r="A485" s="46"/>
      <c r="B485" s="37"/>
      <c r="C485" s="45"/>
      <c r="D485" s="41"/>
      <c r="E485" s="46"/>
      <c r="F485" s="46"/>
      <c r="G485" s="46"/>
      <c r="I485" s="41"/>
      <c r="J485" s="47"/>
      <c r="K485" s="47"/>
      <c r="L485" s="49"/>
      <c r="M485" s="48"/>
      <c r="N485" s="50"/>
      <c r="O485" s="53"/>
      <c r="P485" s="54"/>
      <c r="Q485" s="37"/>
      <c r="R485" s="51"/>
      <c r="S485" s="43"/>
      <c r="T485" s="37"/>
      <c r="U485" s="37"/>
      <c r="V485" s="43"/>
      <c r="W485" s="41"/>
    </row>
    <row r="486" spans="1:23" s="40" customFormat="1" x14ac:dyDescent="0.25">
      <c r="A486" s="46"/>
      <c r="B486" s="37"/>
      <c r="C486" s="45"/>
      <c r="D486" s="41"/>
      <c r="E486" s="46"/>
      <c r="F486" s="46"/>
      <c r="G486" s="46"/>
      <c r="I486" s="41"/>
      <c r="J486" s="47"/>
      <c r="K486" s="47"/>
      <c r="L486" s="49"/>
      <c r="M486" s="48"/>
      <c r="N486" s="50"/>
      <c r="O486" s="53"/>
      <c r="P486" s="54"/>
      <c r="Q486" s="37"/>
      <c r="R486" s="51"/>
      <c r="S486" s="43"/>
      <c r="T486" s="37"/>
      <c r="U486" s="37"/>
      <c r="V486" s="43"/>
      <c r="W486" s="41"/>
    </row>
    <row r="487" spans="1:23" s="40" customFormat="1" x14ac:dyDescent="0.25">
      <c r="A487" s="46"/>
      <c r="B487" s="37"/>
      <c r="C487" s="45"/>
      <c r="D487" s="41"/>
      <c r="E487" s="46"/>
      <c r="F487" s="46"/>
      <c r="G487" s="46"/>
      <c r="I487" s="41"/>
      <c r="J487" s="47"/>
      <c r="K487" s="47"/>
      <c r="L487" s="49"/>
      <c r="M487" s="48"/>
      <c r="N487" s="50"/>
      <c r="O487" s="53"/>
      <c r="P487" s="54"/>
      <c r="Q487" s="37"/>
      <c r="R487" s="51"/>
      <c r="S487" s="43"/>
      <c r="T487" s="37"/>
      <c r="U487" s="37"/>
      <c r="V487" s="43"/>
      <c r="W487" s="41"/>
    </row>
    <row r="488" spans="1:23" s="40" customFormat="1" x14ac:dyDescent="0.25">
      <c r="A488" s="46"/>
      <c r="B488" s="37"/>
      <c r="C488" s="45"/>
      <c r="D488" s="41"/>
      <c r="E488" s="46"/>
      <c r="F488" s="46"/>
      <c r="G488" s="46"/>
      <c r="I488" s="41"/>
      <c r="J488" s="47"/>
      <c r="K488" s="47"/>
      <c r="L488" s="49"/>
      <c r="M488" s="48"/>
      <c r="N488" s="50"/>
      <c r="O488" s="53"/>
      <c r="P488" s="54"/>
      <c r="Q488" s="37"/>
      <c r="R488" s="51"/>
      <c r="S488" s="43"/>
      <c r="T488" s="37"/>
      <c r="U488" s="37"/>
      <c r="V488" s="43"/>
      <c r="W488" s="41"/>
    </row>
    <row r="489" spans="1:23" s="40" customFormat="1" x14ac:dyDescent="0.25">
      <c r="A489" s="46"/>
      <c r="B489" s="37"/>
      <c r="C489" s="45"/>
      <c r="D489" s="41"/>
      <c r="E489" s="46"/>
      <c r="F489" s="46"/>
      <c r="G489" s="46"/>
      <c r="I489" s="41"/>
      <c r="J489" s="47"/>
      <c r="K489" s="47"/>
      <c r="L489" s="49"/>
      <c r="M489" s="48"/>
      <c r="N489" s="50"/>
      <c r="O489" s="53"/>
      <c r="P489" s="54"/>
      <c r="Q489" s="37"/>
      <c r="R489" s="51"/>
      <c r="S489" s="43"/>
      <c r="T489" s="37"/>
      <c r="U489" s="37"/>
      <c r="V489" s="43"/>
      <c r="W489" s="41"/>
    </row>
    <row r="490" spans="1:23" s="40" customFormat="1" x14ac:dyDescent="0.25">
      <c r="A490" s="46"/>
      <c r="B490" s="37"/>
      <c r="C490" s="45"/>
      <c r="D490" s="41"/>
      <c r="E490" s="46"/>
      <c r="F490" s="46"/>
      <c r="G490" s="46"/>
      <c r="I490" s="41"/>
      <c r="J490" s="47"/>
      <c r="K490" s="47"/>
      <c r="L490" s="49"/>
      <c r="M490" s="48"/>
      <c r="N490" s="50"/>
      <c r="O490" s="53"/>
      <c r="P490" s="54"/>
      <c r="Q490" s="37"/>
      <c r="R490" s="51"/>
      <c r="S490" s="43"/>
      <c r="T490" s="37"/>
      <c r="U490" s="37"/>
      <c r="V490" s="43"/>
      <c r="W490" s="41"/>
    </row>
    <row r="491" spans="1:23" s="40" customFormat="1" x14ac:dyDescent="0.25">
      <c r="A491" s="46"/>
      <c r="B491" s="37"/>
      <c r="C491" s="45"/>
      <c r="D491" s="41"/>
      <c r="E491" s="46"/>
      <c r="F491" s="46"/>
      <c r="G491" s="46"/>
      <c r="I491" s="41"/>
      <c r="J491" s="47"/>
      <c r="K491" s="47"/>
      <c r="L491" s="49"/>
      <c r="M491" s="48"/>
      <c r="N491" s="50"/>
      <c r="O491" s="53"/>
      <c r="P491" s="54"/>
      <c r="Q491" s="37"/>
      <c r="R491" s="51"/>
      <c r="S491" s="43"/>
      <c r="T491" s="37"/>
      <c r="U491" s="37"/>
      <c r="V491" s="43"/>
      <c r="W491" s="41"/>
    </row>
    <row r="492" spans="1:23" s="40" customFormat="1" x14ac:dyDescent="0.25">
      <c r="A492" s="46"/>
      <c r="B492" s="37"/>
      <c r="C492" s="45"/>
      <c r="D492" s="41"/>
      <c r="E492" s="46"/>
      <c r="F492" s="46"/>
      <c r="G492" s="46"/>
      <c r="I492" s="41"/>
      <c r="J492" s="47"/>
      <c r="K492" s="47"/>
      <c r="L492" s="49"/>
      <c r="M492" s="48"/>
      <c r="N492" s="50"/>
      <c r="O492" s="53"/>
      <c r="P492" s="54"/>
      <c r="Q492" s="37"/>
      <c r="R492" s="51"/>
      <c r="S492" s="43"/>
      <c r="T492" s="37"/>
      <c r="U492" s="37"/>
      <c r="V492" s="43"/>
      <c r="W492" s="41"/>
    </row>
    <row r="493" spans="1:23" s="40" customFormat="1" x14ac:dyDescent="0.25">
      <c r="A493" s="46"/>
      <c r="B493" s="37"/>
      <c r="C493" s="45"/>
      <c r="D493" s="41"/>
      <c r="E493" s="46"/>
      <c r="F493" s="46"/>
      <c r="G493" s="46"/>
      <c r="I493" s="41"/>
      <c r="J493" s="47"/>
      <c r="K493" s="47"/>
      <c r="L493" s="49"/>
      <c r="M493" s="48"/>
      <c r="N493" s="50"/>
      <c r="O493" s="53"/>
      <c r="P493" s="54"/>
      <c r="Q493" s="37"/>
      <c r="R493" s="51"/>
      <c r="S493" s="43"/>
      <c r="T493" s="37"/>
      <c r="U493" s="37"/>
      <c r="V493" s="43"/>
      <c r="W493" s="41"/>
    </row>
    <row r="494" spans="1:23" s="40" customFormat="1" x14ac:dyDescent="0.25">
      <c r="A494" s="46"/>
      <c r="B494" s="37"/>
      <c r="C494" s="45"/>
      <c r="D494" s="41"/>
      <c r="E494" s="46"/>
      <c r="F494" s="46"/>
      <c r="G494" s="46"/>
      <c r="I494" s="41"/>
      <c r="J494" s="47"/>
      <c r="K494" s="47"/>
      <c r="L494" s="49"/>
      <c r="M494" s="48"/>
      <c r="N494" s="50"/>
      <c r="O494" s="53"/>
      <c r="P494" s="54"/>
      <c r="Q494" s="37"/>
      <c r="R494" s="51"/>
      <c r="S494" s="43"/>
      <c r="T494" s="37"/>
      <c r="U494" s="37"/>
      <c r="V494" s="43"/>
      <c r="W494" s="41"/>
    </row>
    <row r="495" spans="1:23" s="40" customFormat="1" x14ac:dyDescent="0.25">
      <c r="A495" s="46"/>
      <c r="B495" s="37"/>
      <c r="C495" s="45"/>
      <c r="D495" s="41"/>
      <c r="E495" s="46"/>
      <c r="F495" s="46"/>
      <c r="G495" s="46"/>
      <c r="I495" s="41"/>
      <c r="J495" s="47"/>
      <c r="K495" s="47"/>
      <c r="L495" s="49"/>
      <c r="M495" s="48"/>
      <c r="N495" s="50"/>
      <c r="O495" s="53"/>
      <c r="P495" s="54"/>
      <c r="Q495" s="37"/>
      <c r="R495" s="51"/>
      <c r="S495" s="43"/>
      <c r="T495" s="37"/>
      <c r="U495" s="37"/>
      <c r="V495" s="43"/>
      <c r="W495" s="41"/>
    </row>
    <row r="496" spans="1:23" s="40" customFormat="1" x14ac:dyDescent="0.25">
      <c r="A496" s="46"/>
      <c r="B496" s="37"/>
      <c r="C496" s="45"/>
      <c r="D496" s="41"/>
      <c r="E496" s="46"/>
      <c r="F496" s="46"/>
      <c r="G496" s="46"/>
      <c r="I496" s="41"/>
      <c r="J496" s="47"/>
      <c r="K496" s="47"/>
      <c r="L496" s="49"/>
      <c r="M496" s="48"/>
      <c r="N496" s="50"/>
      <c r="O496" s="53"/>
      <c r="P496" s="54"/>
      <c r="Q496" s="37"/>
      <c r="R496" s="51"/>
      <c r="S496" s="43"/>
      <c r="T496" s="37"/>
      <c r="U496" s="37"/>
      <c r="V496" s="43"/>
      <c r="W496" s="41"/>
    </row>
    <row r="497" spans="1:23" s="40" customFormat="1" x14ac:dyDescent="0.25">
      <c r="A497" s="46"/>
      <c r="B497" s="37"/>
      <c r="C497" s="45"/>
      <c r="D497" s="41"/>
      <c r="E497" s="46"/>
      <c r="F497" s="46"/>
      <c r="G497" s="46"/>
      <c r="I497" s="41"/>
      <c r="J497" s="47"/>
      <c r="K497" s="47"/>
      <c r="L497" s="49"/>
      <c r="M497" s="48"/>
      <c r="N497" s="50"/>
      <c r="O497" s="53"/>
      <c r="P497" s="54"/>
      <c r="Q497" s="37"/>
      <c r="R497" s="51"/>
      <c r="S497" s="43"/>
      <c r="T497" s="37"/>
      <c r="U497" s="37"/>
      <c r="V497" s="43"/>
      <c r="W497" s="41"/>
    </row>
    <row r="498" spans="1:23" s="40" customFormat="1" x14ac:dyDescent="0.25">
      <c r="A498" s="46"/>
      <c r="B498" s="37"/>
      <c r="C498" s="45"/>
      <c r="D498" s="41"/>
      <c r="E498" s="46"/>
      <c r="F498" s="46"/>
      <c r="G498" s="46"/>
      <c r="I498" s="41"/>
      <c r="J498" s="47"/>
      <c r="K498" s="47"/>
      <c r="L498" s="49"/>
      <c r="M498" s="48"/>
      <c r="N498" s="50"/>
      <c r="O498" s="53"/>
      <c r="P498" s="54"/>
      <c r="Q498" s="37"/>
      <c r="R498" s="51"/>
      <c r="S498" s="43"/>
      <c r="T498" s="37"/>
      <c r="U498" s="37"/>
      <c r="V498" s="43"/>
      <c r="W498" s="41"/>
    </row>
    <row r="499" spans="1:23" s="40" customFormat="1" x14ac:dyDescent="0.25">
      <c r="A499" s="46"/>
      <c r="B499" s="37"/>
      <c r="C499" s="45"/>
      <c r="D499" s="41"/>
      <c r="E499" s="46"/>
      <c r="F499" s="46"/>
      <c r="G499" s="46"/>
      <c r="I499" s="41"/>
      <c r="J499" s="47"/>
      <c r="K499" s="47"/>
      <c r="L499" s="49"/>
      <c r="M499" s="48"/>
      <c r="N499" s="50"/>
      <c r="O499" s="53"/>
      <c r="P499" s="54"/>
      <c r="Q499" s="37"/>
      <c r="R499" s="51"/>
      <c r="S499" s="43"/>
      <c r="T499" s="37"/>
      <c r="U499" s="37"/>
      <c r="V499" s="43"/>
      <c r="W499" s="41"/>
    </row>
    <row r="500" spans="1:23" s="40" customFormat="1" x14ac:dyDescent="0.25">
      <c r="A500" s="46"/>
      <c r="B500" s="37"/>
      <c r="C500" s="45"/>
      <c r="D500" s="41"/>
      <c r="E500" s="46"/>
      <c r="F500" s="46"/>
      <c r="G500" s="46"/>
      <c r="I500" s="41"/>
      <c r="J500" s="47"/>
      <c r="K500" s="47"/>
      <c r="L500" s="49"/>
      <c r="M500" s="48"/>
      <c r="N500" s="50"/>
      <c r="O500" s="53"/>
      <c r="P500" s="54"/>
      <c r="Q500" s="37"/>
      <c r="R500" s="51"/>
      <c r="S500" s="43"/>
      <c r="T500" s="37"/>
      <c r="U500" s="37"/>
      <c r="V500" s="43"/>
      <c r="W500" s="41"/>
    </row>
    <row r="501" spans="1:23" s="40" customFormat="1" x14ac:dyDescent="0.25">
      <c r="A501" s="46"/>
      <c r="B501" s="37"/>
      <c r="C501" s="45"/>
      <c r="D501" s="41"/>
      <c r="E501" s="46"/>
      <c r="F501" s="46"/>
      <c r="G501" s="46"/>
      <c r="I501" s="41"/>
      <c r="J501" s="47"/>
      <c r="K501" s="47"/>
      <c r="L501" s="49"/>
      <c r="M501" s="48"/>
      <c r="N501" s="50"/>
      <c r="O501" s="53"/>
      <c r="P501" s="54"/>
      <c r="Q501" s="37"/>
      <c r="R501" s="51"/>
      <c r="S501" s="43"/>
      <c r="T501" s="37"/>
      <c r="U501" s="37"/>
      <c r="V501" s="43"/>
      <c r="W501" s="41"/>
    </row>
    <row r="502" spans="1:23" s="40" customFormat="1" x14ac:dyDescent="0.25">
      <c r="A502" s="46"/>
      <c r="B502" s="37"/>
      <c r="C502" s="45"/>
      <c r="D502" s="41"/>
      <c r="E502" s="46"/>
      <c r="F502" s="46"/>
      <c r="G502" s="46"/>
      <c r="I502" s="41"/>
      <c r="J502" s="47"/>
      <c r="K502" s="47"/>
      <c r="L502" s="49"/>
      <c r="M502" s="48"/>
      <c r="N502" s="50"/>
      <c r="O502" s="53"/>
      <c r="P502" s="54"/>
      <c r="Q502" s="37"/>
      <c r="R502" s="51"/>
      <c r="S502" s="43"/>
      <c r="T502" s="37"/>
      <c r="U502" s="37"/>
      <c r="V502" s="43"/>
      <c r="W502" s="41"/>
    </row>
    <row r="503" spans="1:23" s="40" customFormat="1" x14ac:dyDescent="0.25">
      <c r="A503" s="46"/>
      <c r="B503" s="37"/>
      <c r="C503" s="45"/>
      <c r="D503" s="41"/>
      <c r="E503" s="46"/>
      <c r="F503" s="46"/>
      <c r="G503" s="46"/>
      <c r="I503" s="41"/>
      <c r="J503" s="47"/>
      <c r="K503" s="47"/>
      <c r="L503" s="49"/>
      <c r="M503" s="48"/>
      <c r="N503" s="50"/>
      <c r="O503" s="53"/>
      <c r="P503" s="54"/>
      <c r="Q503" s="37"/>
      <c r="R503" s="51"/>
      <c r="S503" s="43"/>
      <c r="T503" s="37"/>
      <c r="U503" s="37"/>
      <c r="V503" s="43"/>
      <c r="W503" s="41"/>
    </row>
    <row r="504" spans="1:23" s="40" customFormat="1" x14ac:dyDescent="0.25">
      <c r="A504" s="46"/>
      <c r="B504" s="37"/>
      <c r="C504" s="45"/>
      <c r="D504" s="41"/>
      <c r="E504" s="46"/>
      <c r="F504" s="46"/>
      <c r="G504" s="46"/>
      <c r="I504" s="41"/>
      <c r="J504" s="47"/>
      <c r="K504" s="47"/>
      <c r="L504" s="49"/>
      <c r="M504" s="48"/>
      <c r="N504" s="50"/>
      <c r="O504" s="53"/>
      <c r="P504" s="54"/>
      <c r="Q504" s="37"/>
      <c r="R504" s="51"/>
      <c r="S504" s="43"/>
      <c r="T504" s="37"/>
      <c r="U504" s="37"/>
      <c r="V504" s="43"/>
      <c r="W504" s="41"/>
    </row>
    <row r="505" spans="1:23" s="40" customFormat="1" x14ac:dyDescent="0.25">
      <c r="A505" s="46"/>
      <c r="B505" s="37"/>
      <c r="C505" s="45"/>
      <c r="D505" s="41"/>
      <c r="E505" s="46"/>
      <c r="F505" s="46"/>
      <c r="G505" s="46"/>
      <c r="I505" s="41"/>
      <c r="J505" s="47"/>
      <c r="K505" s="47"/>
      <c r="L505" s="49"/>
      <c r="M505" s="48"/>
      <c r="N505" s="50"/>
      <c r="O505" s="53"/>
      <c r="P505" s="54"/>
      <c r="Q505" s="37"/>
      <c r="R505" s="51"/>
      <c r="S505" s="43"/>
      <c r="T505" s="37"/>
      <c r="U505" s="37"/>
      <c r="V505" s="43"/>
      <c r="W505" s="41"/>
    </row>
    <row r="506" spans="1:23" s="40" customFormat="1" x14ac:dyDescent="0.25">
      <c r="A506" s="46"/>
      <c r="B506" s="37"/>
      <c r="C506" s="45"/>
      <c r="D506" s="41"/>
      <c r="E506" s="46"/>
      <c r="F506" s="46"/>
      <c r="G506" s="46"/>
      <c r="I506" s="41"/>
      <c r="J506" s="47"/>
      <c r="K506" s="47"/>
      <c r="L506" s="49"/>
      <c r="M506" s="48"/>
      <c r="N506" s="50"/>
      <c r="O506" s="53"/>
      <c r="P506" s="54"/>
      <c r="Q506" s="37"/>
      <c r="R506" s="51"/>
      <c r="S506" s="43"/>
      <c r="T506" s="37"/>
      <c r="U506" s="37"/>
      <c r="V506" s="43"/>
      <c r="W506" s="41"/>
    </row>
    <row r="507" spans="1:23" s="40" customFormat="1" x14ac:dyDescent="0.25">
      <c r="A507" s="46"/>
      <c r="B507" s="37"/>
      <c r="C507" s="45"/>
      <c r="D507" s="41"/>
      <c r="E507" s="46"/>
      <c r="F507" s="46"/>
      <c r="G507" s="46"/>
      <c r="I507" s="41"/>
      <c r="J507" s="47"/>
      <c r="K507" s="47"/>
      <c r="L507" s="49"/>
      <c r="M507" s="48"/>
      <c r="N507" s="50"/>
      <c r="O507" s="53"/>
      <c r="P507" s="54"/>
      <c r="Q507" s="37"/>
      <c r="R507" s="51"/>
      <c r="S507" s="43"/>
      <c r="T507" s="37"/>
      <c r="U507" s="37"/>
      <c r="V507" s="43"/>
      <c r="W507" s="41"/>
    </row>
    <row r="508" spans="1:23" s="40" customFormat="1" x14ac:dyDescent="0.25">
      <c r="A508" s="46"/>
      <c r="B508" s="37"/>
      <c r="C508" s="45"/>
      <c r="D508" s="41"/>
      <c r="E508" s="46"/>
      <c r="F508" s="46"/>
      <c r="G508" s="46"/>
      <c r="I508" s="41"/>
      <c r="J508" s="47"/>
      <c r="K508" s="47"/>
      <c r="L508" s="49"/>
      <c r="M508" s="48"/>
      <c r="N508" s="50"/>
      <c r="O508" s="53"/>
      <c r="P508" s="54"/>
      <c r="Q508" s="37"/>
      <c r="R508" s="51"/>
      <c r="S508" s="43"/>
      <c r="T508" s="37"/>
      <c r="U508" s="37"/>
      <c r="V508" s="43"/>
      <c r="W508" s="41"/>
    </row>
    <row r="509" spans="1:23" s="40" customFormat="1" x14ac:dyDescent="0.25">
      <c r="A509" s="46"/>
      <c r="B509" s="37"/>
      <c r="C509" s="45"/>
      <c r="D509" s="41"/>
      <c r="E509" s="46"/>
      <c r="F509" s="46"/>
      <c r="G509" s="46"/>
      <c r="I509" s="41"/>
      <c r="J509" s="47"/>
      <c r="K509" s="47"/>
      <c r="L509" s="49"/>
      <c r="M509" s="48"/>
      <c r="N509" s="50"/>
      <c r="O509" s="53"/>
      <c r="P509" s="54"/>
      <c r="Q509" s="37"/>
      <c r="R509" s="51"/>
      <c r="S509" s="43"/>
      <c r="T509" s="37"/>
      <c r="U509" s="37"/>
      <c r="V509" s="43"/>
      <c r="W509" s="41"/>
    </row>
    <row r="510" spans="1:23" s="40" customFormat="1" x14ac:dyDescent="0.25">
      <c r="A510" s="46"/>
      <c r="B510" s="37"/>
      <c r="C510" s="45"/>
      <c r="D510" s="41"/>
      <c r="E510" s="46"/>
      <c r="F510" s="46"/>
      <c r="G510" s="46"/>
      <c r="I510" s="41"/>
      <c r="J510" s="47"/>
      <c r="K510" s="47"/>
      <c r="L510" s="49"/>
      <c r="M510" s="48"/>
      <c r="N510" s="50"/>
      <c r="O510" s="53"/>
      <c r="P510" s="54"/>
      <c r="Q510" s="37"/>
      <c r="R510" s="51"/>
      <c r="S510" s="43"/>
      <c r="T510" s="37"/>
      <c r="U510" s="37"/>
      <c r="V510" s="43"/>
      <c r="W510" s="41"/>
    </row>
    <row r="511" spans="1:23" s="40" customFormat="1" x14ac:dyDescent="0.25">
      <c r="A511" s="46"/>
      <c r="B511" s="37"/>
      <c r="C511" s="45"/>
      <c r="D511" s="41"/>
      <c r="E511" s="46"/>
      <c r="F511" s="46"/>
      <c r="G511" s="46"/>
      <c r="I511" s="41"/>
      <c r="J511" s="47"/>
      <c r="K511" s="47"/>
      <c r="L511" s="49"/>
      <c r="M511" s="48"/>
      <c r="N511" s="50"/>
      <c r="O511" s="53"/>
      <c r="P511" s="54"/>
      <c r="Q511" s="37"/>
      <c r="R511" s="51"/>
      <c r="S511" s="43"/>
      <c r="T511" s="37"/>
      <c r="U511" s="37"/>
      <c r="V511" s="43"/>
      <c r="W511" s="41"/>
    </row>
    <row r="512" spans="1:23" s="40" customFormat="1" x14ac:dyDescent="0.25">
      <c r="A512" s="46"/>
      <c r="B512" s="37"/>
      <c r="C512" s="45"/>
      <c r="D512" s="41"/>
      <c r="E512" s="46"/>
      <c r="F512" s="46"/>
      <c r="G512" s="46"/>
      <c r="I512" s="41"/>
      <c r="J512" s="47"/>
      <c r="K512" s="47"/>
      <c r="L512" s="49"/>
      <c r="M512" s="48"/>
      <c r="N512" s="50"/>
      <c r="O512" s="53"/>
      <c r="P512" s="54"/>
      <c r="Q512" s="37"/>
      <c r="R512" s="51"/>
      <c r="S512" s="43"/>
      <c r="T512" s="37"/>
      <c r="U512" s="37"/>
      <c r="V512" s="43"/>
      <c r="W512" s="41"/>
    </row>
    <row r="513" spans="1:23" s="40" customFormat="1" x14ac:dyDescent="0.25">
      <c r="A513" s="46"/>
      <c r="B513" s="37"/>
      <c r="C513" s="45"/>
      <c r="D513" s="41"/>
      <c r="E513" s="46"/>
      <c r="F513" s="46"/>
      <c r="G513" s="46"/>
      <c r="I513" s="41"/>
      <c r="J513" s="47"/>
      <c r="K513" s="47"/>
      <c r="L513" s="49"/>
      <c r="M513" s="48"/>
      <c r="N513" s="50"/>
      <c r="O513" s="53"/>
      <c r="P513" s="54"/>
      <c r="Q513" s="37"/>
      <c r="R513" s="51"/>
      <c r="S513" s="43"/>
      <c r="T513" s="37"/>
      <c r="U513" s="37"/>
      <c r="V513" s="43"/>
      <c r="W513" s="41"/>
    </row>
    <row r="514" spans="1:23" s="40" customFormat="1" x14ac:dyDescent="0.25">
      <c r="A514" s="46"/>
      <c r="B514" s="37"/>
      <c r="C514" s="45"/>
      <c r="D514" s="41"/>
      <c r="E514" s="46"/>
      <c r="F514" s="46"/>
      <c r="G514" s="46"/>
      <c r="I514" s="41"/>
      <c r="J514" s="47"/>
      <c r="K514" s="47"/>
      <c r="L514" s="49"/>
      <c r="M514" s="48"/>
      <c r="N514" s="50"/>
      <c r="O514" s="53"/>
      <c r="P514" s="54"/>
      <c r="Q514" s="37"/>
      <c r="R514" s="51"/>
      <c r="S514" s="43"/>
      <c r="T514" s="37"/>
      <c r="U514" s="37"/>
      <c r="V514" s="43"/>
      <c r="W514" s="41"/>
    </row>
    <row r="515" spans="1:23" s="40" customFormat="1" x14ac:dyDescent="0.25">
      <c r="A515" s="46"/>
      <c r="B515" s="37"/>
      <c r="C515" s="45"/>
      <c r="D515" s="41"/>
      <c r="E515" s="46"/>
      <c r="F515" s="46"/>
      <c r="G515" s="46"/>
      <c r="I515" s="41"/>
      <c r="J515" s="47"/>
      <c r="K515" s="47"/>
      <c r="L515" s="49"/>
      <c r="M515" s="48"/>
      <c r="N515" s="50"/>
      <c r="O515" s="53"/>
      <c r="P515" s="54"/>
      <c r="Q515" s="37"/>
      <c r="R515" s="51"/>
      <c r="S515" s="43"/>
      <c r="T515" s="37"/>
      <c r="U515" s="37"/>
      <c r="V515" s="43"/>
      <c r="W515" s="41"/>
    </row>
    <row r="516" spans="1:23" s="40" customFormat="1" x14ac:dyDescent="0.25">
      <c r="A516" s="46"/>
      <c r="B516" s="37"/>
      <c r="C516" s="45"/>
      <c r="D516" s="41"/>
      <c r="E516" s="46"/>
      <c r="F516" s="46"/>
      <c r="G516" s="46"/>
      <c r="I516" s="41"/>
      <c r="J516" s="47"/>
      <c r="K516" s="47"/>
      <c r="L516" s="49"/>
      <c r="M516" s="48"/>
      <c r="N516" s="50"/>
      <c r="O516" s="53"/>
      <c r="P516" s="54"/>
      <c r="Q516" s="37"/>
      <c r="R516" s="51"/>
      <c r="S516" s="43"/>
      <c r="T516" s="37"/>
      <c r="U516" s="37"/>
      <c r="V516" s="43"/>
      <c r="W516" s="41"/>
    </row>
    <row r="517" spans="1:23" s="40" customFormat="1" x14ac:dyDescent="0.25">
      <c r="A517" s="46"/>
      <c r="B517" s="37"/>
      <c r="C517" s="45"/>
      <c r="D517" s="41"/>
      <c r="E517" s="46"/>
      <c r="F517" s="46"/>
      <c r="G517" s="46"/>
      <c r="I517" s="41"/>
      <c r="J517" s="47"/>
      <c r="K517" s="47"/>
      <c r="L517" s="49"/>
      <c r="M517" s="48"/>
      <c r="N517" s="50"/>
      <c r="O517" s="53"/>
      <c r="P517" s="54"/>
      <c r="Q517" s="37"/>
      <c r="R517" s="51"/>
      <c r="S517" s="43"/>
      <c r="T517" s="37"/>
      <c r="U517" s="37"/>
      <c r="V517" s="43"/>
      <c r="W517" s="41"/>
    </row>
    <row r="518" spans="1:23" s="40" customFormat="1" x14ac:dyDescent="0.25">
      <c r="A518" s="46"/>
      <c r="B518" s="37"/>
      <c r="C518" s="45"/>
      <c r="D518" s="41"/>
      <c r="E518" s="46"/>
      <c r="F518" s="46"/>
      <c r="G518" s="46"/>
      <c r="I518" s="41"/>
      <c r="J518" s="47"/>
      <c r="K518" s="47"/>
      <c r="L518" s="49"/>
      <c r="M518" s="48"/>
      <c r="N518" s="50"/>
      <c r="O518" s="53"/>
      <c r="P518" s="54"/>
      <c r="Q518" s="37"/>
      <c r="R518" s="51"/>
      <c r="S518" s="43"/>
      <c r="T518" s="37"/>
      <c r="U518" s="37"/>
      <c r="V518" s="43"/>
      <c r="W518" s="41"/>
    </row>
    <row r="519" spans="1:23" s="40" customFormat="1" x14ac:dyDescent="0.25">
      <c r="A519" s="46"/>
      <c r="B519" s="37"/>
      <c r="C519" s="45"/>
      <c r="D519" s="41"/>
      <c r="E519" s="46"/>
      <c r="F519" s="46"/>
      <c r="G519" s="46"/>
      <c r="I519" s="41"/>
      <c r="J519" s="47"/>
      <c r="K519" s="47"/>
      <c r="L519" s="49"/>
      <c r="M519" s="48"/>
      <c r="N519" s="50"/>
      <c r="O519" s="53"/>
      <c r="P519" s="54"/>
      <c r="Q519" s="37"/>
      <c r="R519" s="51"/>
      <c r="S519" s="43"/>
      <c r="T519" s="37"/>
      <c r="U519" s="37"/>
      <c r="V519" s="43"/>
      <c r="W519" s="41"/>
    </row>
    <row r="520" spans="1:23" s="40" customFormat="1" x14ac:dyDescent="0.25">
      <c r="A520" s="46"/>
      <c r="B520" s="37"/>
      <c r="C520" s="45"/>
      <c r="D520" s="41"/>
      <c r="E520" s="46"/>
      <c r="F520" s="46"/>
      <c r="G520" s="46"/>
      <c r="I520" s="41"/>
      <c r="J520" s="47"/>
      <c r="K520" s="47"/>
      <c r="L520" s="49"/>
      <c r="M520" s="48"/>
      <c r="N520" s="50"/>
      <c r="O520" s="53"/>
      <c r="P520" s="54"/>
      <c r="Q520" s="37"/>
      <c r="R520" s="51"/>
      <c r="S520" s="43"/>
      <c r="T520" s="37"/>
      <c r="U520" s="37"/>
      <c r="V520" s="43"/>
      <c r="W520" s="41"/>
    </row>
    <row r="521" spans="1:23" s="40" customFormat="1" x14ac:dyDescent="0.25">
      <c r="A521" s="46"/>
      <c r="B521" s="37"/>
      <c r="C521" s="45"/>
      <c r="D521" s="41"/>
      <c r="E521" s="46"/>
      <c r="F521" s="46"/>
      <c r="G521" s="46"/>
      <c r="I521" s="41"/>
      <c r="J521" s="47"/>
      <c r="K521" s="47"/>
      <c r="L521" s="49"/>
      <c r="M521" s="48"/>
      <c r="N521" s="50"/>
      <c r="O521" s="53"/>
      <c r="P521" s="54"/>
      <c r="Q521" s="37"/>
      <c r="R521" s="51"/>
      <c r="S521" s="43"/>
      <c r="T521" s="37"/>
      <c r="U521" s="37"/>
      <c r="V521" s="43"/>
      <c r="W521" s="41"/>
    </row>
    <row r="522" spans="1:23" s="40" customFormat="1" x14ac:dyDescent="0.25">
      <c r="A522" s="46"/>
      <c r="B522" s="37"/>
      <c r="C522" s="45"/>
      <c r="D522" s="41"/>
      <c r="E522" s="46"/>
      <c r="F522" s="46"/>
      <c r="G522" s="46"/>
      <c r="I522" s="41"/>
      <c r="J522" s="47"/>
      <c r="K522" s="47"/>
      <c r="L522" s="49"/>
      <c r="M522" s="48"/>
      <c r="N522" s="50"/>
      <c r="O522" s="53"/>
      <c r="P522" s="54"/>
      <c r="Q522" s="37"/>
      <c r="R522" s="51"/>
      <c r="S522" s="43"/>
      <c r="T522" s="37"/>
      <c r="U522" s="37"/>
      <c r="V522" s="43"/>
      <c r="W522" s="41"/>
    </row>
    <row r="523" spans="1:23" s="40" customFormat="1" x14ac:dyDescent="0.25">
      <c r="A523" s="46"/>
      <c r="B523" s="37"/>
      <c r="C523" s="45"/>
      <c r="D523" s="41"/>
      <c r="E523" s="46"/>
      <c r="F523" s="46"/>
      <c r="G523" s="46"/>
      <c r="I523" s="41"/>
      <c r="J523" s="47"/>
      <c r="K523" s="47"/>
      <c r="L523" s="49"/>
      <c r="M523" s="48"/>
      <c r="N523" s="50"/>
      <c r="O523" s="53"/>
      <c r="P523" s="54"/>
      <c r="Q523" s="37"/>
      <c r="R523" s="51"/>
      <c r="S523" s="43"/>
      <c r="T523" s="37"/>
      <c r="U523" s="37"/>
      <c r="V523" s="43"/>
      <c r="W523" s="41"/>
    </row>
    <row r="524" spans="1:23" s="40" customFormat="1" x14ac:dyDescent="0.25">
      <c r="A524" s="46"/>
      <c r="B524" s="37"/>
      <c r="C524" s="45"/>
      <c r="D524" s="41"/>
      <c r="E524" s="46"/>
      <c r="F524" s="46"/>
      <c r="G524" s="46"/>
      <c r="I524" s="41"/>
      <c r="J524" s="47"/>
      <c r="K524" s="47"/>
      <c r="L524" s="49"/>
      <c r="M524" s="48"/>
      <c r="N524" s="50"/>
      <c r="O524" s="53"/>
      <c r="P524" s="54"/>
      <c r="Q524" s="37"/>
      <c r="R524" s="51"/>
      <c r="S524" s="43"/>
      <c r="T524" s="37"/>
      <c r="U524" s="37"/>
      <c r="V524" s="43"/>
      <c r="W524" s="41"/>
    </row>
    <row r="525" spans="1:23" s="40" customFormat="1" x14ac:dyDescent="0.25">
      <c r="A525" s="46"/>
      <c r="B525" s="37"/>
      <c r="C525" s="45"/>
      <c r="D525" s="41"/>
      <c r="E525" s="46"/>
      <c r="F525" s="46"/>
      <c r="G525" s="46"/>
      <c r="I525" s="41"/>
      <c r="J525" s="47"/>
      <c r="K525" s="47"/>
      <c r="L525" s="49"/>
      <c r="M525" s="48"/>
      <c r="N525" s="50"/>
      <c r="O525" s="53"/>
      <c r="P525" s="54"/>
      <c r="Q525" s="37"/>
      <c r="R525" s="51"/>
      <c r="S525" s="43"/>
      <c r="T525" s="37"/>
      <c r="U525" s="37"/>
      <c r="V525" s="43"/>
      <c r="W525" s="41"/>
    </row>
    <row r="526" spans="1:23" s="40" customFormat="1" x14ac:dyDescent="0.25">
      <c r="A526" s="46"/>
      <c r="B526" s="37"/>
      <c r="C526" s="45"/>
      <c r="D526" s="41"/>
      <c r="E526" s="46"/>
      <c r="F526" s="46"/>
      <c r="G526" s="46"/>
      <c r="I526" s="41"/>
      <c r="J526" s="47"/>
      <c r="K526" s="47"/>
      <c r="L526" s="49"/>
      <c r="M526" s="48"/>
      <c r="N526" s="50"/>
      <c r="O526" s="53"/>
      <c r="P526" s="54"/>
      <c r="Q526" s="37"/>
      <c r="R526" s="51"/>
      <c r="S526" s="43"/>
      <c r="T526" s="37"/>
      <c r="U526" s="37"/>
      <c r="V526" s="43"/>
      <c r="W526" s="41"/>
    </row>
    <row r="527" spans="1:23" s="40" customFormat="1" x14ac:dyDescent="0.25">
      <c r="A527" s="46"/>
      <c r="B527" s="37"/>
      <c r="C527" s="45"/>
      <c r="D527" s="41"/>
      <c r="E527" s="46"/>
      <c r="F527" s="46"/>
      <c r="G527" s="46"/>
      <c r="I527" s="41"/>
      <c r="J527" s="47"/>
      <c r="K527" s="47"/>
      <c r="L527" s="49"/>
      <c r="M527" s="48"/>
      <c r="N527" s="50"/>
      <c r="O527" s="53"/>
      <c r="P527" s="54"/>
      <c r="Q527" s="37"/>
      <c r="R527" s="51"/>
      <c r="S527" s="43"/>
      <c r="T527" s="37"/>
      <c r="U527" s="37"/>
      <c r="V527" s="43"/>
      <c r="W527" s="41"/>
    </row>
    <row r="528" spans="1:23" s="40" customFormat="1" x14ac:dyDescent="0.25">
      <c r="A528" s="46"/>
      <c r="B528" s="37"/>
      <c r="C528" s="45"/>
      <c r="D528" s="41"/>
      <c r="E528" s="46"/>
      <c r="F528" s="46"/>
      <c r="G528" s="46"/>
      <c r="I528" s="41"/>
      <c r="J528" s="47"/>
      <c r="K528" s="47"/>
      <c r="L528" s="49"/>
      <c r="M528" s="48"/>
      <c r="N528" s="50"/>
      <c r="O528" s="53"/>
      <c r="P528" s="54"/>
      <c r="Q528" s="37"/>
      <c r="R528" s="51"/>
      <c r="S528" s="43"/>
      <c r="T528" s="37"/>
      <c r="U528" s="37"/>
      <c r="V528" s="43"/>
      <c r="W528" s="41"/>
    </row>
    <row r="529" spans="1:23" s="40" customFormat="1" x14ac:dyDescent="0.25">
      <c r="A529" s="46"/>
      <c r="B529" s="37"/>
      <c r="C529" s="45"/>
      <c r="D529" s="41"/>
      <c r="E529" s="46"/>
      <c r="F529" s="46"/>
      <c r="G529" s="46"/>
      <c r="I529" s="41"/>
      <c r="J529" s="47"/>
      <c r="K529" s="47"/>
      <c r="L529" s="49"/>
      <c r="M529" s="48"/>
      <c r="N529" s="50"/>
      <c r="O529" s="53"/>
      <c r="P529" s="54"/>
      <c r="Q529" s="37"/>
      <c r="R529" s="51"/>
      <c r="S529" s="43"/>
      <c r="T529" s="37"/>
      <c r="U529" s="37"/>
      <c r="V529" s="43"/>
      <c r="W529" s="41"/>
    </row>
    <row r="530" spans="1:23" s="40" customFormat="1" x14ac:dyDescent="0.25">
      <c r="A530" s="46"/>
      <c r="B530" s="37"/>
      <c r="C530" s="45"/>
      <c r="D530" s="41"/>
      <c r="E530" s="46"/>
      <c r="F530" s="46"/>
      <c r="G530" s="46"/>
      <c r="I530" s="41"/>
      <c r="J530" s="47"/>
      <c r="K530" s="47"/>
      <c r="L530" s="49"/>
      <c r="M530" s="48"/>
      <c r="N530" s="50"/>
      <c r="O530" s="53"/>
      <c r="P530" s="54"/>
      <c r="Q530" s="37"/>
      <c r="R530" s="51"/>
      <c r="S530" s="43"/>
      <c r="T530" s="37"/>
      <c r="U530" s="37"/>
      <c r="V530" s="43"/>
      <c r="W530" s="41"/>
    </row>
    <row r="531" spans="1:23" s="40" customFormat="1" x14ac:dyDescent="0.25">
      <c r="A531" s="46"/>
      <c r="B531" s="37"/>
      <c r="C531" s="45"/>
      <c r="D531" s="41"/>
      <c r="E531" s="46"/>
      <c r="F531" s="46"/>
      <c r="G531" s="46"/>
      <c r="I531" s="41"/>
      <c r="J531" s="47"/>
      <c r="K531" s="47"/>
      <c r="L531" s="49"/>
      <c r="M531" s="48"/>
      <c r="N531" s="50"/>
      <c r="O531" s="53"/>
      <c r="P531" s="54"/>
      <c r="Q531" s="37"/>
      <c r="R531" s="51"/>
      <c r="S531" s="43"/>
      <c r="T531" s="37"/>
      <c r="U531" s="37"/>
      <c r="V531" s="43"/>
      <c r="W531" s="41"/>
    </row>
    <row r="532" spans="1:23" s="40" customFormat="1" x14ac:dyDescent="0.25">
      <c r="A532" s="46"/>
      <c r="B532" s="37"/>
      <c r="C532" s="45"/>
      <c r="D532" s="41"/>
      <c r="E532" s="46"/>
      <c r="F532" s="46"/>
      <c r="G532" s="46"/>
      <c r="I532" s="41"/>
      <c r="J532" s="47"/>
      <c r="K532" s="47"/>
      <c r="L532" s="49"/>
      <c r="M532" s="48"/>
      <c r="N532" s="50"/>
      <c r="O532" s="53"/>
      <c r="P532" s="54"/>
      <c r="Q532" s="37"/>
      <c r="R532" s="51"/>
      <c r="S532" s="43"/>
      <c r="T532" s="37"/>
      <c r="U532" s="37"/>
      <c r="V532" s="43"/>
      <c r="W532" s="41"/>
    </row>
    <row r="533" spans="1:23" s="40" customFormat="1" x14ac:dyDescent="0.25">
      <c r="A533" s="46"/>
      <c r="B533" s="37"/>
      <c r="C533" s="45"/>
      <c r="D533" s="41"/>
      <c r="E533" s="46"/>
      <c r="F533" s="46"/>
      <c r="G533" s="46"/>
      <c r="I533" s="41"/>
      <c r="J533" s="47"/>
      <c r="K533" s="47"/>
      <c r="L533" s="49"/>
      <c r="M533" s="48"/>
      <c r="N533" s="50"/>
      <c r="O533" s="53"/>
      <c r="P533" s="54"/>
      <c r="Q533" s="37"/>
      <c r="R533" s="51"/>
      <c r="S533" s="43"/>
      <c r="T533" s="37"/>
      <c r="U533" s="37"/>
      <c r="V533" s="43"/>
      <c r="W533" s="41"/>
    </row>
    <row r="534" spans="1:23" s="40" customFormat="1" x14ac:dyDescent="0.25">
      <c r="A534" s="46"/>
      <c r="B534" s="37"/>
      <c r="C534" s="45"/>
      <c r="D534" s="41"/>
      <c r="E534" s="46"/>
      <c r="F534" s="46"/>
      <c r="G534" s="46"/>
      <c r="I534" s="41"/>
      <c r="J534" s="47"/>
      <c r="K534" s="47"/>
      <c r="L534" s="49"/>
      <c r="M534" s="48"/>
      <c r="N534" s="50"/>
      <c r="O534" s="53"/>
      <c r="P534" s="54"/>
      <c r="Q534" s="37"/>
      <c r="R534" s="51"/>
      <c r="S534" s="43"/>
      <c r="T534" s="37"/>
      <c r="U534" s="37"/>
      <c r="V534" s="43"/>
      <c r="W534" s="41"/>
    </row>
    <row r="535" spans="1:23" s="40" customFormat="1" x14ac:dyDescent="0.25">
      <c r="A535" s="46"/>
      <c r="B535" s="37"/>
      <c r="C535" s="45"/>
      <c r="D535" s="41"/>
      <c r="E535" s="46"/>
      <c r="F535" s="46"/>
      <c r="G535" s="46"/>
      <c r="I535" s="41"/>
      <c r="J535" s="47"/>
      <c r="K535" s="47"/>
      <c r="L535" s="49"/>
      <c r="M535" s="48"/>
      <c r="N535" s="50"/>
      <c r="O535" s="53"/>
      <c r="P535" s="54"/>
      <c r="Q535" s="37"/>
      <c r="R535" s="51"/>
      <c r="S535" s="43"/>
      <c r="T535" s="37"/>
      <c r="U535" s="37"/>
      <c r="V535" s="43"/>
      <c r="W535" s="41"/>
    </row>
    <row r="536" spans="1:23" s="40" customFormat="1" x14ac:dyDescent="0.25">
      <c r="A536" s="46"/>
      <c r="B536" s="37"/>
      <c r="C536" s="45"/>
      <c r="D536" s="41"/>
      <c r="E536" s="46"/>
      <c r="F536" s="46"/>
      <c r="G536" s="46"/>
      <c r="I536" s="41"/>
      <c r="J536" s="47"/>
      <c r="K536" s="47"/>
      <c r="L536" s="49"/>
      <c r="M536" s="48"/>
      <c r="N536" s="50"/>
      <c r="O536" s="53"/>
      <c r="P536" s="54"/>
      <c r="Q536" s="37"/>
      <c r="R536" s="51"/>
      <c r="S536" s="43"/>
      <c r="T536" s="37"/>
      <c r="U536" s="37"/>
      <c r="V536" s="43"/>
      <c r="W536" s="41"/>
    </row>
    <row r="537" spans="1:23" s="40" customFormat="1" x14ac:dyDescent="0.25">
      <c r="A537" s="46"/>
      <c r="B537" s="37"/>
      <c r="C537" s="45"/>
      <c r="D537" s="41"/>
      <c r="E537" s="46"/>
      <c r="F537" s="46"/>
      <c r="G537" s="46"/>
      <c r="I537" s="41"/>
      <c r="J537" s="47"/>
      <c r="K537" s="47"/>
      <c r="L537" s="49"/>
      <c r="M537" s="48"/>
      <c r="N537" s="50"/>
      <c r="O537" s="53"/>
      <c r="P537" s="54"/>
      <c r="Q537" s="37"/>
      <c r="R537" s="51"/>
      <c r="S537" s="43"/>
      <c r="T537" s="37"/>
      <c r="U537" s="37"/>
      <c r="V537" s="43"/>
      <c r="W537" s="41"/>
    </row>
    <row r="538" spans="1:23" s="40" customFormat="1" x14ac:dyDescent="0.25">
      <c r="A538" s="46"/>
      <c r="B538" s="37"/>
      <c r="C538" s="45"/>
      <c r="D538" s="41"/>
      <c r="E538" s="46"/>
      <c r="F538" s="46"/>
      <c r="G538" s="46"/>
      <c r="I538" s="41"/>
      <c r="J538" s="47"/>
      <c r="K538" s="47"/>
      <c r="L538" s="49"/>
      <c r="M538" s="48"/>
      <c r="N538" s="50"/>
      <c r="O538" s="53"/>
      <c r="P538" s="54"/>
      <c r="Q538" s="37"/>
      <c r="R538" s="51"/>
      <c r="S538" s="43"/>
      <c r="T538" s="37"/>
      <c r="U538" s="37"/>
      <c r="V538" s="43"/>
      <c r="W538" s="41"/>
    </row>
    <row r="539" spans="1:23" s="40" customFormat="1" x14ac:dyDescent="0.25">
      <c r="A539" s="46"/>
      <c r="B539" s="37"/>
      <c r="C539" s="45"/>
      <c r="D539" s="41"/>
      <c r="E539" s="46"/>
      <c r="F539" s="46"/>
      <c r="G539" s="46"/>
      <c r="I539" s="41"/>
      <c r="J539" s="47"/>
      <c r="K539" s="47"/>
      <c r="L539" s="49"/>
      <c r="M539" s="48"/>
      <c r="N539" s="50"/>
      <c r="O539" s="53"/>
      <c r="P539" s="54"/>
      <c r="Q539" s="37"/>
      <c r="R539" s="51"/>
      <c r="S539" s="43"/>
      <c r="T539" s="37"/>
      <c r="U539" s="37"/>
      <c r="V539" s="43"/>
      <c r="W539" s="41"/>
    </row>
    <row r="540" spans="1:23" s="40" customFormat="1" x14ac:dyDescent="0.25">
      <c r="A540" s="46"/>
      <c r="B540" s="37"/>
      <c r="C540" s="45"/>
      <c r="D540" s="41"/>
      <c r="E540" s="46"/>
      <c r="F540" s="46"/>
      <c r="G540" s="46"/>
      <c r="I540" s="41"/>
      <c r="J540" s="47"/>
      <c r="K540" s="47"/>
      <c r="L540" s="49"/>
      <c r="M540" s="48"/>
      <c r="N540" s="50"/>
      <c r="O540" s="53"/>
      <c r="P540" s="54"/>
      <c r="Q540" s="37"/>
      <c r="R540" s="51"/>
      <c r="S540" s="43"/>
      <c r="T540" s="37"/>
      <c r="U540" s="37"/>
      <c r="V540" s="43"/>
      <c r="W540" s="41"/>
    </row>
    <row r="541" spans="1:23" s="40" customFormat="1" x14ac:dyDescent="0.25">
      <c r="A541" s="46"/>
      <c r="B541" s="37"/>
      <c r="C541" s="45"/>
      <c r="D541" s="41"/>
      <c r="E541" s="46"/>
      <c r="F541" s="46"/>
      <c r="G541" s="46"/>
      <c r="I541" s="41"/>
      <c r="J541" s="47"/>
      <c r="K541" s="47"/>
      <c r="L541" s="49"/>
      <c r="M541" s="48"/>
      <c r="N541" s="50"/>
      <c r="O541" s="53"/>
      <c r="P541" s="54"/>
      <c r="Q541" s="37"/>
      <c r="R541" s="51"/>
      <c r="S541" s="43"/>
      <c r="T541" s="37"/>
      <c r="U541" s="37"/>
      <c r="V541" s="43"/>
      <c r="W541" s="41"/>
    </row>
    <row r="542" spans="1:23" s="40" customFormat="1" x14ac:dyDescent="0.25">
      <c r="A542" s="46"/>
      <c r="B542" s="37"/>
      <c r="C542" s="45"/>
      <c r="D542" s="41"/>
      <c r="E542" s="46"/>
      <c r="F542" s="46"/>
      <c r="G542" s="46"/>
      <c r="I542" s="41"/>
      <c r="J542" s="47"/>
      <c r="K542" s="47"/>
      <c r="L542" s="49"/>
      <c r="M542" s="48"/>
      <c r="N542" s="50"/>
      <c r="O542" s="53"/>
      <c r="P542" s="54"/>
      <c r="Q542" s="37"/>
      <c r="R542" s="51"/>
      <c r="S542" s="43"/>
      <c r="T542" s="37"/>
      <c r="U542" s="37"/>
      <c r="V542" s="43"/>
      <c r="W542" s="41"/>
    </row>
    <row r="543" spans="1:23" s="40" customFormat="1" x14ac:dyDescent="0.25">
      <c r="A543" s="46"/>
      <c r="B543" s="37"/>
      <c r="C543" s="45"/>
      <c r="D543" s="41"/>
      <c r="E543" s="46"/>
      <c r="F543" s="46"/>
      <c r="G543" s="46"/>
      <c r="I543" s="41"/>
      <c r="J543" s="47"/>
      <c r="K543" s="47"/>
      <c r="L543" s="49"/>
      <c r="M543" s="48"/>
      <c r="N543" s="50"/>
      <c r="O543" s="53"/>
      <c r="P543" s="54"/>
      <c r="Q543" s="37"/>
      <c r="R543" s="51"/>
      <c r="S543" s="43"/>
      <c r="T543" s="37"/>
      <c r="U543" s="37"/>
      <c r="V543" s="43"/>
      <c r="W543" s="41"/>
    </row>
    <row r="544" spans="1:23" s="40" customFormat="1" x14ac:dyDescent="0.25">
      <c r="A544" s="46"/>
      <c r="B544" s="37"/>
      <c r="C544" s="45"/>
      <c r="D544" s="41"/>
      <c r="E544" s="46"/>
      <c r="F544" s="46"/>
      <c r="G544" s="46"/>
      <c r="I544" s="41"/>
      <c r="J544" s="47"/>
      <c r="K544" s="47"/>
      <c r="L544" s="49"/>
      <c r="M544" s="48"/>
      <c r="N544" s="50"/>
      <c r="O544" s="53"/>
      <c r="P544" s="54"/>
      <c r="Q544" s="37"/>
      <c r="R544" s="51"/>
      <c r="S544" s="43"/>
      <c r="T544" s="37"/>
      <c r="U544" s="37"/>
      <c r="V544" s="43"/>
      <c r="W544" s="41"/>
    </row>
    <row r="545" spans="1:23" s="40" customFormat="1" x14ac:dyDescent="0.25">
      <c r="A545" s="46"/>
      <c r="B545" s="37"/>
      <c r="C545" s="45"/>
      <c r="D545" s="41"/>
      <c r="E545" s="46"/>
      <c r="F545" s="46"/>
      <c r="G545" s="46"/>
      <c r="I545" s="41"/>
      <c r="J545" s="47"/>
      <c r="K545" s="47"/>
      <c r="L545" s="49"/>
      <c r="M545" s="48"/>
      <c r="N545" s="50"/>
      <c r="O545" s="53"/>
      <c r="P545" s="54"/>
      <c r="Q545" s="37"/>
      <c r="R545" s="51"/>
      <c r="S545" s="43"/>
      <c r="T545" s="37"/>
      <c r="U545" s="37"/>
      <c r="V545" s="43"/>
      <c r="W545" s="41"/>
    </row>
    <row r="546" spans="1:23" s="40" customFormat="1" x14ac:dyDescent="0.25">
      <c r="A546" s="46"/>
      <c r="B546" s="37"/>
      <c r="C546" s="45"/>
      <c r="D546" s="41"/>
      <c r="E546" s="46"/>
      <c r="F546" s="46"/>
      <c r="G546" s="46"/>
      <c r="I546" s="41"/>
      <c r="J546" s="47"/>
      <c r="K546" s="47"/>
      <c r="L546" s="49"/>
      <c r="M546" s="48"/>
      <c r="N546" s="50"/>
      <c r="O546" s="53"/>
      <c r="P546" s="54"/>
      <c r="Q546" s="37"/>
      <c r="R546" s="51"/>
      <c r="S546" s="43"/>
      <c r="T546" s="37"/>
      <c r="U546" s="37"/>
      <c r="V546" s="43"/>
      <c r="W546" s="41"/>
    </row>
    <row r="547" spans="1:23" s="40" customFormat="1" x14ac:dyDescent="0.25">
      <c r="A547" s="46"/>
      <c r="B547" s="37"/>
      <c r="C547" s="45"/>
      <c r="D547" s="41"/>
      <c r="E547" s="46"/>
      <c r="F547" s="46"/>
      <c r="G547" s="46"/>
      <c r="I547" s="41"/>
      <c r="J547" s="47"/>
      <c r="K547" s="47"/>
      <c r="L547" s="49"/>
      <c r="M547" s="48"/>
      <c r="N547" s="50"/>
      <c r="O547" s="53"/>
      <c r="P547" s="54"/>
      <c r="Q547" s="37"/>
      <c r="R547" s="51"/>
      <c r="S547" s="43"/>
      <c r="T547" s="37"/>
      <c r="U547" s="37"/>
      <c r="V547" s="43"/>
      <c r="W547" s="41"/>
    </row>
    <row r="548" spans="1:23" s="40" customFormat="1" x14ac:dyDescent="0.25">
      <c r="A548" s="46"/>
      <c r="B548" s="37"/>
      <c r="C548" s="45"/>
      <c r="D548" s="41"/>
      <c r="E548" s="46"/>
      <c r="F548" s="46"/>
      <c r="G548" s="46"/>
      <c r="I548" s="41"/>
      <c r="J548" s="47"/>
      <c r="K548" s="47"/>
      <c r="L548" s="49"/>
      <c r="M548" s="48"/>
      <c r="N548" s="50"/>
      <c r="O548" s="53"/>
      <c r="P548" s="54"/>
      <c r="Q548" s="37"/>
      <c r="R548" s="51"/>
      <c r="S548" s="43"/>
      <c r="T548" s="37"/>
      <c r="U548" s="37"/>
      <c r="V548" s="43"/>
      <c r="W548" s="41"/>
    </row>
    <row r="549" spans="1:23" s="40" customFormat="1" x14ac:dyDescent="0.25">
      <c r="A549" s="46"/>
      <c r="B549" s="37"/>
      <c r="C549" s="45"/>
      <c r="D549" s="41"/>
      <c r="E549" s="46"/>
      <c r="F549" s="46"/>
      <c r="G549" s="46"/>
      <c r="I549" s="41"/>
      <c r="J549" s="47"/>
      <c r="K549" s="47"/>
      <c r="L549" s="49"/>
      <c r="M549" s="48"/>
      <c r="N549" s="50"/>
      <c r="O549" s="53"/>
      <c r="P549" s="54"/>
      <c r="Q549" s="37"/>
      <c r="R549" s="51"/>
      <c r="S549" s="43"/>
      <c r="T549" s="37"/>
      <c r="U549" s="37"/>
      <c r="V549" s="43"/>
      <c r="W549" s="41"/>
    </row>
    <row r="550" spans="1:23" s="40" customFormat="1" x14ac:dyDescent="0.25">
      <c r="A550" s="46"/>
      <c r="B550" s="37"/>
      <c r="C550" s="45"/>
      <c r="D550" s="41"/>
      <c r="E550" s="46"/>
      <c r="F550" s="46"/>
      <c r="G550" s="46"/>
      <c r="I550" s="41"/>
      <c r="J550" s="47"/>
      <c r="K550" s="47"/>
      <c r="L550" s="49"/>
      <c r="M550" s="48"/>
      <c r="N550" s="50"/>
      <c r="O550" s="53"/>
      <c r="P550" s="54"/>
      <c r="Q550" s="37"/>
      <c r="R550" s="51"/>
      <c r="S550" s="43"/>
      <c r="T550" s="37"/>
      <c r="U550" s="37"/>
      <c r="V550" s="43"/>
      <c r="W550" s="41"/>
    </row>
    <row r="551" spans="1:23" s="40" customFormat="1" x14ac:dyDescent="0.25">
      <c r="A551" s="46"/>
      <c r="B551" s="37"/>
      <c r="C551" s="45"/>
      <c r="D551" s="41"/>
      <c r="E551" s="46"/>
      <c r="F551" s="46"/>
      <c r="G551" s="46"/>
      <c r="I551" s="41"/>
      <c r="J551" s="47"/>
      <c r="K551" s="47"/>
      <c r="L551" s="49"/>
      <c r="M551" s="48"/>
      <c r="N551" s="50"/>
      <c r="O551" s="53"/>
      <c r="P551" s="54"/>
      <c r="Q551" s="37"/>
      <c r="R551" s="51"/>
      <c r="S551" s="43"/>
      <c r="T551" s="37"/>
      <c r="U551" s="37"/>
      <c r="V551" s="43"/>
      <c r="W551" s="41"/>
    </row>
    <row r="552" spans="1:23" s="40" customFormat="1" x14ac:dyDescent="0.25">
      <c r="A552" s="46"/>
      <c r="B552" s="37"/>
      <c r="C552" s="45"/>
      <c r="D552" s="41"/>
      <c r="E552" s="46"/>
      <c r="F552" s="46"/>
      <c r="G552" s="46"/>
      <c r="I552" s="41"/>
      <c r="J552" s="47"/>
      <c r="K552" s="47"/>
      <c r="L552" s="49"/>
      <c r="M552" s="48"/>
      <c r="N552" s="50"/>
      <c r="O552" s="53"/>
      <c r="P552" s="54"/>
      <c r="Q552" s="37"/>
      <c r="R552" s="51"/>
      <c r="S552" s="43"/>
      <c r="T552" s="37"/>
      <c r="U552" s="37"/>
      <c r="V552" s="43"/>
      <c r="W552" s="41"/>
    </row>
    <row r="553" spans="1:23" s="40" customFormat="1" x14ac:dyDescent="0.25">
      <c r="A553" s="46"/>
      <c r="B553" s="37"/>
      <c r="C553" s="45"/>
      <c r="D553" s="41"/>
      <c r="E553" s="46"/>
      <c r="F553" s="46"/>
      <c r="G553" s="46"/>
      <c r="I553" s="41"/>
      <c r="J553" s="47"/>
      <c r="K553" s="47"/>
      <c r="L553" s="49"/>
      <c r="M553" s="48"/>
      <c r="N553" s="50"/>
      <c r="O553" s="53"/>
      <c r="P553" s="54"/>
      <c r="Q553" s="37"/>
      <c r="R553" s="51"/>
      <c r="S553" s="43"/>
      <c r="T553" s="37"/>
      <c r="U553" s="37"/>
      <c r="V553" s="43"/>
      <c r="W553" s="41"/>
    </row>
    <row r="554" spans="1:23" s="40" customFormat="1" x14ac:dyDescent="0.25">
      <c r="A554" s="46"/>
      <c r="B554" s="37"/>
      <c r="C554" s="45"/>
      <c r="D554" s="41"/>
      <c r="E554" s="46"/>
      <c r="F554" s="46"/>
      <c r="G554" s="46"/>
      <c r="I554" s="41"/>
      <c r="J554" s="47"/>
      <c r="K554" s="47"/>
      <c r="L554" s="49"/>
      <c r="M554" s="48"/>
      <c r="N554" s="50"/>
      <c r="O554" s="53"/>
      <c r="P554" s="54"/>
      <c r="Q554" s="37"/>
      <c r="R554" s="51"/>
      <c r="S554" s="43"/>
      <c r="T554" s="37"/>
      <c r="U554" s="37"/>
      <c r="V554" s="43"/>
      <c r="W554" s="41"/>
    </row>
    <row r="555" spans="1:23" s="40" customFormat="1" x14ac:dyDescent="0.25">
      <c r="A555" s="46"/>
      <c r="B555" s="37"/>
      <c r="C555" s="45"/>
      <c r="D555" s="41"/>
      <c r="E555" s="46"/>
      <c r="F555" s="46"/>
      <c r="G555" s="46"/>
      <c r="I555" s="41"/>
      <c r="J555" s="47"/>
      <c r="K555" s="47"/>
      <c r="L555" s="49"/>
      <c r="M555" s="48"/>
      <c r="N555" s="50"/>
      <c r="O555" s="53"/>
      <c r="P555" s="54"/>
      <c r="Q555" s="37"/>
      <c r="R555" s="51"/>
      <c r="S555" s="43"/>
      <c r="T555" s="37"/>
      <c r="U555" s="37"/>
      <c r="V555" s="43"/>
      <c r="W555" s="41"/>
    </row>
    <row r="556" spans="1:23" s="40" customFormat="1" x14ac:dyDescent="0.25">
      <c r="A556" s="46"/>
      <c r="B556" s="37"/>
      <c r="C556" s="45"/>
      <c r="D556" s="41"/>
      <c r="E556" s="46"/>
      <c r="F556" s="46"/>
      <c r="G556" s="46"/>
      <c r="I556" s="41"/>
      <c r="J556" s="47"/>
      <c r="K556" s="47"/>
      <c r="L556" s="49"/>
      <c r="M556" s="48"/>
      <c r="N556" s="50"/>
      <c r="O556" s="53"/>
      <c r="P556" s="54"/>
      <c r="Q556" s="37"/>
      <c r="R556" s="51"/>
      <c r="S556" s="43"/>
      <c r="T556" s="37"/>
      <c r="U556" s="37"/>
      <c r="V556" s="43"/>
      <c r="W556" s="41"/>
    </row>
    <row r="557" spans="1:23" s="40" customFormat="1" x14ac:dyDescent="0.25">
      <c r="A557" s="46"/>
      <c r="B557" s="37"/>
      <c r="C557" s="45"/>
      <c r="D557" s="41"/>
      <c r="E557" s="46"/>
      <c r="F557" s="46"/>
      <c r="G557" s="46"/>
      <c r="I557" s="41"/>
      <c r="J557" s="47"/>
      <c r="K557" s="47"/>
      <c r="L557" s="49"/>
      <c r="M557" s="48"/>
      <c r="N557" s="50"/>
      <c r="O557" s="53"/>
      <c r="P557" s="54"/>
      <c r="Q557" s="37"/>
      <c r="R557" s="51"/>
      <c r="S557" s="43"/>
      <c r="T557" s="37"/>
      <c r="U557" s="37"/>
      <c r="V557" s="43"/>
      <c r="W557" s="41"/>
    </row>
    <row r="558" spans="1:23" s="40" customFormat="1" x14ac:dyDescent="0.25">
      <c r="A558" s="46"/>
      <c r="B558" s="37"/>
      <c r="C558" s="45"/>
      <c r="D558" s="41"/>
      <c r="E558" s="46"/>
      <c r="F558" s="46"/>
      <c r="G558" s="46"/>
      <c r="I558" s="41"/>
      <c r="J558" s="47"/>
      <c r="K558" s="47"/>
      <c r="L558" s="49"/>
      <c r="M558" s="48"/>
      <c r="N558" s="50"/>
      <c r="O558" s="53"/>
      <c r="P558" s="54"/>
      <c r="Q558" s="37"/>
      <c r="R558" s="51"/>
      <c r="S558" s="43"/>
      <c r="T558" s="37"/>
      <c r="U558" s="37"/>
      <c r="V558" s="43"/>
      <c r="W558" s="41"/>
    </row>
    <row r="559" spans="1:23" s="40" customFormat="1" x14ac:dyDescent="0.25">
      <c r="A559" s="46"/>
      <c r="B559" s="37"/>
      <c r="C559" s="45"/>
      <c r="D559" s="41"/>
      <c r="E559" s="46"/>
      <c r="F559" s="46"/>
      <c r="G559" s="46"/>
      <c r="I559" s="41"/>
      <c r="J559" s="47"/>
      <c r="K559" s="47"/>
      <c r="L559" s="49"/>
      <c r="M559" s="48"/>
      <c r="N559" s="50"/>
      <c r="O559" s="53"/>
      <c r="P559" s="54"/>
      <c r="Q559" s="37"/>
      <c r="R559" s="51"/>
      <c r="S559" s="43"/>
      <c r="T559" s="37"/>
      <c r="U559" s="37"/>
      <c r="V559" s="43"/>
      <c r="W559" s="41"/>
    </row>
    <row r="560" spans="1:23" s="40" customFormat="1" x14ac:dyDescent="0.25">
      <c r="A560" s="46"/>
      <c r="B560" s="37"/>
      <c r="C560" s="45"/>
      <c r="D560" s="41"/>
      <c r="E560" s="46"/>
      <c r="F560" s="46"/>
      <c r="G560" s="46"/>
      <c r="I560" s="41"/>
      <c r="J560" s="47"/>
      <c r="K560" s="47"/>
      <c r="L560" s="49"/>
      <c r="M560" s="48"/>
      <c r="N560" s="50"/>
      <c r="O560" s="53"/>
      <c r="P560" s="54"/>
      <c r="Q560" s="37"/>
      <c r="R560" s="51"/>
      <c r="S560" s="43"/>
      <c r="T560" s="37"/>
      <c r="U560" s="37"/>
      <c r="V560" s="43"/>
      <c r="W560" s="41"/>
    </row>
    <row r="561" spans="1:23" s="40" customFormat="1" x14ac:dyDescent="0.25">
      <c r="A561" s="46"/>
      <c r="B561" s="37"/>
      <c r="C561" s="45"/>
      <c r="D561" s="41"/>
      <c r="E561" s="46"/>
      <c r="F561" s="46"/>
      <c r="G561" s="46"/>
      <c r="I561" s="41"/>
      <c r="J561" s="47"/>
      <c r="K561" s="47"/>
      <c r="L561" s="49"/>
      <c r="M561" s="48"/>
      <c r="N561" s="50"/>
      <c r="O561" s="53"/>
      <c r="P561" s="54"/>
      <c r="Q561" s="37"/>
      <c r="R561" s="51"/>
      <c r="S561" s="43"/>
      <c r="T561" s="37"/>
      <c r="U561" s="37"/>
      <c r="V561" s="43"/>
      <c r="W561" s="41"/>
    </row>
    <row r="562" spans="1:23" s="40" customFormat="1" x14ac:dyDescent="0.25">
      <c r="A562" s="46"/>
      <c r="B562" s="37"/>
      <c r="C562" s="45"/>
      <c r="D562" s="41"/>
      <c r="E562" s="46"/>
      <c r="F562" s="46"/>
      <c r="G562" s="46"/>
      <c r="I562" s="41"/>
      <c r="J562" s="47"/>
      <c r="K562" s="47"/>
      <c r="L562" s="49"/>
      <c r="M562" s="48"/>
      <c r="N562" s="50"/>
      <c r="O562" s="53"/>
      <c r="P562" s="54"/>
      <c r="Q562" s="37"/>
      <c r="R562" s="51"/>
      <c r="S562" s="43"/>
      <c r="T562" s="37"/>
      <c r="U562" s="37"/>
      <c r="V562" s="43"/>
      <c r="W562" s="41"/>
    </row>
    <row r="563" spans="1:23" s="40" customFormat="1" x14ac:dyDescent="0.25">
      <c r="A563" s="46"/>
      <c r="B563" s="37"/>
      <c r="C563" s="45"/>
      <c r="D563" s="41"/>
      <c r="E563" s="46"/>
      <c r="F563" s="46"/>
      <c r="G563" s="46"/>
      <c r="I563" s="41"/>
      <c r="J563" s="47"/>
      <c r="K563" s="47"/>
      <c r="L563" s="49"/>
      <c r="M563" s="48"/>
      <c r="N563" s="50"/>
      <c r="O563" s="53"/>
      <c r="P563" s="54"/>
      <c r="Q563" s="37"/>
      <c r="R563" s="51"/>
      <c r="S563" s="43"/>
      <c r="T563" s="37"/>
      <c r="U563" s="37"/>
      <c r="V563" s="43"/>
      <c r="W563" s="41"/>
    </row>
    <row r="564" spans="1:23" s="40" customFormat="1" x14ac:dyDescent="0.25">
      <c r="A564" s="46"/>
      <c r="B564" s="37"/>
      <c r="C564" s="45"/>
      <c r="D564" s="41"/>
      <c r="E564" s="46"/>
      <c r="F564" s="46"/>
      <c r="G564" s="46"/>
      <c r="I564" s="41"/>
      <c r="J564" s="47"/>
      <c r="K564" s="47"/>
      <c r="L564" s="49"/>
      <c r="M564" s="48"/>
      <c r="N564" s="50"/>
      <c r="O564" s="53"/>
      <c r="P564" s="54"/>
      <c r="Q564" s="37"/>
      <c r="R564" s="51"/>
      <c r="S564" s="43"/>
      <c r="T564" s="37"/>
      <c r="U564" s="37"/>
      <c r="V564" s="43"/>
      <c r="W564" s="41"/>
    </row>
    <row r="565" spans="1:23" s="40" customFormat="1" x14ac:dyDescent="0.25">
      <c r="A565" s="46"/>
      <c r="B565" s="37"/>
      <c r="C565" s="45"/>
      <c r="D565" s="41"/>
      <c r="E565" s="46"/>
      <c r="F565" s="46"/>
      <c r="G565" s="46"/>
      <c r="I565" s="41"/>
      <c r="J565" s="47"/>
      <c r="K565" s="47"/>
      <c r="L565" s="49"/>
      <c r="M565" s="48"/>
      <c r="N565" s="50"/>
      <c r="O565" s="53"/>
      <c r="P565" s="54"/>
      <c r="Q565" s="37"/>
      <c r="R565" s="51"/>
      <c r="S565" s="43"/>
      <c r="T565" s="37"/>
      <c r="U565" s="37"/>
      <c r="V565" s="43"/>
      <c r="W565" s="41"/>
    </row>
    <row r="566" spans="1:23" s="40" customFormat="1" x14ac:dyDescent="0.25">
      <c r="A566" s="46"/>
      <c r="B566" s="37"/>
      <c r="C566" s="45"/>
      <c r="D566" s="41"/>
      <c r="E566" s="46"/>
      <c r="F566" s="46"/>
      <c r="G566" s="46"/>
      <c r="I566" s="41"/>
      <c r="J566" s="47"/>
      <c r="K566" s="47"/>
      <c r="L566" s="49"/>
      <c r="M566" s="48"/>
      <c r="N566" s="50"/>
      <c r="O566" s="53"/>
      <c r="P566" s="54"/>
      <c r="Q566" s="37"/>
      <c r="R566" s="51"/>
      <c r="S566" s="43"/>
      <c r="T566" s="37"/>
      <c r="U566" s="37"/>
      <c r="V566" s="43"/>
      <c r="W566" s="41"/>
    </row>
    <row r="567" spans="1:23" s="40" customFormat="1" x14ac:dyDescent="0.25">
      <c r="A567" s="46"/>
      <c r="B567" s="37"/>
      <c r="C567" s="45"/>
      <c r="D567" s="41"/>
      <c r="E567" s="46"/>
      <c r="F567" s="46"/>
      <c r="G567" s="46"/>
      <c r="I567" s="41"/>
      <c r="J567" s="47"/>
      <c r="K567" s="47"/>
      <c r="L567" s="49"/>
      <c r="M567" s="48"/>
      <c r="N567" s="50"/>
      <c r="O567" s="53"/>
      <c r="P567" s="54"/>
      <c r="Q567" s="37"/>
      <c r="R567" s="51"/>
      <c r="S567" s="43"/>
      <c r="T567" s="37"/>
      <c r="U567" s="37"/>
      <c r="V567" s="43"/>
      <c r="W567" s="41"/>
    </row>
    <row r="568" spans="1:23" s="40" customFormat="1" x14ac:dyDescent="0.25">
      <c r="A568" s="46"/>
      <c r="B568" s="37"/>
      <c r="C568" s="45"/>
      <c r="D568" s="41"/>
      <c r="E568" s="46"/>
      <c r="F568" s="46"/>
      <c r="G568" s="46"/>
      <c r="I568" s="41"/>
      <c r="J568" s="47"/>
      <c r="K568" s="47"/>
      <c r="L568" s="49"/>
      <c r="M568" s="48"/>
      <c r="N568" s="50"/>
      <c r="O568" s="53"/>
      <c r="P568" s="54"/>
      <c r="Q568" s="37"/>
      <c r="R568" s="51"/>
      <c r="S568" s="43"/>
      <c r="T568" s="37"/>
      <c r="U568" s="37"/>
      <c r="V568" s="43"/>
      <c r="W568" s="41"/>
    </row>
    <row r="569" spans="1:23" s="40" customFormat="1" x14ac:dyDescent="0.25">
      <c r="A569" s="46"/>
      <c r="B569" s="37"/>
      <c r="C569" s="45"/>
      <c r="D569" s="41"/>
      <c r="E569" s="46"/>
      <c r="F569" s="46"/>
      <c r="G569" s="46"/>
      <c r="I569" s="41"/>
      <c r="J569" s="47"/>
      <c r="K569" s="47"/>
      <c r="L569" s="49"/>
      <c r="M569" s="48"/>
      <c r="N569" s="50"/>
      <c r="O569" s="53"/>
      <c r="P569" s="54"/>
      <c r="Q569" s="37"/>
      <c r="R569" s="51"/>
      <c r="S569" s="43"/>
      <c r="T569" s="37"/>
      <c r="U569" s="37"/>
      <c r="V569" s="43"/>
      <c r="W569" s="41"/>
    </row>
    <row r="570" spans="1:23" s="40" customFormat="1" x14ac:dyDescent="0.25">
      <c r="A570" s="46"/>
      <c r="B570" s="37"/>
      <c r="C570" s="45"/>
      <c r="D570" s="41"/>
      <c r="E570" s="46"/>
      <c r="F570" s="46"/>
      <c r="G570" s="46"/>
      <c r="I570" s="41"/>
      <c r="J570" s="47"/>
      <c r="K570" s="47"/>
      <c r="L570" s="49"/>
      <c r="M570" s="48"/>
      <c r="N570" s="50"/>
      <c r="O570" s="53"/>
      <c r="P570" s="54"/>
      <c r="Q570" s="37"/>
      <c r="R570" s="51"/>
      <c r="S570" s="43"/>
      <c r="T570" s="37"/>
      <c r="U570" s="37"/>
      <c r="V570" s="43"/>
      <c r="W570" s="41"/>
    </row>
    <row r="571" spans="1:23" s="40" customFormat="1" x14ac:dyDescent="0.25">
      <c r="A571" s="46"/>
      <c r="B571" s="37"/>
      <c r="C571" s="45"/>
      <c r="D571" s="41"/>
      <c r="E571" s="46"/>
      <c r="F571" s="46"/>
      <c r="G571" s="46"/>
      <c r="I571" s="41"/>
      <c r="J571" s="47"/>
      <c r="K571" s="47"/>
      <c r="L571" s="49"/>
      <c r="M571" s="48"/>
      <c r="N571" s="50"/>
      <c r="O571" s="53"/>
      <c r="P571" s="54"/>
      <c r="Q571" s="37"/>
      <c r="R571" s="51"/>
      <c r="S571" s="43"/>
      <c r="T571" s="37"/>
      <c r="U571" s="37"/>
      <c r="V571" s="43"/>
      <c r="W571" s="41"/>
    </row>
    <row r="572" spans="1:23" s="40" customFormat="1" x14ac:dyDescent="0.25">
      <c r="A572" s="46"/>
      <c r="B572" s="37"/>
      <c r="C572" s="45"/>
      <c r="D572" s="41"/>
      <c r="E572" s="46"/>
      <c r="F572" s="46"/>
      <c r="G572" s="46"/>
      <c r="I572" s="41"/>
      <c r="J572" s="47"/>
      <c r="K572" s="47"/>
      <c r="L572" s="49"/>
      <c r="M572" s="48"/>
      <c r="N572" s="50"/>
      <c r="O572" s="53"/>
      <c r="P572" s="54"/>
      <c r="Q572" s="37"/>
      <c r="R572" s="51"/>
      <c r="S572" s="43"/>
      <c r="T572" s="37"/>
      <c r="U572" s="37"/>
      <c r="V572" s="43"/>
      <c r="W572" s="41"/>
    </row>
    <row r="573" spans="1:23" s="40" customFormat="1" x14ac:dyDescent="0.25">
      <c r="A573" s="46"/>
      <c r="B573" s="37"/>
      <c r="C573" s="45"/>
      <c r="D573" s="41"/>
      <c r="E573" s="46"/>
      <c r="F573" s="46"/>
      <c r="G573" s="46"/>
      <c r="I573" s="41"/>
      <c r="J573" s="47"/>
      <c r="K573" s="47"/>
      <c r="L573" s="49"/>
      <c r="M573" s="48"/>
      <c r="N573" s="50"/>
      <c r="O573" s="53"/>
      <c r="P573" s="54"/>
      <c r="Q573" s="37"/>
      <c r="R573" s="51"/>
      <c r="S573" s="43"/>
      <c r="T573" s="37"/>
      <c r="U573" s="37"/>
      <c r="V573" s="43"/>
      <c r="W573" s="41"/>
    </row>
    <row r="574" spans="1:23" s="40" customFormat="1" x14ac:dyDescent="0.25">
      <c r="A574" s="46"/>
      <c r="B574" s="37"/>
      <c r="C574" s="45"/>
      <c r="D574" s="41"/>
      <c r="E574" s="46"/>
      <c r="F574" s="46"/>
      <c r="G574" s="46"/>
      <c r="I574" s="41"/>
      <c r="J574" s="47"/>
      <c r="K574" s="47"/>
      <c r="L574" s="49"/>
      <c r="M574" s="48"/>
      <c r="N574" s="50"/>
      <c r="O574" s="53"/>
      <c r="P574" s="54"/>
      <c r="Q574" s="37"/>
      <c r="R574" s="51"/>
      <c r="S574" s="43"/>
      <c r="T574" s="37"/>
      <c r="U574" s="37"/>
      <c r="V574" s="43"/>
      <c r="W574" s="41"/>
    </row>
    <row r="575" spans="1:23" s="40" customFormat="1" x14ac:dyDescent="0.25">
      <c r="A575" s="46"/>
      <c r="B575" s="37"/>
      <c r="C575" s="45"/>
      <c r="D575" s="41"/>
      <c r="E575" s="46"/>
      <c r="F575" s="46"/>
      <c r="G575" s="46"/>
      <c r="I575" s="41"/>
      <c r="J575" s="47"/>
      <c r="K575" s="47"/>
      <c r="L575" s="49"/>
      <c r="M575" s="48"/>
      <c r="N575" s="50"/>
      <c r="O575" s="53"/>
      <c r="P575" s="54"/>
      <c r="Q575" s="37"/>
      <c r="R575" s="51"/>
      <c r="S575" s="43"/>
      <c r="T575" s="37"/>
      <c r="U575" s="37"/>
      <c r="V575" s="43"/>
      <c r="W575" s="41"/>
    </row>
    <row r="576" spans="1:23" s="40" customFormat="1" x14ac:dyDescent="0.25">
      <c r="A576" s="46"/>
      <c r="B576" s="37"/>
      <c r="C576" s="45"/>
      <c r="D576" s="41"/>
      <c r="E576" s="46"/>
      <c r="F576" s="46"/>
      <c r="G576" s="46"/>
      <c r="I576" s="41"/>
      <c r="J576" s="47"/>
      <c r="K576" s="47"/>
      <c r="L576" s="49"/>
      <c r="M576" s="48"/>
      <c r="N576" s="50"/>
      <c r="O576" s="53"/>
      <c r="P576" s="54"/>
      <c r="Q576" s="37"/>
      <c r="R576" s="51"/>
      <c r="S576" s="43"/>
      <c r="T576" s="37"/>
      <c r="U576" s="37"/>
      <c r="V576" s="43"/>
      <c r="W576" s="41"/>
    </row>
    <row r="577" spans="1:23" s="40" customFormat="1" x14ac:dyDescent="0.25">
      <c r="A577" s="46"/>
      <c r="B577" s="37"/>
      <c r="C577" s="45"/>
      <c r="D577" s="41"/>
      <c r="E577" s="46"/>
      <c r="F577" s="46"/>
      <c r="G577" s="46"/>
      <c r="I577" s="41"/>
      <c r="J577" s="47"/>
      <c r="K577" s="47"/>
      <c r="L577" s="49"/>
      <c r="M577" s="48"/>
      <c r="N577" s="50"/>
      <c r="O577" s="53"/>
      <c r="P577" s="54"/>
      <c r="Q577" s="37"/>
      <c r="R577" s="51"/>
      <c r="S577" s="43"/>
      <c r="T577" s="37"/>
      <c r="U577" s="37"/>
      <c r="V577" s="43"/>
      <c r="W577" s="41"/>
    </row>
    <row r="578" spans="1:23" s="40" customFormat="1" x14ac:dyDescent="0.25">
      <c r="A578" s="46"/>
      <c r="B578" s="37"/>
      <c r="C578" s="45"/>
      <c r="D578" s="41"/>
      <c r="E578" s="46"/>
      <c r="F578" s="46"/>
      <c r="G578" s="46"/>
      <c r="I578" s="41"/>
      <c r="J578" s="47"/>
      <c r="K578" s="47"/>
      <c r="L578" s="49"/>
      <c r="M578" s="48"/>
      <c r="N578" s="50"/>
      <c r="O578" s="53"/>
      <c r="P578" s="54"/>
      <c r="Q578" s="37"/>
      <c r="R578" s="51"/>
      <c r="S578" s="43"/>
      <c r="T578" s="37"/>
      <c r="U578" s="37"/>
      <c r="V578" s="43"/>
      <c r="W578" s="41"/>
    </row>
    <row r="579" spans="1:23" s="40" customFormat="1" x14ac:dyDescent="0.25">
      <c r="A579" s="46"/>
      <c r="B579" s="37"/>
      <c r="C579" s="45"/>
      <c r="D579" s="41"/>
      <c r="E579" s="46"/>
      <c r="F579" s="46"/>
      <c r="G579" s="46"/>
      <c r="I579" s="41"/>
      <c r="J579" s="47"/>
      <c r="K579" s="47"/>
      <c r="L579" s="49"/>
      <c r="M579" s="48"/>
      <c r="N579" s="50"/>
      <c r="O579" s="53"/>
      <c r="P579" s="54"/>
      <c r="Q579" s="37"/>
      <c r="R579" s="51"/>
      <c r="S579" s="43"/>
      <c r="T579" s="37"/>
      <c r="U579" s="37"/>
      <c r="V579" s="43"/>
      <c r="W579" s="41"/>
    </row>
    <row r="580" spans="1:23" s="40" customFormat="1" x14ac:dyDescent="0.25">
      <c r="A580" s="46"/>
      <c r="B580" s="37"/>
      <c r="C580" s="45"/>
      <c r="D580" s="41"/>
      <c r="E580" s="46"/>
      <c r="F580" s="46"/>
      <c r="G580" s="46"/>
      <c r="I580" s="41"/>
      <c r="J580" s="47"/>
      <c r="K580" s="47"/>
      <c r="L580" s="49"/>
      <c r="M580" s="48"/>
      <c r="N580" s="50"/>
      <c r="O580" s="53"/>
      <c r="P580" s="54"/>
      <c r="Q580" s="37"/>
      <c r="R580" s="51"/>
      <c r="S580" s="43"/>
      <c r="T580" s="37"/>
      <c r="U580" s="37"/>
      <c r="V580" s="43"/>
      <c r="W580" s="41"/>
    </row>
    <row r="581" spans="1:23" s="40" customFormat="1" x14ac:dyDescent="0.25">
      <c r="A581" s="46"/>
      <c r="B581" s="37"/>
      <c r="C581" s="45"/>
      <c r="D581" s="41"/>
      <c r="E581" s="46"/>
      <c r="F581" s="46"/>
      <c r="G581" s="46"/>
      <c r="I581" s="41"/>
      <c r="J581" s="47"/>
      <c r="K581" s="47"/>
      <c r="L581" s="49"/>
      <c r="M581" s="48"/>
      <c r="N581" s="50"/>
      <c r="O581" s="53"/>
      <c r="P581" s="54"/>
      <c r="Q581" s="37"/>
      <c r="R581" s="51"/>
      <c r="S581" s="43"/>
      <c r="T581" s="37"/>
      <c r="U581" s="37"/>
      <c r="V581" s="43"/>
      <c r="W581" s="41"/>
    </row>
    <row r="582" spans="1:23" s="40" customFormat="1" x14ac:dyDescent="0.25">
      <c r="A582" s="46"/>
      <c r="B582" s="37"/>
      <c r="C582" s="45"/>
      <c r="D582" s="41"/>
      <c r="E582" s="46"/>
      <c r="F582" s="46"/>
      <c r="G582" s="46"/>
      <c r="I582" s="41"/>
      <c r="J582" s="47"/>
      <c r="K582" s="47"/>
      <c r="L582" s="49"/>
      <c r="M582" s="48"/>
      <c r="N582" s="50"/>
      <c r="O582" s="53"/>
      <c r="P582" s="54"/>
      <c r="Q582" s="37"/>
      <c r="R582" s="51"/>
      <c r="S582" s="43"/>
      <c r="T582" s="37"/>
      <c r="U582" s="37"/>
      <c r="V582" s="43"/>
      <c r="W582" s="41"/>
    </row>
    <row r="583" spans="1:23" s="40" customFormat="1" x14ac:dyDescent="0.25">
      <c r="A583" s="46"/>
      <c r="B583" s="37"/>
      <c r="C583" s="45"/>
      <c r="D583" s="41"/>
      <c r="E583" s="46"/>
      <c r="F583" s="46"/>
      <c r="G583" s="46"/>
      <c r="I583" s="41"/>
      <c r="J583" s="47"/>
      <c r="K583" s="47"/>
      <c r="L583" s="49"/>
      <c r="M583" s="48"/>
      <c r="N583" s="50"/>
      <c r="O583" s="53"/>
      <c r="P583" s="54"/>
      <c r="Q583" s="37"/>
      <c r="R583" s="51"/>
      <c r="S583" s="43"/>
      <c r="T583" s="37"/>
      <c r="U583" s="37"/>
      <c r="V583" s="43"/>
      <c r="W583" s="41"/>
    </row>
    <row r="584" spans="1:23" s="40" customFormat="1" x14ac:dyDescent="0.25">
      <c r="A584" s="46"/>
      <c r="B584" s="37"/>
      <c r="C584" s="45"/>
      <c r="D584" s="41"/>
      <c r="E584" s="46"/>
      <c r="F584" s="46"/>
      <c r="G584" s="46"/>
      <c r="I584" s="41"/>
      <c r="J584" s="47"/>
      <c r="K584" s="47"/>
      <c r="L584" s="49"/>
      <c r="M584" s="48"/>
      <c r="N584" s="50"/>
      <c r="O584" s="53"/>
      <c r="P584" s="54"/>
      <c r="Q584" s="37"/>
      <c r="R584" s="51"/>
      <c r="S584" s="43"/>
      <c r="T584" s="37"/>
      <c r="U584" s="37"/>
      <c r="V584" s="43"/>
      <c r="W584" s="41"/>
    </row>
    <row r="585" spans="1:23" s="40" customFormat="1" x14ac:dyDescent="0.25">
      <c r="A585" s="46"/>
      <c r="B585" s="37"/>
      <c r="C585" s="45"/>
      <c r="D585" s="41"/>
      <c r="E585" s="46"/>
      <c r="F585" s="46"/>
      <c r="G585" s="46"/>
      <c r="I585" s="41"/>
      <c r="J585" s="47"/>
      <c r="K585" s="47"/>
      <c r="L585" s="49"/>
      <c r="M585" s="48"/>
      <c r="N585" s="50"/>
      <c r="O585" s="53"/>
      <c r="P585" s="54"/>
      <c r="Q585" s="37"/>
      <c r="R585" s="51"/>
      <c r="S585" s="43"/>
      <c r="T585" s="37"/>
      <c r="U585" s="37"/>
      <c r="V585" s="43"/>
      <c r="W585" s="41"/>
    </row>
    <row r="586" spans="1:23" s="40" customFormat="1" x14ac:dyDescent="0.25">
      <c r="A586" s="46"/>
      <c r="B586" s="37"/>
      <c r="C586" s="45"/>
      <c r="D586" s="41"/>
      <c r="E586" s="46"/>
      <c r="F586" s="46"/>
      <c r="G586" s="46"/>
      <c r="I586" s="41"/>
      <c r="J586" s="47"/>
      <c r="K586" s="47"/>
      <c r="L586" s="49"/>
      <c r="M586" s="48"/>
      <c r="N586" s="50"/>
      <c r="O586" s="53"/>
      <c r="P586" s="54"/>
      <c r="Q586" s="37"/>
      <c r="R586" s="51"/>
      <c r="S586" s="43"/>
      <c r="T586" s="37"/>
      <c r="U586" s="37"/>
      <c r="V586" s="43"/>
      <c r="W586" s="41"/>
    </row>
    <row r="587" spans="1:23" s="40" customFormat="1" x14ac:dyDescent="0.25">
      <c r="A587" s="46"/>
      <c r="B587" s="37"/>
      <c r="C587" s="45"/>
      <c r="D587" s="41"/>
      <c r="E587" s="46"/>
      <c r="F587" s="46"/>
      <c r="G587" s="46"/>
      <c r="I587" s="41"/>
      <c r="J587" s="47"/>
      <c r="K587" s="47"/>
      <c r="L587" s="49"/>
      <c r="M587" s="48"/>
      <c r="N587" s="50"/>
      <c r="O587" s="53"/>
      <c r="P587" s="54"/>
      <c r="Q587" s="37"/>
      <c r="R587" s="51"/>
      <c r="S587" s="43"/>
      <c r="T587" s="37"/>
      <c r="U587" s="37"/>
      <c r="V587" s="43"/>
      <c r="W587" s="41"/>
    </row>
    <row r="588" spans="1:23" s="40" customFormat="1" x14ac:dyDescent="0.25">
      <c r="A588" s="46"/>
      <c r="B588" s="37"/>
      <c r="C588" s="45"/>
      <c r="D588" s="41"/>
      <c r="E588" s="46"/>
      <c r="F588" s="46"/>
      <c r="G588" s="46"/>
      <c r="I588" s="41"/>
      <c r="J588" s="47"/>
      <c r="K588" s="47"/>
      <c r="L588" s="49"/>
      <c r="M588" s="48"/>
      <c r="N588" s="50"/>
      <c r="O588" s="53"/>
      <c r="P588" s="54"/>
      <c r="Q588" s="37"/>
      <c r="R588" s="51"/>
      <c r="S588" s="43"/>
      <c r="T588" s="37"/>
      <c r="U588" s="37"/>
      <c r="V588" s="43"/>
      <c r="W588" s="41"/>
    </row>
    <row r="589" spans="1:23" s="40" customFormat="1" x14ac:dyDescent="0.25">
      <c r="A589" s="46"/>
      <c r="B589" s="37"/>
      <c r="C589" s="45"/>
      <c r="D589" s="41"/>
      <c r="E589" s="46"/>
      <c r="F589" s="46"/>
      <c r="G589" s="46"/>
      <c r="I589" s="41"/>
      <c r="J589" s="47"/>
      <c r="K589" s="47"/>
      <c r="L589" s="49"/>
      <c r="M589" s="48"/>
      <c r="N589" s="50"/>
      <c r="O589" s="53"/>
      <c r="P589" s="54"/>
      <c r="Q589" s="37"/>
      <c r="R589" s="51"/>
      <c r="S589" s="43"/>
      <c r="T589" s="37"/>
      <c r="U589" s="37"/>
      <c r="V589" s="43"/>
      <c r="W589" s="41"/>
    </row>
    <row r="590" spans="1:23" s="40" customFormat="1" x14ac:dyDescent="0.25">
      <c r="A590" s="46"/>
      <c r="B590" s="37"/>
      <c r="C590" s="45"/>
      <c r="D590" s="41"/>
      <c r="E590" s="46"/>
      <c r="F590" s="46"/>
      <c r="G590" s="46"/>
      <c r="I590" s="41"/>
      <c r="J590" s="47"/>
      <c r="K590" s="47"/>
      <c r="L590" s="49"/>
      <c r="M590" s="48"/>
      <c r="N590" s="50"/>
      <c r="O590" s="53"/>
      <c r="P590" s="54"/>
      <c r="Q590" s="37"/>
      <c r="R590" s="51"/>
      <c r="S590" s="43"/>
      <c r="T590" s="37"/>
      <c r="U590" s="37"/>
      <c r="V590" s="43"/>
      <c r="W590" s="41"/>
    </row>
    <row r="591" spans="1:23" s="40" customFormat="1" x14ac:dyDescent="0.25">
      <c r="A591" s="46"/>
      <c r="B591" s="37"/>
      <c r="C591" s="45"/>
      <c r="D591" s="41"/>
      <c r="E591" s="46"/>
      <c r="F591" s="46"/>
      <c r="G591" s="46"/>
      <c r="I591" s="41"/>
      <c r="J591" s="47"/>
      <c r="K591" s="47"/>
      <c r="L591" s="49"/>
      <c r="M591" s="48"/>
      <c r="N591" s="50"/>
      <c r="O591" s="53"/>
      <c r="P591" s="54"/>
      <c r="Q591" s="37"/>
      <c r="R591" s="51"/>
      <c r="S591" s="43"/>
      <c r="T591" s="37"/>
      <c r="U591" s="37"/>
      <c r="V591" s="43"/>
      <c r="W591" s="41"/>
    </row>
    <row r="592" spans="1:23" s="40" customFormat="1" x14ac:dyDescent="0.25">
      <c r="A592" s="46"/>
      <c r="B592" s="37"/>
      <c r="C592" s="45"/>
      <c r="D592" s="41"/>
      <c r="E592" s="46"/>
      <c r="F592" s="46"/>
      <c r="G592" s="46"/>
      <c r="I592" s="41"/>
      <c r="J592" s="47"/>
      <c r="K592" s="47"/>
      <c r="L592" s="49"/>
      <c r="M592" s="48"/>
      <c r="N592" s="50"/>
      <c r="O592" s="53"/>
      <c r="P592" s="54"/>
      <c r="Q592" s="37"/>
      <c r="R592" s="51"/>
      <c r="S592" s="43"/>
      <c r="T592" s="37"/>
      <c r="U592" s="37"/>
      <c r="V592" s="43"/>
      <c r="W592" s="41"/>
    </row>
    <row r="593" spans="1:23" s="40" customFormat="1" x14ac:dyDescent="0.25">
      <c r="A593" s="46"/>
      <c r="B593" s="37"/>
      <c r="C593" s="45"/>
      <c r="D593" s="41"/>
      <c r="E593" s="46"/>
      <c r="F593" s="46"/>
      <c r="G593" s="46"/>
      <c r="I593" s="41"/>
      <c r="J593" s="47"/>
      <c r="K593" s="47"/>
      <c r="L593" s="49"/>
      <c r="M593" s="48"/>
      <c r="N593" s="50"/>
      <c r="O593" s="53"/>
      <c r="P593" s="54"/>
      <c r="Q593" s="37"/>
      <c r="R593" s="51"/>
      <c r="S593" s="43"/>
      <c r="T593" s="37"/>
      <c r="U593" s="37"/>
      <c r="V593" s="43"/>
      <c r="W593" s="41"/>
    </row>
    <row r="594" spans="1:23" s="40" customFormat="1" x14ac:dyDescent="0.25">
      <c r="A594" s="46"/>
      <c r="B594" s="37"/>
      <c r="C594" s="45"/>
      <c r="D594" s="41"/>
      <c r="E594" s="46"/>
      <c r="F594" s="46"/>
      <c r="G594" s="46"/>
      <c r="I594" s="41"/>
      <c r="J594" s="47"/>
      <c r="K594" s="47"/>
      <c r="L594" s="49"/>
      <c r="M594" s="48"/>
      <c r="N594" s="50"/>
      <c r="O594" s="53"/>
      <c r="P594" s="54"/>
      <c r="Q594" s="37"/>
      <c r="R594" s="51"/>
      <c r="S594" s="43"/>
      <c r="T594" s="37"/>
      <c r="U594" s="37"/>
      <c r="V594" s="43"/>
      <c r="W594" s="41"/>
    </row>
    <row r="595" spans="1:23" s="40" customFormat="1" x14ac:dyDescent="0.25">
      <c r="A595" s="46"/>
      <c r="B595" s="37"/>
      <c r="C595" s="45"/>
      <c r="D595" s="41"/>
      <c r="E595" s="46"/>
      <c r="F595" s="46"/>
      <c r="G595" s="46"/>
      <c r="I595" s="41"/>
      <c r="J595" s="47"/>
      <c r="K595" s="47"/>
      <c r="L595" s="49"/>
      <c r="M595" s="48"/>
      <c r="N595" s="50"/>
      <c r="O595" s="53"/>
      <c r="P595" s="54"/>
      <c r="Q595" s="37"/>
      <c r="R595" s="51"/>
      <c r="S595" s="43"/>
      <c r="T595" s="37"/>
      <c r="U595" s="37"/>
      <c r="V595" s="43"/>
      <c r="W595" s="41"/>
    </row>
    <row r="596" spans="1:23" s="40" customFormat="1" x14ac:dyDescent="0.25">
      <c r="A596" s="46"/>
      <c r="B596" s="37"/>
      <c r="C596" s="45"/>
      <c r="D596" s="41"/>
      <c r="E596" s="46"/>
      <c r="F596" s="46"/>
      <c r="G596" s="46"/>
      <c r="I596" s="41"/>
      <c r="J596" s="47"/>
      <c r="K596" s="47"/>
      <c r="L596" s="49"/>
      <c r="M596" s="48"/>
      <c r="N596" s="50"/>
      <c r="O596" s="53"/>
      <c r="P596" s="54"/>
      <c r="Q596" s="37"/>
      <c r="R596" s="51"/>
      <c r="S596" s="43"/>
      <c r="T596" s="37"/>
      <c r="U596" s="37"/>
      <c r="V596" s="43"/>
      <c r="W596" s="41"/>
    </row>
    <row r="597" spans="1:23" s="40" customFormat="1" x14ac:dyDescent="0.25">
      <c r="A597" s="46"/>
      <c r="B597" s="37"/>
      <c r="C597" s="45"/>
      <c r="D597" s="41"/>
      <c r="E597" s="46"/>
      <c r="F597" s="46"/>
      <c r="G597" s="46"/>
      <c r="I597" s="41"/>
      <c r="J597" s="47"/>
      <c r="K597" s="47"/>
      <c r="L597" s="49"/>
      <c r="M597" s="48"/>
      <c r="N597" s="50"/>
      <c r="O597" s="53"/>
      <c r="P597" s="54"/>
      <c r="Q597" s="37"/>
      <c r="R597" s="51"/>
      <c r="S597" s="43"/>
      <c r="T597" s="37"/>
      <c r="U597" s="37"/>
      <c r="V597" s="43"/>
      <c r="W597" s="41"/>
    </row>
    <row r="598" spans="1:23" s="40" customFormat="1" x14ac:dyDescent="0.25">
      <c r="A598" s="46"/>
      <c r="B598" s="37"/>
      <c r="C598" s="45"/>
      <c r="D598" s="41"/>
      <c r="E598" s="46"/>
      <c r="F598" s="46"/>
      <c r="G598" s="46"/>
      <c r="I598" s="41"/>
      <c r="J598" s="47"/>
      <c r="K598" s="47"/>
      <c r="L598" s="49"/>
      <c r="M598" s="48"/>
      <c r="N598" s="50"/>
      <c r="O598" s="53"/>
      <c r="P598" s="54"/>
      <c r="Q598" s="37"/>
      <c r="R598" s="51"/>
      <c r="S598" s="43"/>
      <c r="T598" s="37"/>
      <c r="U598" s="37"/>
      <c r="V598" s="43"/>
      <c r="W598" s="41"/>
    </row>
    <row r="599" spans="1:23" s="40" customFormat="1" x14ac:dyDescent="0.25">
      <c r="A599" s="46"/>
      <c r="B599" s="37"/>
      <c r="C599" s="45"/>
      <c r="D599" s="41"/>
      <c r="E599" s="46"/>
      <c r="F599" s="46"/>
      <c r="G599" s="46"/>
      <c r="I599" s="41"/>
      <c r="J599" s="47"/>
      <c r="K599" s="47"/>
      <c r="L599" s="49"/>
      <c r="M599" s="48"/>
      <c r="N599" s="50"/>
      <c r="O599" s="53"/>
      <c r="P599" s="54"/>
      <c r="Q599" s="37"/>
      <c r="R599" s="51"/>
      <c r="S599" s="43"/>
      <c r="T599" s="37"/>
      <c r="U599" s="37"/>
      <c r="V599" s="43"/>
      <c r="W599" s="41"/>
    </row>
    <row r="600" spans="1:23" s="40" customFormat="1" x14ac:dyDescent="0.25">
      <c r="A600" s="46"/>
      <c r="B600" s="37"/>
      <c r="C600" s="45"/>
      <c r="D600" s="41"/>
      <c r="E600" s="46"/>
      <c r="F600" s="46"/>
      <c r="G600" s="46"/>
      <c r="I600" s="41"/>
      <c r="J600" s="47"/>
      <c r="K600" s="47"/>
      <c r="L600" s="49"/>
      <c r="M600" s="48"/>
      <c r="N600" s="50"/>
      <c r="O600" s="53"/>
      <c r="P600" s="54"/>
      <c r="Q600" s="37"/>
      <c r="R600" s="51"/>
      <c r="S600" s="43"/>
      <c r="T600" s="37"/>
      <c r="U600" s="37"/>
      <c r="V600" s="43"/>
      <c r="W600" s="41"/>
    </row>
    <row r="601" spans="1:23" s="40" customFormat="1" x14ac:dyDescent="0.25">
      <c r="A601" s="46"/>
      <c r="B601" s="37"/>
      <c r="C601" s="45"/>
      <c r="D601" s="41"/>
      <c r="E601" s="46"/>
      <c r="F601" s="46"/>
      <c r="G601" s="46"/>
      <c r="I601" s="41"/>
      <c r="J601" s="47"/>
      <c r="K601" s="47"/>
      <c r="L601" s="49"/>
      <c r="M601" s="48"/>
      <c r="N601" s="50"/>
      <c r="O601" s="53"/>
      <c r="P601" s="54"/>
      <c r="Q601" s="37"/>
      <c r="R601" s="51"/>
      <c r="S601" s="43"/>
      <c r="T601" s="37"/>
      <c r="U601" s="37"/>
      <c r="V601" s="43"/>
      <c r="W601" s="41"/>
    </row>
    <row r="602" spans="1:23" s="40" customFormat="1" x14ac:dyDescent="0.25">
      <c r="A602" s="46"/>
      <c r="B602" s="37"/>
      <c r="C602" s="45"/>
      <c r="D602" s="41"/>
      <c r="E602" s="46"/>
      <c r="F602" s="46"/>
      <c r="G602" s="46"/>
      <c r="I602" s="41"/>
      <c r="J602" s="47"/>
      <c r="K602" s="47"/>
      <c r="L602" s="49"/>
      <c r="M602" s="48"/>
      <c r="N602" s="50"/>
      <c r="O602" s="53"/>
      <c r="P602" s="54"/>
      <c r="Q602" s="37"/>
      <c r="R602" s="51"/>
      <c r="S602" s="43"/>
      <c r="T602" s="37"/>
      <c r="U602" s="37"/>
      <c r="V602" s="43"/>
      <c r="W602" s="41"/>
    </row>
    <row r="603" spans="1:23" s="40" customFormat="1" x14ac:dyDescent="0.25">
      <c r="A603" s="46"/>
      <c r="B603" s="37"/>
      <c r="C603" s="45"/>
      <c r="D603" s="41"/>
      <c r="E603" s="46"/>
      <c r="F603" s="46"/>
      <c r="G603" s="46"/>
      <c r="I603" s="41"/>
      <c r="J603" s="47"/>
      <c r="K603" s="47"/>
      <c r="L603" s="49"/>
      <c r="M603" s="48"/>
      <c r="N603" s="50"/>
      <c r="O603" s="53"/>
      <c r="P603" s="54"/>
      <c r="Q603" s="37"/>
      <c r="R603" s="51"/>
      <c r="S603" s="43"/>
      <c r="T603" s="37"/>
      <c r="U603" s="37"/>
      <c r="V603" s="43"/>
      <c r="W603" s="41"/>
    </row>
    <row r="604" spans="1:23" s="40" customFormat="1" x14ac:dyDescent="0.25">
      <c r="A604" s="46"/>
      <c r="B604" s="37"/>
      <c r="C604" s="45"/>
      <c r="D604" s="41"/>
      <c r="E604" s="46"/>
      <c r="F604" s="46"/>
      <c r="G604" s="46"/>
      <c r="I604" s="41"/>
      <c r="J604" s="47"/>
      <c r="K604" s="47"/>
      <c r="L604" s="49"/>
      <c r="M604" s="48"/>
      <c r="N604" s="50"/>
      <c r="O604" s="53"/>
      <c r="P604" s="54"/>
      <c r="Q604" s="37"/>
      <c r="R604" s="51"/>
      <c r="S604" s="43"/>
      <c r="T604" s="37"/>
      <c r="U604" s="37"/>
      <c r="V604" s="43"/>
      <c r="W604" s="41"/>
    </row>
    <row r="605" spans="1:23" s="40" customFormat="1" x14ac:dyDescent="0.25">
      <c r="A605" s="46"/>
      <c r="B605" s="37"/>
      <c r="C605" s="45"/>
      <c r="D605" s="41"/>
      <c r="E605" s="46"/>
      <c r="F605" s="46"/>
      <c r="G605" s="46"/>
      <c r="I605" s="41"/>
      <c r="J605" s="47"/>
      <c r="K605" s="47"/>
      <c r="L605" s="49"/>
      <c r="M605" s="48"/>
      <c r="N605" s="50"/>
      <c r="O605" s="53"/>
      <c r="P605" s="54"/>
      <c r="Q605" s="37"/>
      <c r="R605" s="51"/>
      <c r="S605" s="43"/>
      <c r="T605" s="37"/>
      <c r="U605" s="37"/>
      <c r="V605" s="43"/>
      <c r="W605" s="41"/>
    </row>
    <row r="606" spans="1:23" s="40" customFormat="1" x14ac:dyDescent="0.25">
      <c r="A606" s="46"/>
      <c r="B606" s="37"/>
      <c r="C606" s="45"/>
      <c r="D606" s="41"/>
      <c r="E606" s="46"/>
      <c r="F606" s="46"/>
      <c r="G606" s="46"/>
      <c r="I606" s="41"/>
      <c r="J606" s="47"/>
      <c r="K606" s="47"/>
      <c r="L606" s="49"/>
      <c r="M606" s="48"/>
      <c r="N606" s="50"/>
      <c r="O606" s="53"/>
      <c r="P606" s="54"/>
      <c r="Q606" s="37"/>
      <c r="R606" s="51"/>
      <c r="S606" s="43"/>
      <c r="T606" s="37"/>
      <c r="U606" s="37"/>
      <c r="V606" s="43"/>
      <c r="W606" s="41"/>
    </row>
    <row r="607" spans="1:23" s="40" customFormat="1" x14ac:dyDescent="0.25">
      <c r="A607" s="46"/>
      <c r="B607" s="37"/>
      <c r="C607" s="45"/>
      <c r="D607" s="41"/>
      <c r="E607" s="46"/>
      <c r="F607" s="46"/>
      <c r="G607" s="46"/>
      <c r="I607" s="41"/>
      <c r="J607" s="47"/>
      <c r="K607" s="47"/>
      <c r="L607" s="49"/>
      <c r="M607" s="48"/>
      <c r="N607" s="50"/>
      <c r="O607" s="53"/>
      <c r="P607" s="54"/>
      <c r="Q607" s="37"/>
      <c r="R607" s="51"/>
      <c r="S607" s="43"/>
      <c r="T607" s="37"/>
      <c r="U607" s="37"/>
      <c r="V607" s="43"/>
      <c r="W607" s="41"/>
    </row>
    <row r="608" spans="1:23" s="40" customFormat="1" x14ac:dyDescent="0.25">
      <c r="A608" s="46"/>
      <c r="B608" s="37"/>
      <c r="C608" s="45"/>
      <c r="D608" s="41"/>
      <c r="E608" s="46"/>
      <c r="F608" s="46"/>
      <c r="G608" s="46"/>
      <c r="I608" s="41"/>
      <c r="J608" s="47"/>
      <c r="K608" s="47"/>
      <c r="L608" s="49"/>
      <c r="M608" s="48"/>
      <c r="N608" s="50"/>
      <c r="O608" s="53"/>
      <c r="P608" s="54"/>
      <c r="Q608" s="37"/>
      <c r="R608" s="51"/>
      <c r="S608" s="43"/>
      <c r="T608" s="37"/>
      <c r="U608" s="37"/>
      <c r="V608" s="43"/>
      <c r="W608" s="41"/>
    </row>
    <row r="609" spans="1:23" s="40" customFormat="1" x14ac:dyDescent="0.25">
      <c r="A609" s="46"/>
      <c r="B609" s="37"/>
      <c r="C609" s="45"/>
      <c r="D609" s="41"/>
      <c r="E609" s="46"/>
      <c r="F609" s="46"/>
      <c r="G609" s="46"/>
      <c r="I609" s="41"/>
      <c r="J609" s="47"/>
      <c r="K609" s="47"/>
      <c r="L609" s="49"/>
      <c r="M609" s="48"/>
      <c r="N609" s="50"/>
      <c r="O609" s="53"/>
      <c r="P609" s="54"/>
      <c r="Q609" s="37"/>
      <c r="R609" s="51"/>
      <c r="S609" s="43"/>
      <c r="T609" s="37"/>
      <c r="U609" s="37"/>
      <c r="V609" s="43"/>
      <c r="W609" s="41"/>
    </row>
    <row r="610" spans="1:23" s="40" customFormat="1" x14ac:dyDescent="0.25">
      <c r="A610" s="46"/>
      <c r="B610" s="37"/>
      <c r="C610" s="45"/>
      <c r="D610" s="41"/>
      <c r="E610" s="46"/>
      <c r="F610" s="46"/>
      <c r="G610" s="46"/>
      <c r="I610" s="41"/>
      <c r="J610" s="47"/>
      <c r="K610" s="47"/>
      <c r="L610" s="49"/>
      <c r="M610" s="48"/>
      <c r="N610" s="50"/>
      <c r="O610" s="53"/>
      <c r="P610" s="54"/>
      <c r="Q610" s="37"/>
      <c r="R610" s="51"/>
      <c r="S610" s="43"/>
      <c r="T610" s="37"/>
      <c r="U610" s="37"/>
      <c r="V610" s="43"/>
      <c r="W610" s="41"/>
    </row>
    <row r="611" spans="1:23" s="40" customFormat="1" x14ac:dyDescent="0.25">
      <c r="A611" s="46"/>
      <c r="B611" s="37"/>
      <c r="C611" s="45"/>
      <c r="D611" s="41"/>
      <c r="E611" s="46"/>
      <c r="F611" s="46"/>
      <c r="G611" s="46"/>
      <c r="I611" s="41"/>
      <c r="J611" s="47"/>
      <c r="K611" s="47"/>
      <c r="L611" s="49"/>
      <c r="M611" s="48"/>
      <c r="N611" s="50"/>
      <c r="O611" s="53"/>
      <c r="P611" s="54"/>
      <c r="Q611" s="37"/>
      <c r="R611" s="51"/>
      <c r="S611" s="43"/>
      <c r="T611" s="37"/>
      <c r="U611" s="37"/>
      <c r="V611" s="43"/>
      <c r="W611" s="41"/>
    </row>
    <row r="612" spans="1:23" s="40" customFormat="1" x14ac:dyDescent="0.25">
      <c r="A612" s="46"/>
      <c r="B612" s="37"/>
      <c r="C612" s="45"/>
      <c r="D612" s="41"/>
      <c r="E612" s="46"/>
      <c r="F612" s="46"/>
      <c r="G612" s="46"/>
      <c r="I612" s="41"/>
      <c r="J612" s="47"/>
      <c r="K612" s="47"/>
      <c r="L612" s="49"/>
      <c r="M612" s="48"/>
      <c r="N612" s="50"/>
      <c r="O612" s="53"/>
      <c r="P612" s="54"/>
      <c r="Q612" s="37"/>
      <c r="R612" s="51"/>
      <c r="S612" s="43"/>
      <c r="T612" s="37"/>
      <c r="U612" s="37"/>
      <c r="V612" s="43"/>
      <c r="W612" s="41"/>
    </row>
    <row r="613" spans="1:23" s="40" customFormat="1" x14ac:dyDescent="0.25">
      <c r="A613" s="46"/>
      <c r="B613" s="37"/>
      <c r="C613" s="45"/>
      <c r="D613" s="41"/>
      <c r="E613" s="46"/>
      <c r="F613" s="46"/>
      <c r="G613" s="46"/>
      <c r="I613" s="41"/>
      <c r="J613" s="47"/>
      <c r="K613" s="47"/>
      <c r="L613" s="49"/>
      <c r="M613" s="48"/>
      <c r="N613" s="50"/>
      <c r="O613" s="53"/>
      <c r="P613" s="54"/>
      <c r="Q613" s="37"/>
      <c r="R613" s="51"/>
      <c r="S613" s="43"/>
      <c r="T613" s="37"/>
      <c r="U613" s="37"/>
      <c r="V613" s="43"/>
      <c r="W613" s="41"/>
    </row>
    <row r="614" spans="1:23" s="40" customFormat="1" x14ac:dyDescent="0.25">
      <c r="A614" s="46"/>
      <c r="B614" s="37"/>
      <c r="C614" s="45"/>
      <c r="D614" s="41"/>
      <c r="E614" s="46"/>
      <c r="F614" s="46"/>
      <c r="G614" s="46"/>
      <c r="I614" s="41"/>
      <c r="J614" s="47"/>
      <c r="K614" s="47"/>
      <c r="L614" s="49"/>
      <c r="M614" s="48"/>
      <c r="N614" s="50"/>
      <c r="O614" s="53"/>
      <c r="P614" s="54"/>
      <c r="Q614" s="37"/>
      <c r="R614" s="51"/>
      <c r="S614" s="43"/>
      <c r="T614" s="37"/>
      <c r="U614" s="37"/>
      <c r="V614" s="43"/>
      <c r="W614" s="41"/>
    </row>
    <row r="615" spans="1:23" s="40" customFormat="1" x14ac:dyDescent="0.25">
      <c r="A615" s="46"/>
      <c r="B615" s="37"/>
      <c r="C615" s="45"/>
      <c r="D615" s="41"/>
      <c r="E615" s="46"/>
      <c r="F615" s="46"/>
      <c r="G615" s="46"/>
      <c r="I615" s="41"/>
      <c r="J615" s="47"/>
      <c r="K615" s="47"/>
      <c r="L615" s="49"/>
      <c r="M615" s="48"/>
      <c r="N615" s="50"/>
      <c r="O615" s="53"/>
      <c r="P615" s="54"/>
      <c r="Q615" s="37"/>
      <c r="R615" s="51"/>
      <c r="S615" s="43"/>
      <c r="T615" s="37"/>
      <c r="U615" s="37"/>
      <c r="V615" s="43"/>
      <c r="W615" s="41"/>
    </row>
    <row r="616" spans="1:23" s="40" customFormat="1" x14ac:dyDescent="0.25">
      <c r="A616" s="46"/>
      <c r="B616" s="37"/>
      <c r="C616" s="45"/>
      <c r="D616" s="41"/>
      <c r="E616" s="46"/>
      <c r="F616" s="46"/>
      <c r="G616" s="46"/>
      <c r="I616" s="41"/>
      <c r="J616" s="47"/>
      <c r="K616" s="47"/>
      <c r="L616" s="49"/>
      <c r="M616" s="48"/>
      <c r="N616" s="50"/>
      <c r="O616" s="53"/>
      <c r="P616" s="54"/>
      <c r="Q616" s="37"/>
      <c r="R616" s="51"/>
      <c r="S616" s="43"/>
      <c r="T616" s="37"/>
      <c r="U616" s="37"/>
      <c r="V616" s="43"/>
      <c r="W616" s="41"/>
    </row>
    <row r="617" spans="1:23" s="40" customFormat="1" x14ac:dyDescent="0.25">
      <c r="A617" s="46"/>
      <c r="B617" s="37"/>
      <c r="C617" s="45"/>
      <c r="D617" s="41"/>
      <c r="E617" s="46"/>
      <c r="F617" s="46"/>
      <c r="G617" s="46"/>
      <c r="I617" s="41"/>
      <c r="J617" s="47"/>
      <c r="K617" s="47"/>
      <c r="L617" s="49"/>
      <c r="M617" s="48"/>
      <c r="N617" s="50"/>
      <c r="O617" s="53"/>
      <c r="P617" s="54"/>
      <c r="Q617" s="37"/>
      <c r="R617" s="51"/>
      <c r="S617" s="43"/>
      <c r="T617" s="37"/>
      <c r="U617" s="37"/>
      <c r="V617" s="43"/>
      <c r="W617" s="41"/>
    </row>
    <row r="618" spans="1:23" s="40" customFormat="1" x14ac:dyDescent="0.25">
      <c r="A618" s="46"/>
      <c r="B618" s="37"/>
      <c r="C618" s="45"/>
      <c r="D618" s="41"/>
      <c r="E618" s="46"/>
      <c r="F618" s="46"/>
      <c r="G618" s="46"/>
      <c r="I618" s="41"/>
      <c r="J618" s="47"/>
      <c r="K618" s="47"/>
      <c r="L618" s="49"/>
      <c r="M618" s="48"/>
      <c r="N618" s="50"/>
      <c r="O618" s="53"/>
      <c r="P618" s="54"/>
      <c r="Q618" s="37"/>
      <c r="R618" s="51"/>
      <c r="S618" s="43"/>
      <c r="T618" s="37"/>
      <c r="U618" s="37"/>
      <c r="V618" s="43"/>
      <c r="W618" s="41"/>
    </row>
    <row r="619" spans="1:23" s="40" customFormat="1" x14ac:dyDescent="0.25">
      <c r="A619" s="46"/>
      <c r="B619" s="37"/>
      <c r="C619" s="45"/>
      <c r="D619" s="41"/>
      <c r="E619" s="46"/>
      <c r="F619" s="46"/>
      <c r="G619" s="46"/>
      <c r="I619" s="41"/>
      <c r="J619" s="47"/>
      <c r="K619" s="47"/>
      <c r="L619" s="49"/>
      <c r="M619" s="48"/>
      <c r="N619" s="50"/>
      <c r="O619" s="53"/>
      <c r="P619" s="54"/>
      <c r="Q619" s="37"/>
      <c r="R619" s="51"/>
      <c r="S619" s="43"/>
      <c r="T619" s="37"/>
      <c r="U619" s="37"/>
      <c r="V619" s="43"/>
      <c r="W619" s="41"/>
    </row>
    <row r="620" spans="1:23" s="40" customFormat="1" x14ac:dyDescent="0.25">
      <c r="A620" s="46"/>
      <c r="B620" s="37"/>
      <c r="C620" s="45"/>
      <c r="D620" s="41"/>
      <c r="E620" s="46"/>
      <c r="F620" s="46"/>
      <c r="G620" s="46"/>
      <c r="I620" s="41"/>
      <c r="J620" s="47"/>
      <c r="K620" s="47"/>
      <c r="L620" s="49"/>
      <c r="M620" s="48"/>
      <c r="N620" s="50"/>
      <c r="O620" s="53"/>
      <c r="P620" s="54"/>
      <c r="Q620" s="37"/>
      <c r="R620" s="51"/>
      <c r="S620" s="43"/>
      <c r="T620" s="37"/>
      <c r="U620" s="37"/>
      <c r="V620" s="43"/>
      <c r="W620" s="41"/>
    </row>
    <row r="621" spans="1:23" s="40" customFormat="1" x14ac:dyDescent="0.25">
      <c r="A621" s="46"/>
      <c r="B621" s="37"/>
      <c r="C621" s="45"/>
      <c r="D621" s="41"/>
      <c r="E621" s="46"/>
      <c r="F621" s="46"/>
      <c r="G621" s="46"/>
      <c r="I621" s="41"/>
      <c r="J621" s="47"/>
      <c r="K621" s="47"/>
      <c r="L621" s="49"/>
      <c r="M621" s="48"/>
      <c r="N621" s="50"/>
      <c r="O621" s="53"/>
      <c r="P621" s="54"/>
      <c r="Q621" s="37"/>
      <c r="R621" s="51"/>
      <c r="S621" s="43"/>
      <c r="T621" s="37"/>
      <c r="U621" s="37"/>
      <c r="V621" s="43"/>
      <c r="W621" s="41"/>
    </row>
    <row r="622" spans="1:23" s="40" customFormat="1" x14ac:dyDescent="0.25">
      <c r="A622" s="46"/>
      <c r="B622" s="37"/>
      <c r="C622" s="45"/>
      <c r="D622" s="41"/>
      <c r="E622" s="46"/>
      <c r="F622" s="46"/>
      <c r="G622" s="46"/>
      <c r="I622" s="41"/>
      <c r="J622" s="47"/>
      <c r="K622" s="47"/>
      <c r="L622" s="49"/>
      <c r="M622" s="48"/>
      <c r="N622" s="50"/>
      <c r="O622" s="53"/>
      <c r="P622" s="54"/>
      <c r="Q622" s="37"/>
      <c r="R622" s="51"/>
      <c r="S622" s="43"/>
      <c r="T622" s="37"/>
      <c r="U622" s="37"/>
      <c r="V622" s="43"/>
      <c r="W622" s="41"/>
    </row>
    <row r="623" spans="1:23" s="40" customFormat="1" x14ac:dyDescent="0.25">
      <c r="A623" s="46"/>
      <c r="B623" s="37"/>
      <c r="C623" s="45"/>
      <c r="D623" s="41"/>
      <c r="E623" s="46"/>
      <c r="F623" s="46"/>
      <c r="G623" s="46"/>
      <c r="I623" s="41"/>
      <c r="J623" s="47"/>
      <c r="K623" s="47"/>
      <c r="L623" s="49"/>
      <c r="M623" s="48"/>
      <c r="N623" s="50"/>
      <c r="O623" s="53"/>
      <c r="P623" s="54"/>
      <c r="Q623" s="37"/>
      <c r="R623" s="51"/>
      <c r="S623" s="43"/>
      <c r="T623" s="37"/>
      <c r="U623" s="37"/>
      <c r="V623" s="43"/>
      <c r="W623" s="41"/>
    </row>
    <row r="624" spans="1:23" s="40" customFormat="1" x14ac:dyDescent="0.25">
      <c r="A624" s="46"/>
      <c r="B624" s="37"/>
      <c r="C624" s="45"/>
      <c r="D624" s="41"/>
      <c r="E624" s="46"/>
      <c r="F624" s="46"/>
      <c r="G624" s="46"/>
      <c r="I624" s="41"/>
      <c r="J624" s="47"/>
      <c r="K624" s="47"/>
      <c r="L624" s="49"/>
      <c r="M624" s="48"/>
      <c r="N624" s="50"/>
      <c r="O624" s="53"/>
      <c r="P624" s="54"/>
      <c r="Q624" s="37"/>
      <c r="R624" s="51"/>
      <c r="S624" s="43"/>
      <c r="T624" s="37"/>
      <c r="U624" s="37"/>
      <c r="V624" s="43"/>
      <c r="W624" s="41"/>
    </row>
    <row r="625" spans="1:23" s="40" customFormat="1" x14ac:dyDescent="0.25">
      <c r="A625" s="46"/>
      <c r="B625" s="37"/>
      <c r="C625" s="45"/>
      <c r="D625" s="41"/>
      <c r="E625" s="46"/>
      <c r="F625" s="46"/>
      <c r="G625" s="46"/>
      <c r="I625" s="41"/>
      <c r="J625" s="47"/>
      <c r="K625" s="47"/>
      <c r="L625" s="49"/>
      <c r="M625" s="48"/>
      <c r="N625" s="50"/>
      <c r="O625" s="53"/>
      <c r="P625" s="54"/>
      <c r="Q625" s="37"/>
      <c r="R625" s="51"/>
      <c r="S625" s="43"/>
      <c r="T625" s="37"/>
      <c r="U625" s="37"/>
      <c r="V625" s="43"/>
      <c r="W625" s="41"/>
    </row>
    <row r="626" spans="1:23" s="40" customFormat="1" x14ac:dyDescent="0.25">
      <c r="A626" s="46"/>
      <c r="B626" s="37"/>
      <c r="C626" s="45"/>
      <c r="D626" s="41"/>
      <c r="E626" s="46"/>
      <c r="F626" s="46"/>
      <c r="G626" s="46"/>
      <c r="I626" s="41"/>
      <c r="J626" s="47"/>
      <c r="K626" s="47"/>
      <c r="L626" s="49"/>
      <c r="M626" s="48"/>
      <c r="N626" s="50"/>
      <c r="O626" s="53"/>
      <c r="P626" s="54"/>
      <c r="Q626" s="37"/>
      <c r="R626" s="51"/>
      <c r="S626" s="43"/>
      <c r="T626" s="37"/>
      <c r="U626" s="37"/>
      <c r="V626" s="43"/>
      <c r="W626" s="41"/>
    </row>
    <row r="627" spans="1:23" s="40" customFormat="1" x14ac:dyDescent="0.25">
      <c r="A627" s="46"/>
      <c r="B627" s="37"/>
      <c r="C627" s="45"/>
      <c r="D627" s="41"/>
      <c r="E627" s="46"/>
      <c r="F627" s="46"/>
      <c r="G627" s="46"/>
      <c r="I627" s="41"/>
      <c r="J627" s="47"/>
      <c r="K627" s="47"/>
      <c r="L627" s="49"/>
      <c r="M627" s="48"/>
      <c r="N627" s="50"/>
      <c r="O627" s="53"/>
      <c r="P627" s="54"/>
      <c r="Q627" s="37"/>
      <c r="R627" s="51"/>
      <c r="S627" s="43"/>
      <c r="T627" s="37"/>
      <c r="U627" s="37"/>
      <c r="V627" s="43"/>
      <c r="W627" s="41"/>
    </row>
    <row r="628" spans="1:23" s="40" customFormat="1" x14ac:dyDescent="0.25">
      <c r="A628" s="46"/>
      <c r="B628" s="37"/>
      <c r="C628" s="45"/>
      <c r="D628" s="41"/>
      <c r="E628" s="46"/>
      <c r="F628" s="46"/>
      <c r="G628" s="46"/>
      <c r="I628" s="41"/>
      <c r="J628" s="47"/>
      <c r="K628" s="47"/>
      <c r="L628" s="49"/>
      <c r="M628" s="48"/>
      <c r="N628" s="50"/>
      <c r="O628" s="53"/>
      <c r="P628" s="54"/>
      <c r="Q628" s="37"/>
      <c r="R628" s="51"/>
      <c r="S628" s="43"/>
      <c r="T628" s="37"/>
      <c r="U628" s="37"/>
      <c r="V628" s="43"/>
      <c r="W628" s="41"/>
    </row>
    <row r="629" spans="1:23" s="40" customFormat="1" x14ac:dyDescent="0.25">
      <c r="A629" s="46"/>
      <c r="B629" s="37"/>
      <c r="C629" s="45"/>
      <c r="D629" s="41"/>
      <c r="E629" s="46"/>
      <c r="F629" s="46"/>
      <c r="G629" s="46"/>
      <c r="I629" s="41"/>
      <c r="J629" s="47"/>
      <c r="K629" s="47"/>
      <c r="L629" s="49"/>
      <c r="M629" s="48"/>
      <c r="N629" s="50"/>
      <c r="O629" s="53"/>
      <c r="P629" s="54"/>
      <c r="Q629" s="37"/>
      <c r="R629" s="51"/>
      <c r="S629" s="43"/>
      <c r="T629" s="37"/>
      <c r="U629" s="37"/>
      <c r="V629" s="43"/>
      <c r="W629" s="41"/>
    </row>
    <row r="630" spans="1:23" s="40" customFormat="1" x14ac:dyDescent="0.25">
      <c r="A630" s="46"/>
      <c r="B630" s="37"/>
      <c r="C630" s="45"/>
      <c r="D630" s="41"/>
      <c r="E630" s="46"/>
      <c r="F630" s="46"/>
      <c r="G630" s="46"/>
      <c r="I630" s="41"/>
      <c r="J630" s="47"/>
      <c r="K630" s="47"/>
      <c r="L630" s="49"/>
      <c r="M630" s="48"/>
      <c r="N630" s="50"/>
      <c r="O630" s="53"/>
      <c r="P630" s="54"/>
      <c r="Q630" s="37"/>
      <c r="R630" s="51"/>
      <c r="S630" s="43"/>
      <c r="T630" s="37"/>
      <c r="U630" s="37"/>
      <c r="V630" s="43"/>
      <c r="W630" s="41"/>
    </row>
    <row r="631" spans="1:23" s="40" customFormat="1" x14ac:dyDescent="0.25">
      <c r="A631" s="46"/>
      <c r="B631" s="37"/>
      <c r="C631" s="45"/>
      <c r="D631" s="41"/>
      <c r="E631" s="46"/>
      <c r="F631" s="46"/>
      <c r="G631" s="46"/>
      <c r="I631" s="41"/>
      <c r="J631" s="47"/>
      <c r="K631" s="47"/>
      <c r="L631" s="49"/>
      <c r="M631" s="48"/>
      <c r="N631" s="50"/>
      <c r="O631" s="53"/>
      <c r="P631" s="54"/>
      <c r="Q631" s="37"/>
      <c r="R631" s="51"/>
      <c r="S631" s="43"/>
      <c r="T631" s="37"/>
      <c r="U631" s="37"/>
      <c r="V631" s="43"/>
      <c r="W631" s="41"/>
    </row>
    <row r="632" spans="1:23" s="40" customFormat="1" x14ac:dyDescent="0.25">
      <c r="A632" s="46"/>
      <c r="B632" s="37"/>
      <c r="C632" s="45"/>
      <c r="D632" s="41"/>
      <c r="E632" s="46"/>
      <c r="F632" s="46"/>
      <c r="G632" s="46"/>
      <c r="I632" s="41"/>
      <c r="J632" s="47"/>
      <c r="K632" s="47"/>
      <c r="L632" s="49"/>
      <c r="M632" s="48"/>
      <c r="N632" s="50"/>
      <c r="O632" s="53"/>
      <c r="P632" s="54"/>
      <c r="Q632" s="37"/>
      <c r="R632" s="51"/>
      <c r="S632" s="43"/>
      <c r="T632" s="37"/>
      <c r="U632" s="37"/>
      <c r="V632" s="43"/>
      <c r="W632" s="41"/>
    </row>
    <row r="633" spans="1:23" s="40" customFormat="1" x14ac:dyDescent="0.25">
      <c r="A633" s="46"/>
      <c r="B633" s="37"/>
      <c r="C633" s="45"/>
      <c r="D633" s="41"/>
      <c r="E633" s="46"/>
      <c r="F633" s="46"/>
      <c r="G633" s="46"/>
      <c r="I633" s="41"/>
      <c r="J633" s="47"/>
      <c r="K633" s="47"/>
      <c r="L633" s="49"/>
      <c r="M633" s="48"/>
      <c r="N633" s="50"/>
      <c r="O633" s="53"/>
      <c r="P633" s="54"/>
      <c r="Q633" s="37"/>
      <c r="R633" s="51"/>
      <c r="S633" s="43"/>
      <c r="T633" s="37"/>
      <c r="U633" s="37"/>
      <c r="V633" s="43"/>
      <c r="W633" s="41"/>
    </row>
    <row r="634" spans="1:23" s="40" customFormat="1" x14ac:dyDescent="0.25">
      <c r="A634" s="46"/>
      <c r="B634" s="37"/>
      <c r="C634" s="45"/>
      <c r="D634" s="41"/>
      <c r="E634" s="46"/>
      <c r="F634" s="46"/>
      <c r="G634" s="46"/>
      <c r="I634" s="41"/>
      <c r="J634" s="47"/>
      <c r="K634" s="47"/>
      <c r="L634" s="49"/>
      <c r="M634" s="48"/>
      <c r="N634" s="50"/>
      <c r="O634" s="53"/>
      <c r="P634" s="54"/>
      <c r="Q634" s="37"/>
      <c r="R634" s="51"/>
      <c r="S634" s="43"/>
      <c r="T634" s="37"/>
      <c r="U634" s="37"/>
      <c r="V634" s="43"/>
      <c r="W634" s="41"/>
    </row>
    <row r="635" spans="1:23" s="40" customFormat="1" x14ac:dyDescent="0.25">
      <c r="A635" s="46"/>
      <c r="B635" s="37"/>
      <c r="C635" s="45"/>
      <c r="D635" s="41"/>
      <c r="E635" s="46"/>
      <c r="F635" s="46"/>
      <c r="G635" s="46"/>
      <c r="I635" s="41"/>
      <c r="J635" s="47"/>
      <c r="K635" s="47"/>
      <c r="L635" s="49"/>
      <c r="M635" s="48"/>
      <c r="N635" s="50"/>
      <c r="O635" s="53"/>
      <c r="P635" s="54"/>
      <c r="Q635" s="37"/>
      <c r="R635" s="51"/>
      <c r="S635" s="43"/>
      <c r="T635" s="37"/>
      <c r="U635" s="37"/>
      <c r="V635" s="43"/>
      <c r="W635" s="41"/>
    </row>
    <row r="636" spans="1:23" s="40" customFormat="1" x14ac:dyDescent="0.25">
      <c r="A636" s="46"/>
      <c r="B636" s="37"/>
      <c r="C636" s="45"/>
      <c r="D636" s="41"/>
      <c r="E636" s="46"/>
      <c r="F636" s="46"/>
      <c r="G636" s="46"/>
      <c r="I636" s="41"/>
      <c r="J636" s="47"/>
      <c r="K636" s="47"/>
      <c r="L636" s="49"/>
      <c r="M636" s="48"/>
      <c r="N636" s="50"/>
      <c r="O636" s="53"/>
      <c r="P636" s="54"/>
      <c r="Q636" s="37"/>
      <c r="R636" s="51"/>
      <c r="S636" s="43"/>
      <c r="T636" s="37"/>
      <c r="U636" s="37"/>
      <c r="V636" s="43"/>
      <c r="W636" s="41"/>
    </row>
    <row r="637" spans="1:23" s="40" customFormat="1" x14ac:dyDescent="0.25">
      <c r="A637" s="46"/>
      <c r="B637" s="37"/>
      <c r="C637" s="45"/>
      <c r="D637" s="41"/>
      <c r="E637" s="46"/>
      <c r="F637" s="46"/>
      <c r="G637" s="46"/>
      <c r="I637" s="41"/>
      <c r="J637" s="47"/>
      <c r="K637" s="47"/>
      <c r="L637" s="49"/>
      <c r="M637" s="48"/>
      <c r="N637" s="50"/>
      <c r="O637" s="53"/>
      <c r="P637" s="54"/>
      <c r="Q637" s="37"/>
      <c r="R637" s="51"/>
      <c r="S637" s="43"/>
      <c r="T637" s="37"/>
      <c r="U637" s="37"/>
      <c r="V637" s="43"/>
      <c r="W637" s="41"/>
    </row>
    <row r="638" spans="1:23" s="40" customFormat="1" x14ac:dyDescent="0.25">
      <c r="A638" s="46"/>
      <c r="B638" s="37"/>
      <c r="C638" s="45"/>
      <c r="D638" s="41"/>
      <c r="E638" s="46"/>
      <c r="F638" s="46"/>
      <c r="G638" s="46"/>
      <c r="I638" s="41"/>
      <c r="J638" s="47"/>
      <c r="K638" s="47"/>
      <c r="L638" s="49"/>
      <c r="M638" s="48"/>
      <c r="N638" s="50"/>
      <c r="O638" s="53"/>
      <c r="P638" s="54"/>
      <c r="Q638" s="37"/>
      <c r="R638" s="51"/>
      <c r="S638" s="43"/>
      <c r="T638" s="37"/>
      <c r="U638" s="37"/>
      <c r="V638" s="43"/>
      <c r="W638" s="41"/>
    </row>
    <row r="639" spans="1:23" s="40" customFormat="1" x14ac:dyDescent="0.25">
      <c r="A639" s="46"/>
      <c r="B639" s="37"/>
      <c r="C639" s="45"/>
      <c r="D639" s="41"/>
      <c r="E639" s="46"/>
      <c r="F639" s="46"/>
      <c r="G639" s="46"/>
      <c r="I639" s="41"/>
      <c r="J639" s="47"/>
      <c r="K639" s="47"/>
      <c r="L639" s="49"/>
      <c r="M639" s="48"/>
      <c r="N639" s="50"/>
      <c r="O639" s="53"/>
      <c r="P639" s="54"/>
      <c r="Q639" s="37"/>
      <c r="R639" s="51"/>
      <c r="S639" s="43"/>
      <c r="T639" s="37"/>
      <c r="U639" s="37"/>
      <c r="V639" s="43"/>
      <c r="W639" s="41"/>
    </row>
    <row r="640" spans="1:23" s="40" customFormat="1" x14ac:dyDescent="0.25">
      <c r="A640" s="46"/>
      <c r="B640" s="37"/>
      <c r="C640" s="45"/>
      <c r="D640" s="41"/>
      <c r="E640" s="46"/>
      <c r="F640" s="46"/>
      <c r="G640" s="46"/>
      <c r="I640" s="41"/>
      <c r="J640" s="47"/>
      <c r="K640" s="47"/>
      <c r="L640" s="49"/>
      <c r="M640" s="48"/>
      <c r="N640" s="50"/>
      <c r="O640" s="53"/>
      <c r="P640" s="54"/>
      <c r="Q640" s="37"/>
      <c r="R640" s="51"/>
      <c r="S640" s="43"/>
      <c r="T640" s="37"/>
      <c r="U640" s="37"/>
      <c r="V640" s="43"/>
      <c r="W640" s="41"/>
    </row>
    <row r="641" spans="1:23" s="40" customFormat="1" x14ac:dyDescent="0.25">
      <c r="A641" s="46"/>
      <c r="B641" s="37"/>
      <c r="C641" s="45"/>
      <c r="D641" s="41"/>
      <c r="E641" s="46"/>
      <c r="F641" s="46"/>
      <c r="G641" s="46"/>
      <c r="I641" s="41"/>
      <c r="J641" s="47"/>
      <c r="K641" s="47"/>
      <c r="L641" s="49"/>
      <c r="M641" s="48"/>
      <c r="N641" s="50"/>
      <c r="O641" s="53"/>
      <c r="P641" s="54"/>
      <c r="Q641" s="37"/>
      <c r="R641" s="51"/>
      <c r="S641" s="43"/>
      <c r="T641" s="37"/>
      <c r="U641" s="37"/>
      <c r="V641" s="43"/>
      <c r="W641" s="41"/>
    </row>
    <row r="642" spans="1:23" s="40" customFormat="1" x14ac:dyDescent="0.25">
      <c r="A642" s="46"/>
      <c r="B642" s="37"/>
      <c r="C642" s="45"/>
      <c r="D642" s="41"/>
      <c r="E642" s="46"/>
      <c r="F642" s="46"/>
      <c r="G642" s="46"/>
      <c r="I642" s="41"/>
      <c r="J642" s="47"/>
      <c r="K642" s="47"/>
      <c r="L642" s="49"/>
      <c r="M642" s="48"/>
      <c r="N642" s="50"/>
      <c r="O642" s="53"/>
      <c r="P642" s="54"/>
      <c r="Q642" s="37"/>
      <c r="R642" s="51"/>
      <c r="S642" s="43"/>
      <c r="T642" s="37"/>
      <c r="U642" s="37"/>
      <c r="V642" s="43"/>
      <c r="W642" s="41"/>
    </row>
    <row r="643" spans="1:23" s="40" customFormat="1" x14ac:dyDescent="0.25">
      <c r="A643" s="46"/>
      <c r="B643" s="37"/>
      <c r="C643" s="45"/>
      <c r="D643" s="41"/>
      <c r="E643" s="46"/>
      <c r="F643" s="46"/>
      <c r="G643" s="46"/>
      <c r="I643" s="41"/>
      <c r="J643" s="47"/>
      <c r="K643" s="47"/>
      <c r="L643" s="49"/>
      <c r="M643" s="48"/>
      <c r="N643" s="50"/>
      <c r="O643" s="53"/>
      <c r="P643" s="54"/>
      <c r="Q643" s="37"/>
      <c r="R643" s="51"/>
      <c r="S643" s="43"/>
      <c r="T643" s="37"/>
      <c r="U643" s="37"/>
      <c r="V643" s="43"/>
      <c r="W643" s="41"/>
    </row>
    <row r="644" spans="1:23" s="40" customFormat="1" x14ac:dyDescent="0.25">
      <c r="A644" s="46"/>
      <c r="B644" s="37"/>
      <c r="C644" s="45"/>
      <c r="D644" s="41"/>
      <c r="E644" s="46"/>
      <c r="F644" s="46"/>
      <c r="G644" s="46"/>
      <c r="I644" s="41"/>
      <c r="J644" s="47"/>
      <c r="K644" s="47"/>
      <c r="L644" s="49"/>
      <c r="M644" s="48"/>
      <c r="N644" s="50"/>
      <c r="O644" s="53"/>
      <c r="P644" s="54"/>
      <c r="Q644" s="37"/>
      <c r="R644" s="51"/>
      <c r="S644" s="43"/>
      <c r="T644" s="37"/>
      <c r="U644" s="37"/>
      <c r="V644" s="43"/>
      <c r="W644" s="41"/>
    </row>
    <row r="645" spans="1:23" s="40" customFormat="1" x14ac:dyDescent="0.25">
      <c r="A645" s="46"/>
      <c r="B645" s="37"/>
      <c r="C645" s="45"/>
      <c r="D645" s="41"/>
      <c r="E645" s="46"/>
      <c r="F645" s="46"/>
      <c r="G645" s="46"/>
      <c r="I645" s="41"/>
      <c r="J645" s="47"/>
      <c r="K645" s="47"/>
      <c r="L645" s="49"/>
      <c r="M645" s="48"/>
      <c r="N645" s="50"/>
      <c r="O645" s="53"/>
      <c r="P645" s="54"/>
      <c r="Q645" s="37"/>
      <c r="R645" s="51"/>
      <c r="S645" s="43"/>
      <c r="T645" s="37"/>
      <c r="U645" s="37"/>
      <c r="V645" s="43"/>
      <c r="W645" s="41"/>
    </row>
    <row r="646" spans="1:23" s="40" customFormat="1" x14ac:dyDescent="0.25">
      <c r="A646" s="46"/>
      <c r="B646" s="37"/>
      <c r="C646" s="45"/>
      <c r="D646" s="41"/>
      <c r="E646" s="46"/>
      <c r="F646" s="46"/>
      <c r="G646" s="46"/>
      <c r="I646" s="41"/>
      <c r="J646" s="47"/>
      <c r="K646" s="47"/>
      <c r="L646" s="49"/>
      <c r="M646" s="48"/>
      <c r="N646" s="50"/>
      <c r="O646" s="53"/>
      <c r="P646" s="54"/>
      <c r="Q646" s="37"/>
      <c r="R646" s="51"/>
      <c r="S646" s="43"/>
      <c r="T646" s="37"/>
      <c r="U646" s="37"/>
      <c r="V646" s="43"/>
      <c r="W646" s="41"/>
    </row>
    <row r="647" spans="1:23" s="40" customFormat="1" x14ac:dyDescent="0.25">
      <c r="A647" s="46"/>
      <c r="B647" s="37"/>
      <c r="C647" s="45"/>
      <c r="D647" s="41"/>
      <c r="E647" s="46"/>
      <c r="F647" s="46"/>
      <c r="G647" s="46"/>
      <c r="I647" s="41"/>
      <c r="J647" s="47"/>
      <c r="K647" s="47"/>
      <c r="L647" s="49"/>
      <c r="M647" s="48"/>
      <c r="N647" s="50"/>
      <c r="O647" s="53"/>
      <c r="P647" s="54"/>
      <c r="Q647" s="37"/>
      <c r="R647" s="51"/>
      <c r="S647" s="43"/>
      <c r="T647" s="37"/>
      <c r="U647" s="37"/>
      <c r="V647" s="43"/>
      <c r="W647" s="41"/>
    </row>
    <row r="648" spans="1:23" s="40" customFormat="1" x14ac:dyDescent="0.25">
      <c r="A648" s="46"/>
      <c r="B648" s="37"/>
      <c r="C648" s="45"/>
      <c r="D648" s="41"/>
      <c r="E648" s="46"/>
      <c r="F648" s="46"/>
      <c r="G648" s="46"/>
      <c r="I648" s="41"/>
      <c r="J648" s="47"/>
      <c r="K648" s="47"/>
      <c r="L648" s="49"/>
      <c r="M648" s="48"/>
      <c r="N648" s="50"/>
      <c r="O648" s="53"/>
      <c r="P648" s="54"/>
      <c r="Q648" s="37"/>
      <c r="R648" s="51"/>
      <c r="S648" s="43"/>
      <c r="T648" s="37"/>
      <c r="U648" s="37"/>
      <c r="V648" s="43"/>
      <c r="W648" s="41"/>
    </row>
    <row r="649" spans="1:23" s="40" customFormat="1" x14ac:dyDescent="0.25">
      <c r="A649" s="46"/>
      <c r="B649" s="37"/>
      <c r="C649" s="45"/>
      <c r="D649" s="41"/>
      <c r="E649" s="46"/>
      <c r="F649" s="46"/>
      <c r="G649" s="46"/>
      <c r="I649" s="41"/>
      <c r="J649" s="47"/>
      <c r="K649" s="47"/>
      <c r="L649" s="49"/>
      <c r="M649" s="48"/>
      <c r="N649" s="50"/>
      <c r="O649" s="53"/>
      <c r="P649" s="54"/>
      <c r="Q649" s="37"/>
      <c r="R649" s="51"/>
      <c r="S649" s="43"/>
      <c r="T649" s="37"/>
      <c r="U649" s="37"/>
      <c r="V649" s="43"/>
      <c r="W649" s="41"/>
    </row>
    <row r="650" spans="1:23" s="40" customFormat="1" x14ac:dyDescent="0.25">
      <c r="A650" s="46"/>
      <c r="B650" s="37"/>
      <c r="C650" s="45"/>
      <c r="D650" s="41"/>
      <c r="E650" s="46"/>
      <c r="F650" s="46"/>
      <c r="G650" s="46"/>
      <c r="I650" s="41"/>
      <c r="J650" s="47"/>
      <c r="K650" s="47"/>
      <c r="L650" s="49"/>
      <c r="M650" s="48"/>
      <c r="N650" s="50"/>
      <c r="O650" s="53"/>
      <c r="P650" s="54"/>
      <c r="Q650" s="37"/>
      <c r="R650" s="51"/>
      <c r="S650" s="43"/>
      <c r="T650" s="37"/>
      <c r="U650" s="37"/>
      <c r="V650" s="43"/>
      <c r="W650" s="41"/>
    </row>
    <row r="651" spans="1:23" s="40" customFormat="1" x14ac:dyDescent="0.25">
      <c r="A651" s="46"/>
      <c r="B651" s="37"/>
      <c r="C651" s="45"/>
      <c r="D651" s="41"/>
      <c r="E651" s="46"/>
      <c r="F651" s="46"/>
      <c r="G651" s="46"/>
      <c r="I651" s="41"/>
      <c r="J651" s="47"/>
      <c r="K651" s="47"/>
      <c r="L651" s="49"/>
      <c r="M651" s="48"/>
      <c r="N651" s="50"/>
      <c r="O651" s="53"/>
      <c r="P651" s="54"/>
      <c r="Q651" s="37"/>
      <c r="R651" s="51"/>
      <c r="S651" s="43"/>
      <c r="T651" s="37"/>
      <c r="U651" s="37"/>
      <c r="V651" s="43"/>
      <c r="W651" s="41"/>
    </row>
    <row r="652" spans="1:23" s="40" customFormat="1" x14ac:dyDescent="0.25">
      <c r="A652" s="46"/>
      <c r="B652" s="37"/>
      <c r="C652" s="45"/>
      <c r="D652" s="41"/>
      <c r="E652" s="46"/>
      <c r="F652" s="46"/>
      <c r="G652" s="46"/>
      <c r="I652" s="41"/>
      <c r="J652" s="47"/>
      <c r="K652" s="47"/>
      <c r="L652" s="49"/>
      <c r="M652" s="48"/>
      <c r="N652" s="50"/>
      <c r="O652" s="53"/>
      <c r="P652" s="54"/>
      <c r="Q652" s="37"/>
      <c r="R652" s="51"/>
      <c r="S652" s="43"/>
      <c r="T652" s="37"/>
      <c r="U652" s="37"/>
      <c r="V652" s="43"/>
      <c r="W652" s="41"/>
    </row>
    <row r="653" spans="1:23" s="40" customFormat="1" x14ac:dyDescent="0.25">
      <c r="A653" s="46"/>
      <c r="B653" s="37"/>
      <c r="C653" s="45"/>
      <c r="D653" s="41"/>
      <c r="E653" s="46"/>
      <c r="F653" s="46"/>
      <c r="G653" s="46"/>
      <c r="I653" s="41"/>
      <c r="J653" s="47"/>
      <c r="K653" s="47"/>
      <c r="L653" s="49"/>
      <c r="M653" s="48"/>
      <c r="N653" s="50"/>
      <c r="O653" s="53"/>
      <c r="P653" s="54"/>
      <c r="Q653" s="37"/>
      <c r="R653" s="51"/>
      <c r="S653" s="43"/>
      <c r="T653" s="37"/>
      <c r="U653" s="37"/>
      <c r="V653" s="43"/>
      <c r="W653" s="41"/>
    </row>
    <row r="654" spans="1:23" s="40" customFormat="1" x14ac:dyDescent="0.25">
      <c r="A654" s="46"/>
      <c r="B654" s="37"/>
      <c r="C654" s="45"/>
      <c r="D654" s="41"/>
      <c r="E654" s="46"/>
      <c r="F654" s="46"/>
      <c r="G654" s="46"/>
      <c r="I654" s="41"/>
      <c r="J654" s="47"/>
      <c r="K654" s="47"/>
      <c r="L654" s="49"/>
      <c r="M654" s="48"/>
      <c r="N654" s="50"/>
      <c r="O654" s="53"/>
      <c r="P654" s="54"/>
      <c r="Q654" s="37"/>
      <c r="R654" s="51"/>
      <c r="S654" s="43"/>
      <c r="T654" s="37"/>
      <c r="U654" s="37"/>
      <c r="V654" s="43"/>
      <c r="W654" s="41"/>
    </row>
    <row r="655" spans="1:23" s="40" customFormat="1" x14ac:dyDescent="0.25">
      <c r="A655" s="46"/>
      <c r="B655" s="37"/>
      <c r="C655" s="45"/>
      <c r="D655" s="41"/>
      <c r="E655" s="46"/>
      <c r="F655" s="46"/>
      <c r="G655" s="46"/>
      <c r="I655" s="41"/>
      <c r="J655" s="47"/>
      <c r="K655" s="47"/>
      <c r="L655" s="49"/>
      <c r="M655" s="48"/>
      <c r="N655" s="50"/>
      <c r="O655" s="53"/>
      <c r="P655" s="54"/>
      <c r="Q655" s="37"/>
      <c r="R655" s="51"/>
      <c r="S655" s="43"/>
      <c r="T655" s="37"/>
      <c r="U655" s="37"/>
      <c r="V655" s="43"/>
      <c r="W655" s="41"/>
    </row>
    <row r="656" spans="1:23" s="40" customFormat="1" x14ac:dyDescent="0.25">
      <c r="A656" s="46"/>
      <c r="B656" s="37"/>
      <c r="C656" s="45"/>
      <c r="D656" s="41"/>
      <c r="E656" s="46"/>
      <c r="F656" s="46"/>
      <c r="G656" s="46"/>
      <c r="I656" s="41"/>
      <c r="J656" s="47"/>
      <c r="K656" s="47"/>
      <c r="L656" s="49"/>
      <c r="M656" s="48"/>
      <c r="N656" s="50"/>
      <c r="O656" s="53"/>
      <c r="P656" s="54"/>
      <c r="Q656" s="37"/>
      <c r="R656" s="51"/>
      <c r="S656" s="43"/>
      <c r="T656" s="37"/>
      <c r="U656" s="37"/>
      <c r="V656" s="43"/>
      <c r="W656" s="41"/>
    </row>
    <row r="657" spans="1:23" s="40" customFormat="1" x14ac:dyDescent="0.25">
      <c r="A657" s="46"/>
      <c r="B657" s="37"/>
      <c r="C657" s="45"/>
      <c r="D657" s="41"/>
      <c r="E657" s="46"/>
      <c r="F657" s="46"/>
      <c r="G657" s="46"/>
      <c r="I657" s="41"/>
      <c r="J657" s="47"/>
      <c r="K657" s="47"/>
      <c r="L657" s="49"/>
      <c r="M657" s="48"/>
      <c r="N657" s="50"/>
      <c r="O657" s="53"/>
      <c r="P657" s="54"/>
      <c r="Q657" s="37"/>
      <c r="R657" s="51"/>
      <c r="S657" s="43"/>
      <c r="T657" s="37"/>
      <c r="U657" s="37"/>
      <c r="V657" s="43"/>
      <c r="W657" s="41"/>
    </row>
    <row r="658" spans="1:23" s="40" customFormat="1" x14ac:dyDescent="0.25">
      <c r="A658" s="46"/>
      <c r="B658" s="37"/>
      <c r="C658" s="45"/>
      <c r="D658" s="41"/>
      <c r="E658" s="46"/>
      <c r="F658" s="46"/>
      <c r="G658" s="46"/>
      <c r="I658" s="41"/>
      <c r="J658" s="47"/>
      <c r="K658" s="47"/>
      <c r="L658" s="49"/>
      <c r="M658" s="48"/>
      <c r="N658" s="50"/>
      <c r="O658" s="53"/>
      <c r="P658" s="54"/>
      <c r="Q658" s="37"/>
      <c r="R658" s="51"/>
      <c r="S658" s="43"/>
      <c r="T658" s="37"/>
      <c r="U658" s="37"/>
      <c r="V658" s="43"/>
      <c r="W658" s="41"/>
    </row>
    <row r="659" spans="1:23" s="40" customFormat="1" x14ac:dyDescent="0.25">
      <c r="A659" s="46"/>
      <c r="B659" s="37"/>
      <c r="C659" s="45"/>
      <c r="D659" s="41"/>
      <c r="E659" s="46"/>
      <c r="F659" s="46"/>
      <c r="G659" s="46"/>
      <c r="I659" s="41"/>
      <c r="J659" s="47"/>
      <c r="K659" s="47"/>
      <c r="L659" s="49"/>
      <c r="M659" s="48"/>
      <c r="N659" s="50"/>
      <c r="O659" s="53"/>
      <c r="P659" s="54"/>
      <c r="Q659" s="37"/>
      <c r="R659" s="51"/>
      <c r="S659" s="43"/>
      <c r="T659" s="37"/>
      <c r="U659" s="37"/>
      <c r="V659" s="43"/>
      <c r="W659" s="41"/>
    </row>
    <row r="660" spans="1:23" s="40" customFormat="1" x14ac:dyDescent="0.25">
      <c r="A660" s="46"/>
      <c r="B660" s="37"/>
      <c r="C660" s="45"/>
      <c r="D660" s="41"/>
      <c r="E660" s="46"/>
      <c r="F660" s="46"/>
      <c r="G660" s="46"/>
      <c r="I660" s="41"/>
      <c r="J660" s="47"/>
      <c r="K660" s="47"/>
      <c r="L660" s="49"/>
      <c r="M660" s="48"/>
      <c r="N660" s="50"/>
      <c r="O660" s="53"/>
      <c r="P660" s="54"/>
      <c r="Q660" s="37"/>
      <c r="R660" s="51"/>
      <c r="S660" s="43"/>
      <c r="T660" s="37"/>
      <c r="U660" s="37"/>
      <c r="V660" s="43"/>
      <c r="W660" s="41"/>
    </row>
    <row r="661" spans="1:23" s="40" customFormat="1" x14ac:dyDescent="0.25">
      <c r="A661" s="46"/>
      <c r="B661" s="37"/>
      <c r="C661" s="45"/>
      <c r="D661" s="41"/>
      <c r="E661" s="46"/>
      <c r="F661" s="46"/>
      <c r="G661" s="46"/>
      <c r="I661" s="41"/>
      <c r="J661" s="47"/>
      <c r="K661" s="47"/>
      <c r="L661" s="49"/>
      <c r="M661" s="48"/>
      <c r="N661" s="50"/>
      <c r="O661" s="53"/>
      <c r="P661" s="54"/>
      <c r="Q661" s="37"/>
      <c r="R661" s="51"/>
      <c r="S661" s="43"/>
      <c r="T661" s="37"/>
      <c r="U661" s="37"/>
      <c r="V661" s="43"/>
      <c r="W661" s="41"/>
    </row>
    <row r="662" spans="1:23" s="40" customFormat="1" x14ac:dyDescent="0.25">
      <c r="A662" s="46"/>
      <c r="B662" s="37"/>
      <c r="C662" s="45"/>
      <c r="D662" s="41"/>
      <c r="E662" s="46"/>
      <c r="F662" s="46"/>
      <c r="G662" s="46"/>
      <c r="I662" s="41"/>
      <c r="J662" s="47"/>
      <c r="K662" s="47"/>
      <c r="L662" s="49"/>
      <c r="M662" s="48"/>
      <c r="N662" s="50"/>
      <c r="O662" s="53"/>
      <c r="P662" s="54"/>
      <c r="Q662" s="37"/>
      <c r="R662" s="51"/>
      <c r="S662" s="43"/>
      <c r="T662" s="37"/>
      <c r="U662" s="37"/>
      <c r="V662" s="43"/>
      <c r="W662" s="41"/>
    </row>
    <row r="663" spans="1:23" s="40" customFormat="1" x14ac:dyDescent="0.25">
      <c r="A663" s="46"/>
      <c r="B663" s="37"/>
      <c r="C663" s="45"/>
      <c r="D663" s="41"/>
      <c r="E663" s="46"/>
      <c r="F663" s="46"/>
      <c r="G663" s="46"/>
      <c r="I663" s="41"/>
      <c r="J663" s="47"/>
      <c r="K663" s="47"/>
      <c r="L663" s="49"/>
      <c r="M663" s="48"/>
      <c r="N663" s="50"/>
      <c r="O663" s="53"/>
      <c r="P663" s="54"/>
      <c r="Q663" s="37"/>
      <c r="R663" s="51"/>
      <c r="S663" s="43"/>
      <c r="T663" s="37"/>
      <c r="U663" s="37"/>
      <c r="V663" s="43"/>
      <c r="W663" s="41"/>
    </row>
    <row r="664" spans="1:23" s="40" customFormat="1" x14ac:dyDescent="0.25">
      <c r="A664" s="46"/>
      <c r="B664" s="37"/>
      <c r="C664" s="45"/>
      <c r="D664" s="41"/>
      <c r="E664" s="46"/>
      <c r="F664" s="46"/>
      <c r="G664" s="46"/>
      <c r="I664" s="41"/>
      <c r="J664" s="47"/>
      <c r="K664" s="47"/>
      <c r="L664" s="49"/>
      <c r="M664" s="48"/>
      <c r="N664" s="50"/>
      <c r="O664" s="53"/>
      <c r="P664" s="54"/>
      <c r="Q664" s="37"/>
      <c r="R664" s="51"/>
      <c r="S664" s="43"/>
      <c r="T664" s="37"/>
      <c r="U664" s="37"/>
      <c r="V664" s="43"/>
      <c r="W664" s="41"/>
    </row>
    <row r="665" spans="1:23" s="40" customFormat="1" x14ac:dyDescent="0.25">
      <c r="A665" s="46"/>
      <c r="B665" s="37"/>
      <c r="C665" s="45"/>
      <c r="D665" s="41"/>
      <c r="E665" s="46"/>
      <c r="F665" s="46"/>
      <c r="G665" s="46"/>
      <c r="I665" s="41"/>
      <c r="J665" s="47"/>
      <c r="K665" s="47"/>
      <c r="L665" s="49"/>
      <c r="M665" s="48"/>
      <c r="N665" s="50"/>
      <c r="O665" s="53"/>
      <c r="P665" s="54"/>
      <c r="Q665" s="37"/>
      <c r="R665" s="51"/>
      <c r="S665" s="43"/>
      <c r="T665" s="37"/>
      <c r="U665" s="37"/>
      <c r="V665" s="43"/>
      <c r="W665" s="41"/>
    </row>
    <row r="666" spans="1:23" s="40" customFormat="1" x14ac:dyDescent="0.25">
      <c r="A666" s="46"/>
      <c r="B666" s="37"/>
      <c r="C666" s="45"/>
      <c r="D666" s="41"/>
      <c r="E666" s="46"/>
      <c r="F666" s="46"/>
      <c r="G666" s="46"/>
      <c r="I666" s="41"/>
      <c r="J666" s="47"/>
      <c r="K666" s="47"/>
      <c r="L666" s="49"/>
      <c r="M666" s="48"/>
      <c r="N666" s="50"/>
      <c r="O666" s="53"/>
      <c r="P666" s="54"/>
      <c r="Q666" s="37"/>
      <c r="R666" s="51"/>
      <c r="S666" s="43"/>
      <c r="T666" s="37"/>
      <c r="U666" s="37"/>
      <c r="V666" s="43"/>
      <c r="W666" s="41"/>
    </row>
    <row r="667" spans="1:23" s="40" customFormat="1" x14ac:dyDescent="0.25">
      <c r="A667" s="46"/>
      <c r="B667" s="37"/>
      <c r="C667" s="45"/>
      <c r="D667" s="41"/>
      <c r="E667" s="46"/>
      <c r="F667" s="46"/>
      <c r="G667" s="46"/>
      <c r="I667" s="41"/>
      <c r="J667" s="47"/>
      <c r="K667" s="47"/>
      <c r="L667" s="49"/>
      <c r="M667" s="48"/>
      <c r="N667" s="50"/>
      <c r="O667" s="53"/>
      <c r="P667" s="54"/>
      <c r="Q667" s="37"/>
      <c r="R667" s="51"/>
      <c r="S667" s="43"/>
      <c r="T667" s="37"/>
      <c r="U667" s="37"/>
      <c r="V667" s="43"/>
      <c r="W667" s="41"/>
    </row>
    <row r="668" spans="1:23" s="40" customFormat="1" x14ac:dyDescent="0.25">
      <c r="A668" s="46"/>
      <c r="B668" s="37"/>
      <c r="C668" s="45"/>
      <c r="D668" s="41"/>
      <c r="E668" s="46"/>
      <c r="F668" s="46"/>
      <c r="G668" s="46"/>
      <c r="I668" s="41"/>
      <c r="J668" s="47"/>
      <c r="K668" s="47"/>
      <c r="L668" s="49"/>
      <c r="M668" s="48"/>
      <c r="N668" s="50"/>
      <c r="O668" s="53"/>
      <c r="P668" s="54"/>
      <c r="Q668" s="37"/>
      <c r="R668" s="51"/>
      <c r="S668" s="43"/>
      <c r="T668" s="37"/>
      <c r="U668" s="37"/>
      <c r="V668" s="43"/>
      <c r="W668" s="41"/>
    </row>
    <row r="669" spans="1:23" s="40" customFormat="1" x14ac:dyDescent="0.25">
      <c r="A669" s="46"/>
      <c r="B669" s="37"/>
      <c r="C669" s="45"/>
      <c r="D669" s="41"/>
      <c r="E669" s="46"/>
      <c r="F669" s="46"/>
      <c r="G669" s="46"/>
      <c r="I669" s="41"/>
      <c r="J669" s="47"/>
      <c r="K669" s="47"/>
      <c r="L669" s="49"/>
      <c r="M669" s="48"/>
      <c r="N669" s="50"/>
      <c r="O669" s="53"/>
      <c r="P669" s="54"/>
      <c r="Q669" s="37"/>
      <c r="R669" s="51"/>
      <c r="S669" s="43"/>
      <c r="T669" s="37"/>
      <c r="U669" s="37"/>
      <c r="V669" s="43"/>
      <c r="W669" s="41"/>
    </row>
    <row r="670" spans="1:23" s="40" customFormat="1" x14ac:dyDescent="0.25">
      <c r="A670" s="46"/>
      <c r="B670" s="37"/>
      <c r="C670" s="45"/>
      <c r="D670" s="41"/>
      <c r="E670" s="46"/>
      <c r="F670" s="46"/>
      <c r="G670" s="46"/>
      <c r="I670" s="41"/>
      <c r="J670" s="47"/>
      <c r="K670" s="47"/>
      <c r="L670" s="49"/>
      <c r="M670" s="48"/>
      <c r="N670" s="50"/>
      <c r="O670" s="53"/>
      <c r="P670" s="54"/>
      <c r="Q670" s="37"/>
      <c r="R670" s="51"/>
      <c r="S670" s="43"/>
      <c r="T670" s="37"/>
      <c r="U670" s="37"/>
      <c r="V670" s="43"/>
      <c r="W670" s="41"/>
    </row>
    <row r="671" spans="1:23" s="40" customFormat="1" x14ac:dyDescent="0.25">
      <c r="A671" s="46"/>
      <c r="B671" s="37"/>
      <c r="C671" s="45"/>
      <c r="D671" s="41"/>
      <c r="E671" s="46"/>
      <c r="F671" s="46"/>
      <c r="G671" s="46"/>
      <c r="I671" s="41"/>
      <c r="J671" s="47"/>
      <c r="K671" s="47"/>
      <c r="L671" s="49"/>
      <c r="M671" s="48"/>
      <c r="N671" s="50"/>
      <c r="O671" s="53"/>
      <c r="P671" s="54"/>
      <c r="Q671" s="37"/>
      <c r="R671" s="51"/>
      <c r="S671" s="43"/>
      <c r="T671" s="37"/>
      <c r="U671" s="37"/>
      <c r="V671" s="43"/>
      <c r="W671" s="41"/>
    </row>
    <row r="672" spans="1:23" s="40" customFormat="1" x14ac:dyDescent="0.25">
      <c r="A672" s="46"/>
      <c r="B672" s="37"/>
      <c r="C672" s="45"/>
      <c r="D672" s="41"/>
      <c r="E672" s="46"/>
      <c r="F672" s="46"/>
      <c r="G672" s="46"/>
      <c r="I672" s="41"/>
      <c r="J672" s="47"/>
      <c r="K672" s="47"/>
      <c r="L672" s="49"/>
      <c r="M672" s="48"/>
      <c r="N672" s="50"/>
      <c r="O672" s="53"/>
      <c r="P672" s="54"/>
      <c r="Q672" s="37"/>
      <c r="R672" s="51"/>
      <c r="S672" s="43"/>
      <c r="T672" s="37"/>
      <c r="U672" s="37"/>
      <c r="V672" s="43"/>
      <c r="W672" s="41"/>
    </row>
    <row r="673" spans="1:23" s="40" customFormat="1" x14ac:dyDescent="0.25">
      <c r="A673" s="46"/>
      <c r="B673" s="37"/>
      <c r="C673" s="45"/>
      <c r="D673" s="41"/>
      <c r="E673" s="46"/>
      <c r="F673" s="46"/>
      <c r="G673" s="46"/>
      <c r="I673" s="41"/>
      <c r="J673" s="47"/>
      <c r="K673" s="47"/>
      <c r="L673" s="49"/>
      <c r="M673" s="48"/>
      <c r="N673" s="50"/>
      <c r="O673" s="53"/>
      <c r="P673" s="54"/>
      <c r="Q673" s="37"/>
      <c r="R673" s="51"/>
      <c r="S673" s="43"/>
      <c r="T673" s="37"/>
      <c r="U673" s="37"/>
      <c r="V673" s="43"/>
      <c r="W673" s="41"/>
    </row>
    <row r="674" spans="1:23" s="40" customFormat="1" x14ac:dyDescent="0.25">
      <c r="A674" s="46"/>
      <c r="B674" s="37"/>
      <c r="C674" s="45"/>
      <c r="D674" s="41"/>
      <c r="E674" s="46"/>
      <c r="F674" s="46"/>
      <c r="G674" s="46"/>
      <c r="I674" s="41"/>
      <c r="J674" s="47"/>
      <c r="K674" s="47"/>
      <c r="L674" s="49"/>
      <c r="M674" s="48"/>
      <c r="N674" s="50"/>
      <c r="O674" s="53"/>
      <c r="P674" s="54"/>
      <c r="Q674" s="37"/>
      <c r="R674" s="51"/>
      <c r="S674" s="43"/>
      <c r="T674" s="37"/>
      <c r="U674" s="37"/>
      <c r="V674" s="43"/>
      <c r="W674" s="41"/>
    </row>
    <row r="675" spans="1:23" s="40" customFormat="1" x14ac:dyDescent="0.25">
      <c r="A675" s="46"/>
      <c r="B675" s="37"/>
      <c r="C675" s="45"/>
      <c r="D675" s="41"/>
      <c r="E675" s="46"/>
      <c r="F675" s="46"/>
      <c r="G675" s="46"/>
      <c r="I675" s="41"/>
      <c r="J675" s="47"/>
      <c r="K675" s="47"/>
      <c r="L675" s="49"/>
      <c r="M675" s="48"/>
      <c r="N675" s="50"/>
      <c r="O675" s="53"/>
      <c r="P675" s="54"/>
      <c r="Q675" s="37"/>
      <c r="R675" s="51"/>
      <c r="S675" s="43"/>
      <c r="T675" s="37"/>
      <c r="U675" s="37"/>
      <c r="V675" s="43"/>
      <c r="W675" s="41"/>
    </row>
    <row r="676" spans="1:23" s="40" customFormat="1" x14ac:dyDescent="0.25">
      <c r="A676" s="46"/>
      <c r="B676" s="37"/>
      <c r="C676" s="45"/>
      <c r="D676" s="41"/>
      <c r="E676" s="46"/>
      <c r="F676" s="46"/>
      <c r="G676" s="46"/>
      <c r="I676" s="41"/>
      <c r="J676" s="47"/>
      <c r="K676" s="47"/>
      <c r="L676" s="49"/>
      <c r="M676" s="48"/>
      <c r="N676" s="50"/>
      <c r="O676" s="53"/>
      <c r="P676" s="54"/>
      <c r="Q676" s="37"/>
      <c r="R676" s="51"/>
      <c r="S676" s="43"/>
      <c r="T676" s="37"/>
      <c r="U676" s="37"/>
      <c r="V676" s="43"/>
      <c r="W676" s="41"/>
    </row>
    <row r="677" spans="1:23" s="40" customFormat="1" x14ac:dyDescent="0.25">
      <c r="A677" s="46"/>
      <c r="B677" s="37"/>
      <c r="C677" s="45"/>
      <c r="D677" s="41"/>
      <c r="E677" s="46"/>
      <c r="F677" s="46"/>
      <c r="G677" s="46"/>
      <c r="I677" s="41"/>
      <c r="J677" s="47"/>
      <c r="K677" s="47"/>
      <c r="L677" s="49"/>
      <c r="M677" s="48"/>
      <c r="N677" s="50"/>
      <c r="O677" s="53"/>
      <c r="P677" s="54"/>
      <c r="Q677" s="37"/>
      <c r="R677" s="51"/>
      <c r="S677" s="43"/>
      <c r="T677" s="37"/>
      <c r="U677" s="37"/>
      <c r="V677" s="43"/>
      <c r="W677" s="41"/>
    </row>
    <row r="678" spans="1:23" s="40" customFormat="1" x14ac:dyDescent="0.25">
      <c r="A678" s="46"/>
      <c r="B678" s="37"/>
      <c r="C678" s="45"/>
      <c r="D678" s="41"/>
      <c r="E678" s="46"/>
      <c r="F678" s="46"/>
      <c r="G678" s="46"/>
      <c r="I678" s="41"/>
      <c r="J678" s="47"/>
      <c r="K678" s="47"/>
      <c r="L678" s="49"/>
      <c r="M678" s="48"/>
      <c r="N678" s="50"/>
      <c r="O678" s="53"/>
      <c r="P678" s="54"/>
      <c r="Q678" s="37"/>
      <c r="R678" s="51"/>
      <c r="S678" s="43"/>
      <c r="T678" s="37"/>
      <c r="U678" s="37"/>
      <c r="V678" s="43"/>
      <c r="W678" s="41"/>
    </row>
    <row r="679" spans="1:23" s="40" customFormat="1" x14ac:dyDescent="0.25">
      <c r="A679" s="46"/>
      <c r="B679" s="37"/>
      <c r="C679" s="45"/>
      <c r="D679" s="41"/>
      <c r="E679" s="46"/>
      <c r="F679" s="46"/>
      <c r="G679" s="46"/>
      <c r="I679" s="41"/>
      <c r="J679" s="47"/>
      <c r="K679" s="47"/>
      <c r="L679" s="49"/>
      <c r="M679" s="48"/>
      <c r="N679" s="50"/>
      <c r="O679" s="53"/>
      <c r="P679" s="54"/>
      <c r="Q679" s="37"/>
      <c r="R679" s="51"/>
      <c r="S679" s="43"/>
      <c r="T679" s="37"/>
      <c r="U679" s="37"/>
      <c r="V679" s="43"/>
      <c r="W679" s="41"/>
    </row>
    <row r="680" spans="1:23" s="40" customFormat="1" x14ac:dyDescent="0.25">
      <c r="A680" s="46"/>
      <c r="B680" s="37"/>
      <c r="C680" s="45"/>
      <c r="D680" s="41"/>
      <c r="E680" s="46"/>
      <c r="F680" s="46"/>
      <c r="G680" s="46"/>
      <c r="I680" s="41"/>
      <c r="J680" s="47"/>
      <c r="K680" s="47"/>
      <c r="L680" s="49"/>
      <c r="M680" s="48"/>
      <c r="N680" s="50"/>
      <c r="O680" s="53"/>
      <c r="P680" s="54"/>
      <c r="Q680" s="37"/>
      <c r="R680" s="51"/>
      <c r="S680" s="43"/>
      <c r="T680" s="37"/>
      <c r="U680" s="37"/>
      <c r="V680" s="43"/>
      <c r="W680" s="41"/>
    </row>
    <row r="681" spans="1:23" s="40" customFormat="1" x14ac:dyDescent="0.25">
      <c r="A681" s="46"/>
      <c r="B681" s="37"/>
      <c r="C681" s="45"/>
      <c r="D681" s="41"/>
      <c r="E681" s="46"/>
      <c r="F681" s="46"/>
      <c r="G681" s="46"/>
      <c r="I681" s="41"/>
      <c r="J681" s="47"/>
      <c r="K681" s="47"/>
      <c r="L681" s="49"/>
      <c r="M681" s="48"/>
      <c r="N681" s="50"/>
      <c r="O681" s="53"/>
      <c r="P681" s="54"/>
      <c r="Q681" s="37"/>
      <c r="R681" s="51"/>
      <c r="S681" s="43"/>
      <c r="T681" s="37"/>
      <c r="U681" s="37"/>
      <c r="V681" s="43"/>
      <c r="W681" s="41"/>
    </row>
    <row r="682" spans="1:23" s="40" customFormat="1" x14ac:dyDescent="0.25">
      <c r="A682" s="46"/>
      <c r="B682" s="37"/>
      <c r="C682" s="45"/>
      <c r="D682" s="41"/>
      <c r="E682" s="46"/>
      <c r="F682" s="46"/>
      <c r="G682" s="46"/>
      <c r="I682" s="41"/>
      <c r="J682" s="47"/>
      <c r="K682" s="47"/>
      <c r="L682" s="49"/>
      <c r="M682" s="48"/>
      <c r="N682" s="50"/>
      <c r="O682" s="53"/>
      <c r="P682" s="54"/>
      <c r="Q682" s="37"/>
      <c r="R682" s="51"/>
      <c r="S682" s="43"/>
      <c r="T682" s="37"/>
      <c r="U682" s="37"/>
      <c r="V682" s="43"/>
      <c r="W682" s="41"/>
    </row>
    <row r="683" spans="1:23" s="40" customFormat="1" x14ac:dyDescent="0.25">
      <c r="A683" s="46"/>
      <c r="B683" s="37"/>
      <c r="C683" s="45"/>
      <c r="D683" s="41"/>
      <c r="E683" s="46"/>
      <c r="F683" s="46"/>
      <c r="G683" s="46"/>
      <c r="I683" s="41"/>
      <c r="J683" s="47"/>
      <c r="K683" s="47"/>
      <c r="L683" s="49"/>
      <c r="M683" s="48"/>
      <c r="N683" s="50"/>
      <c r="O683" s="53"/>
      <c r="P683" s="54"/>
      <c r="Q683" s="37"/>
      <c r="R683" s="51"/>
      <c r="S683" s="43"/>
      <c r="T683" s="37"/>
      <c r="U683" s="37"/>
      <c r="V683" s="43"/>
      <c r="W683" s="41"/>
    </row>
    <row r="684" spans="1:23" s="40" customFormat="1" x14ac:dyDescent="0.25">
      <c r="A684" s="46"/>
      <c r="B684" s="37"/>
      <c r="C684" s="45"/>
      <c r="D684" s="41"/>
      <c r="E684" s="46"/>
      <c r="F684" s="46"/>
      <c r="G684" s="46"/>
      <c r="I684" s="41"/>
      <c r="J684" s="47"/>
      <c r="K684" s="47"/>
      <c r="L684" s="49"/>
      <c r="M684" s="48"/>
      <c r="N684" s="50"/>
      <c r="O684" s="53"/>
      <c r="P684" s="54"/>
      <c r="Q684" s="37"/>
      <c r="R684" s="51"/>
      <c r="S684" s="43"/>
      <c r="T684" s="37"/>
      <c r="U684" s="37"/>
      <c r="V684" s="43"/>
      <c r="W684" s="41"/>
    </row>
    <row r="685" spans="1:23" s="40" customFormat="1" x14ac:dyDescent="0.25">
      <c r="A685" s="46"/>
      <c r="B685" s="37"/>
      <c r="C685" s="45"/>
      <c r="D685" s="41"/>
      <c r="E685" s="46"/>
      <c r="F685" s="46"/>
      <c r="G685" s="46"/>
      <c r="I685" s="41"/>
      <c r="J685" s="47"/>
      <c r="K685" s="47"/>
      <c r="L685" s="49"/>
      <c r="M685" s="48"/>
      <c r="N685" s="50"/>
      <c r="O685" s="53"/>
      <c r="P685" s="54"/>
      <c r="Q685" s="37"/>
      <c r="R685" s="51"/>
      <c r="S685" s="43"/>
      <c r="T685" s="37"/>
      <c r="U685" s="37"/>
      <c r="V685" s="43"/>
      <c r="W685" s="41"/>
    </row>
    <row r="686" spans="1:23" s="40" customFormat="1" x14ac:dyDescent="0.25">
      <c r="A686" s="46"/>
      <c r="B686" s="37"/>
      <c r="C686" s="45"/>
      <c r="D686" s="41"/>
      <c r="E686" s="46"/>
      <c r="F686" s="46"/>
      <c r="G686" s="46"/>
      <c r="I686" s="41"/>
      <c r="J686" s="47"/>
      <c r="K686" s="47"/>
      <c r="L686" s="49"/>
      <c r="M686" s="48"/>
      <c r="N686" s="50"/>
      <c r="O686" s="53"/>
      <c r="P686" s="54"/>
      <c r="Q686" s="37"/>
      <c r="R686" s="51"/>
      <c r="S686" s="43"/>
      <c r="T686" s="37"/>
      <c r="U686" s="37"/>
      <c r="V686" s="43"/>
      <c r="W686" s="41"/>
    </row>
    <row r="687" spans="1:23" s="40" customFormat="1" x14ac:dyDescent="0.25">
      <c r="A687" s="46"/>
      <c r="B687" s="37"/>
      <c r="C687" s="45"/>
      <c r="D687" s="41"/>
      <c r="E687" s="46"/>
      <c r="F687" s="46"/>
      <c r="G687" s="46"/>
      <c r="I687" s="41"/>
      <c r="J687" s="47"/>
      <c r="K687" s="47"/>
      <c r="L687" s="49"/>
      <c r="M687" s="48"/>
      <c r="N687" s="50"/>
      <c r="O687" s="53"/>
      <c r="P687" s="54"/>
      <c r="Q687" s="37"/>
      <c r="R687" s="51"/>
      <c r="S687" s="43"/>
      <c r="T687" s="37"/>
      <c r="U687" s="37"/>
      <c r="V687" s="43"/>
      <c r="W687" s="41"/>
    </row>
    <row r="688" spans="1:23" s="40" customFormat="1" x14ac:dyDescent="0.25">
      <c r="A688" s="46"/>
      <c r="B688" s="37"/>
      <c r="C688" s="45"/>
      <c r="D688" s="41"/>
      <c r="E688" s="46"/>
      <c r="F688" s="46"/>
      <c r="G688" s="46"/>
      <c r="I688" s="41"/>
      <c r="J688" s="47"/>
      <c r="K688" s="47"/>
      <c r="L688" s="49"/>
      <c r="M688" s="48"/>
      <c r="N688" s="50"/>
      <c r="O688" s="53"/>
      <c r="P688" s="54"/>
      <c r="Q688" s="37"/>
      <c r="R688" s="51"/>
      <c r="S688" s="43"/>
      <c r="T688" s="37"/>
      <c r="U688" s="37"/>
      <c r="V688" s="43"/>
      <c r="W688" s="41"/>
    </row>
    <row r="689" spans="1:23" s="40" customFormat="1" x14ac:dyDescent="0.25">
      <c r="A689" s="46"/>
      <c r="B689" s="37"/>
      <c r="C689" s="45"/>
      <c r="D689" s="41"/>
      <c r="E689" s="46"/>
      <c r="F689" s="46"/>
      <c r="G689" s="46"/>
      <c r="I689" s="41"/>
      <c r="J689" s="47"/>
      <c r="K689" s="47"/>
      <c r="L689" s="49"/>
      <c r="M689" s="48"/>
      <c r="N689" s="50"/>
      <c r="O689" s="53"/>
      <c r="P689" s="54"/>
      <c r="Q689" s="37"/>
      <c r="R689" s="51"/>
      <c r="S689" s="43"/>
      <c r="T689" s="37"/>
      <c r="U689" s="37"/>
      <c r="V689" s="43"/>
      <c r="W689" s="41"/>
    </row>
    <row r="690" spans="1:23" s="40" customFormat="1" x14ac:dyDescent="0.25">
      <c r="A690" s="46"/>
      <c r="B690" s="37"/>
      <c r="C690" s="45"/>
      <c r="D690" s="41"/>
      <c r="E690" s="46"/>
      <c r="F690" s="46"/>
      <c r="G690" s="46"/>
      <c r="I690" s="41"/>
      <c r="J690" s="47"/>
      <c r="K690" s="47"/>
      <c r="L690" s="49"/>
      <c r="M690" s="48"/>
      <c r="N690" s="50"/>
      <c r="O690" s="53"/>
      <c r="P690" s="54"/>
      <c r="Q690" s="37"/>
      <c r="R690" s="51"/>
      <c r="S690" s="43"/>
      <c r="T690" s="37"/>
      <c r="U690" s="37"/>
      <c r="V690" s="43"/>
      <c r="W690" s="41"/>
    </row>
    <row r="691" spans="1:23" s="40" customFormat="1" x14ac:dyDescent="0.25">
      <c r="A691" s="46"/>
      <c r="B691" s="37"/>
      <c r="C691" s="45"/>
      <c r="D691" s="41"/>
      <c r="E691" s="46"/>
      <c r="F691" s="46"/>
      <c r="G691" s="46"/>
      <c r="I691" s="41"/>
      <c r="J691" s="47"/>
      <c r="K691" s="47"/>
      <c r="L691" s="49"/>
      <c r="M691" s="48"/>
      <c r="N691" s="50"/>
      <c r="O691" s="53"/>
      <c r="P691" s="54"/>
      <c r="Q691" s="37"/>
      <c r="R691" s="51"/>
      <c r="S691" s="43"/>
      <c r="T691" s="37"/>
      <c r="U691" s="37"/>
      <c r="V691" s="43"/>
      <c r="W691" s="41"/>
    </row>
    <row r="692" spans="1:23" s="40" customFormat="1" x14ac:dyDescent="0.25">
      <c r="A692" s="46"/>
      <c r="B692" s="37"/>
      <c r="C692" s="45"/>
      <c r="D692" s="41"/>
      <c r="E692" s="46"/>
      <c r="F692" s="46"/>
      <c r="G692" s="46"/>
      <c r="I692" s="41"/>
      <c r="J692" s="47"/>
      <c r="K692" s="47"/>
      <c r="L692" s="49"/>
      <c r="M692" s="48"/>
      <c r="N692" s="50"/>
      <c r="O692" s="53"/>
      <c r="P692" s="54"/>
      <c r="Q692" s="37"/>
      <c r="R692" s="51"/>
      <c r="S692" s="43"/>
      <c r="T692" s="37"/>
      <c r="U692" s="37"/>
      <c r="V692" s="43"/>
      <c r="W692" s="41"/>
    </row>
    <row r="693" spans="1:23" s="40" customFormat="1" x14ac:dyDescent="0.25">
      <c r="A693" s="46"/>
      <c r="B693" s="37"/>
      <c r="C693" s="45"/>
      <c r="D693" s="41"/>
      <c r="E693" s="46"/>
      <c r="F693" s="46"/>
      <c r="G693" s="46"/>
      <c r="I693" s="41"/>
      <c r="J693" s="47"/>
      <c r="K693" s="47"/>
      <c r="L693" s="49"/>
      <c r="M693" s="48"/>
      <c r="N693" s="50"/>
      <c r="O693" s="53"/>
      <c r="P693" s="54"/>
      <c r="Q693" s="37"/>
      <c r="R693" s="51"/>
      <c r="S693" s="43"/>
      <c r="T693" s="37"/>
      <c r="U693" s="37"/>
      <c r="V693" s="43"/>
      <c r="W693" s="41"/>
    </row>
    <row r="694" spans="1:23" s="40" customFormat="1" x14ac:dyDescent="0.25">
      <c r="A694" s="46"/>
      <c r="B694" s="37"/>
      <c r="C694" s="45"/>
      <c r="D694" s="41"/>
      <c r="E694" s="46"/>
      <c r="F694" s="46"/>
      <c r="G694" s="46"/>
      <c r="I694" s="41"/>
      <c r="J694" s="47"/>
      <c r="K694" s="47"/>
      <c r="L694" s="49"/>
      <c r="M694" s="48"/>
      <c r="N694" s="50"/>
      <c r="O694" s="53"/>
      <c r="P694" s="54"/>
      <c r="Q694" s="37"/>
      <c r="R694" s="51"/>
      <c r="S694" s="43"/>
      <c r="T694" s="37"/>
      <c r="U694" s="37"/>
      <c r="V694" s="43"/>
      <c r="W694" s="41"/>
    </row>
    <row r="695" spans="1:23" s="40" customFormat="1" x14ac:dyDescent="0.25">
      <c r="A695" s="46"/>
      <c r="B695" s="37"/>
      <c r="C695" s="45"/>
      <c r="D695" s="41"/>
      <c r="E695" s="46"/>
      <c r="F695" s="46"/>
      <c r="G695" s="46"/>
      <c r="I695" s="41"/>
      <c r="J695" s="47"/>
      <c r="K695" s="47"/>
      <c r="L695" s="49"/>
      <c r="M695" s="48"/>
      <c r="N695" s="50"/>
      <c r="O695" s="53"/>
      <c r="P695" s="54"/>
      <c r="Q695" s="37"/>
      <c r="R695" s="51"/>
      <c r="S695" s="43"/>
      <c r="T695" s="37"/>
      <c r="U695" s="37"/>
      <c r="V695" s="43"/>
      <c r="W695" s="41"/>
    </row>
    <row r="696" spans="1:23" s="40" customFormat="1" x14ac:dyDescent="0.25">
      <c r="A696" s="46"/>
      <c r="B696" s="37"/>
      <c r="C696" s="45"/>
      <c r="D696" s="41"/>
      <c r="E696" s="46"/>
      <c r="F696" s="46"/>
      <c r="G696" s="46"/>
      <c r="I696" s="41"/>
      <c r="J696" s="47"/>
      <c r="K696" s="47"/>
      <c r="L696" s="49"/>
      <c r="M696" s="48"/>
      <c r="N696" s="50"/>
      <c r="O696" s="53"/>
      <c r="P696" s="54"/>
      <c r="Q696" s="37"/>
      <c r="R696" s="51"/>
      <c r="S696" s="43"/>
      <c r="T696" s="37"/>
      <c r="U696" s="37"/>
      <c r="V696" s="43"/>
      <c r="W696" s="41"/>
    </row>
    <row r="697" spans="1:23" s="40" customFormat="1" x14ac:dyDescent="0.25">
      <c r="A697" s="46"/>
      <c r="B697" s="37"/>
      <c r="C697" s="45"/>
      <c r="D697" s="41"/>
      <c r="E697" s="46"/>
      <c r="F697" s="46"/>
      <c r="G697" s="46"/>
      <c r="I697" s="41"/>
      <c r="J697" s="47"/>
      <c r="K697" s="47"/>
      <c r="L697" s="49"/>
      <c r="M697" s="48"/>
      <c r="N697" s="50"/>
      <c r="O697" s="53"/>
      <c r="P697" s="54"/>
      <c r="Q697" s="37"/>
      <c r="R697" s="51"/>
      <c r="S697" s="43"/>
      <c r="T697" s="37"/>
      <c r="U697" s="37"/>
      <c r="V697" s="43"/>
      <c r="W697" s="41"/>
    </row>
    <row r="698" spans="1:23" s="40" customFormat="1" x14ac:dyDescent="0.25">
      <c r="A698" s="46"/>
      <c r="B698" s="37"/>
      <c r="C698" s="45"/>
      <c r="D698" s="41"/>
      <c r="E698" s="46"/>
      <c r="F698" s="46"/>
      <c r="G698" s="46"/>
      <c r="I698" s="41"/>
      <c r="J698" s="47"/>
      <c r="K698" s="47"/>
      <c r="L698" s="49"/>
      <c r="M698" s="48"/>
      <c r="N698" s="50"/>
      <c r="O698" s="53"/>
      <c r="P698" s="54"/>
      <c r="Q698" s="37"/>
      <c r="R698" s="51"/>
      <c r="S698" s="43"/>
      <c r="T698" s="37"/>
      <c r="U698" s="37"/>
      <c r="V698" s="43"/>
      <c r="W698" s="41"/>
    </row>
    <row r="699" spans="1:23" s="40" customFormat="1" x14ac:dyDescent="0.25">
      <c r="A699" s="46"/>
      <c r="B699" s="37"/>
      <c r="C699" s="45"/>
      <c r="D699" s="41"/>
      <c r="E699" s="46"/>
      <c r="F699" s="46"/>
      <c r="G699" s="46"/>
      <c r="I699" s="41"/>
      <c r="J699" s="47"/>
      <c r="K699" s="47"/>
      <c r="L699" s="49"/>
      <c r="M699" s="48"/>
      <c r="N699" s="50"/>
      <c r="O699" s="53"/>
      <c r="P699" s="54"/>
      <c r="Q699" s="37"/>
      <c r="R699" s="51"/>
      <c r="S699" s="43"/>
      <c r="T699" s="37"/>
      <c r="U699" s="37"/>
      <c r="V699" s="43"/>
      <c r="W699" s="41"/>
    </row>
    <row r="700" spans="1:23" s="40" customFormat="1" x14ac:dyDescent="0.25">
      <c r="A700" s="46"/>
      <c r="B700" s="37"/>
      <c r="C700" s="45"/>
      <c r="D700" s="41"/>
      <c r="E700" s="46"/>
      <c r="F700" s="46"/>
      <c r="G700" s="46"/>
      <c r="I700" s="41"/>
      <c r="J700" s="47"/>
      <c r="K700" s="47"/>
      <c r="L700" s="49"/>
      <c r="M700" s="48"/>
      <c r="N700" s="50"/>
      <c r="O700" s="53"/>
      <c r="P700" s="54"/>
      <c r="Q700" s="37"/>
      <c r="R700" s="51"/>
      <c r="S700" s="43"/>
      <c r="T700" s="37"/>
      <c r="U700" s="37"/>
      <c r="V700" s="43"/>
      <c r="W700" s="41"/>
    </row>
    <row r="701" spans="1:23" s="40" customFormat="1" x14ac:dyDescent="0.25">
      <c r="A701" s="46"/>
      <c r="B701" s="37"/>
      <c r="C701" s="45"/>
      <c r="D701" s="41"/>
      <c r="E701" s="46"/>
      <c r="F701" s="46"/>
      <c r="G701" s="46"/>
      <c r="I701" s="41"/>
      <c r="J701" s="47"/>
      <c r="K701" s="47"/>
      <c r="L701" s="49"/>
      <c r="M701" s="48"/>
      <c r="N701" s="50"/>
      <c r="O701" s="53"/>
      <c r="P701" s="54"/>
      <c r="Q701" s="37"/>
      <c r="R701" s="51"/>
      <c r="S701" s="43"/>
      <c r="T701" s="37"/>
      <c r="U701" s="37"/>
      <c r="V701" s="43"/>
      <c r="W701" s="41"/>
    </row>
    <row r="702" spans="1:23" s="40" customFormat="1" x14ac:dyDescent="0.25">
      <c r="A702" s="46"/>
      <c r="B702" s="37"/>
      <c r="C702" s="45"/>
      <c r="D702" s="41"/>
      <c r="E702" s="46"/>
      <c r="F702" s="46"/>
      <c r="G702" s="46"/>
      <c r="I702" s="41"/>
      <c r="J702" s="47"/>
      <c r="K702" s="47"/>
      <c r="L702" s="49"/>
      <c r="M702" s="48"/>
      <c r="N702" s="50"/>
      <c r="O702" s="53"/>
      <c r="P702" s="54"/>
      <c r="Q702" s="37"/>
      <c r="R702" s="51"/>
      <c r="S702" s="43"/>
      <c r="T702" s="37"/>
      <c r="U702" s="37"/>
      <c r="V702" s="43"/>
      <c r="W702" s="41"/>
    </row>
    <row r="703" spans="1:23" s="40" customFormat="1" x14ac:dyDescent="0.25">
      <c r="A703" s="46"/>
      <c r="B703" s="37"/>
      <c r="C703" s="45"/>
      <c r="D703" s="41"/>
      <c r="E703" s="46"/>
      <c r="F703" s="46"/>
      <c r="G703" s="46"/>
      <c r="I703" s="41"/>
      <c r="J703" s="47"/>
      <c r="K703" s="47"/>
      <c r="L703" s="49"/>
      <c r="M703" s="48"/>
      <c r="N703" s="50"/>
      <c r="O703" s="53"/>
      <c r="P703" s="54"/>
      <c r="Q703" s="37"/>
      <c r="R703" s="51"/>
      <c r="S703" s="43"/>
      <c r="T703" s="37"/>
      <c r="U703" s="37"/>
      <c r="V703" s="43"/>
      <c r="W703" s="41"/>
    </row>
    <row r="704" spans="1:23" s="40" customFormat="1" x14ac:dyDescent="0.25">
      <c r="A704" s="46"/>
      <c r="B704" s="37"/>
      <c r="C704" s="45"/>
      <c r="D704" s="41"/>
      <c r="E704" s="46"/>
      <c r="F704" s="46"/>
      <c r="G704" s="46"/>
      <c r="I704" s="41"/>
      <c r="J704" s="47"/>
      <c r="K704" s="47"/>
      <c r="L704" s="49"/>
      <c r="M704" s="48"/>
      <c r="N704" s="50"/>
      <c r="O704" s="53"/>
      <c r="P704" s="54"/>
      <c r="Q704" s="37"/>
      <c r="R704" s="51"/>
      <c r="S704" s="43"/>
      <c r="T704" s="37"/>
      <c r="U704" s="37"/>
      <c r="V704" s="43"/>
      <c r="W704" s="41"/>
    </row>
    <row r="705" spans="1:23" s="40" customFormat="1" x14ac:dyDescent="0.25">
      <c r="A705" s="46"/>
      <c r="B705" s="37"/>
      <c r="C705" s="45"/>
      <c r="D705" s="41"/>
      <c r="E705" s="46"/>
      <c r="F705" s="46"/>
      <c r="G705" s="46"/>
      <c r="I705" s="41"/>
      <c r="J705" s="47"/>
      <c r="K705" s="47"/>
      <c r="L705" s="49"/>
      <c r="M705" s="48"/>
      <c r="N705" s="50"/>
      <c r="O705" s="53"/>
      <c r="P705" s="54"/>
      <c r="Q705" s="37"/>
      <c r="R705" s="51"/>
      <c r="S705" s="43"/>
      <c r="T705" s="37"/>
      <c r="U705" s="37"/>
      <c r="V705" s="43"/>
      <c r="W705" s="41"/>
    </row>
    <row r="706" spans="1:23" s="40" customFormat="1" x14ac:dyDescent="0.25">
      <c r="A706" s="46"/>
      <c r="B706" s="37"/>
      <c r="C706" s="45"/>
      <c r="D706" s="41"/>
      <c r="E706" s="46"/>
      <c r="F706" s="46"/>
      <c r="G706" s="46"/>
      <c r="I706" s="41"/>
      <c r="J706" s="47"/>
      <c r="K706" s="47"/>
      <c r="L706" s="49"/>
      <c r="M706" s="48"/>
      <c r="N706" s="50"/>
      <c r="O706" s="53"/>
      <c r="P706" s="54"/>
      <c r="Q706" s="37"/>
      <c r="R706" s="51"/>
      <c r="S706" s="43"/>
      <c r="T706" s="37"/>
      <c r="U706" s="37"/>
      <c r="V706" s="43"/>
      <c r="W706" s="41"/>
    </row>
    <row r="707" spans="1:23" s="40" customFormat="1" x14ac:dyDescent="0.25">
      <c r="A707" s="46"/>
      <c r="B707" s="37"/>
      <c r="C707" s="45"/>
      <c r="D707" s="41"/>
      <c r="E707" s="46"/>
      <c r="F707" s="46"/>
      <c r="G707" s="46"/>
      <c r="I707" s="41"/>
      <c r="J707" s="47"/>
      <c r="K707" s="47"/>
      <c r="L707" s="49"/>
      <c r="M707" s="48"/>
      <c r="N707" s="50"/>
      <c r="O707" s="53"/>
      <c r="P707" s="54"/>
      <c r="Q707" s="37"/>
      <c r="R707" s="51"/>
      <c r="S707" s="43"/>
      <c r="T707" s="37"/>
      <c r="U707" s="37"/>
      <c r="V707" s="43"/>
      <c r="W707" s="41"/>
    </row>
    <row r="708" spans="1:23" s="40" customFormat="1" x14ac:dyDescent="0.25">
      <c r="A708" s="46"/>
      <c r="B708" s="37"/>
      <c r="C708" s="45"/>
      <c r="D708" s="41"/>
      <c r="E708" s="46"/>
      <c r="F708" s="46"/>
      <c r="G708" s="46"/>
      <c r="I708" s="41"/>
      <c r="J708" s="47"/>
      <c r="K708" s="47"/>
      <c r="L708" s="49"/>
      <c r="M708" s="48"/>
      <c r="N708" s="50"/>
      <c r="O708" s="53"/>
      <c r="P708" s="54"/>
      <c r="Q708" s="37"/>
      <c r="R708" s="51"/>
      <c r="S708" s="43"/>
      <c r="T708" s="37"/>
      <c r="U708" s="37"/>
      <c r="V708" s="43"/>
      <c r="W708" s="41"/>
    </row>
    <row r="709" spans="1:23" s="40" customFormat="1" x14ac:dyDescent="0.25">
      <c r="A709" s="46"/>
      <c r="B709" s="37"/>
      <c r="C709" s="45"/>
      <c r="D709" s="41"/>
      <c r="E709" s="46"/>
      <c r="F709" s="46"/>
      <c r="G709" s="46"/>
      <c r="I709" s="41"/>
      <c r="J709" s="47"/>
      <c r="K709" s="47"/>
      <c r="L709" s="49"/>
      <c r="M709" s="48"/>
      <c r="N709" s="50"/>
      <c r="O709" s="53"/>
      <c r="P709" s="54"/>
      <c r="Q709" s="37"/>
      <c r="R709" s="51"/>
      <c r="S709" s="43"/>
      <c r="T709" s="37"/>
      <c r="U709" s="37"/>
      <c r="V709" s="43"/>
      <c r="W709" s="41"/>
    </row>
    <row r="710" spans="1:23" s="40" customFormat="1" x14ac:dyDescent="0.25">
      <c r="A710" s="46"/>
      <c r="B710" s="37"/>
      <c r="C710" s="45"/>
      <c r="D710" s="41"/>
      <c r="E710" s="46"/>
      <c r="F710" s="46"/>
      <c r="G710" s="46"/>
      <c r="I710" s="41"/>
      <c r="J710" s="47"/>
      <c r="K710" s="47"/>
      <c r="L710" s="49"/>
      <c r="M710" s="48"/>
      <c r="N710" s="50"/>
      <c r="O710" s="53"/>
      <c r="P710" s="54"/>
      <c r="Q710" s="37"/>
      <c r="R710" s="51"/>
      <c r="S710" s="43"/>
      <c r="T710" s="37"/>
      <c r="U710" s="37"/>
      <c r="V710" s="43"/>
      <c r="W710" s="41"/>
    </row>
    <row r="711" spans="1:23" s="40" customFormat="1" x14ac:dyDescent="0.25">
      <c r="A711" s="46"/>
      <c r="B711" s="37"/>
      <c r="C711" s="45"/>
      <c r="D711" s="41"/>
      <c r="E711" s="46"/>
      <c r="F711" s="46"/>
      <c r="G711" s="46"/>
      <c r="I711" s="41"/>
      <c r="J711" s="47"/>
      <c r="K711" s="47"/>
      <c r="L711" s="49"/>
      <c r="M711" s="48"/>
      <c r="N711" s="50"/>
      <c r="O711" s="53"/>
      <c r="P711" s="54"/>
      <c r="Q711" s="37"/>
      <c r="R711" s="51"/>
      <c r="S711" s="43"/>
      <c r="T711" s="37"/>
      <c r="U711" s="37"/>
      <c r="V711" s="43"/>
      <c r="W711" s="41"/>
    </row>
    <row r="712" spans="1:23" s="40" customFormat="1" x14ac:dyDescent="0.25">
      <c r="A712" s="46"/>
      <c r="B712" s="37"/>
      <c r="C712" s="45"/>
      <c r="D712" s="41"/>
      <c r="E712" s="46"/>
      <c r="F712" s="46"/>
      <c r="G712" s="46"/>
      <c r="I712" s="41"/>
      <c r="J712" s="47"/>
      <c r="K712" s="47"/>
      <c r="L712" s="49"/>
      <c r="M712" s="48"/>
      <c r="N712" s="50"/>
      <c r="O712" s="53"/>
      <c r="P712" s="54"/>
      <c r="Q712" s="37"/>
      <c r="R712" s="51"/>
      <c r="S712" s="43"/>
      <c r="T712" s="37"/>
      <c r="U712" s="37"/>
      <c r="V712" s="43"/>
      <c r="W712" s="41"/>
    </row>
    <row r="713" spans="1:23" s="40" customFormat="1" x14ac:dyDescent="0.25">
      <c r="A713" s="46"/>
      <c r="B713" s="37"/>
      <c r="C713" s="45"/>
      <c r="D713" s="41"/>
      <c r="E713" s="46"/>
      <c r="F713" s="46"/>
      <c r="G713" s="46"/>
      <c r="I713" s="41"/>
      <c r="J713" s="47"/>
      <c r="K713" s="47"/>
      <c r="L713" s="49"/>
      <c r="M713" s="48"/>
      <c r="N713" s="50"/>
      <c r="O713" s="53"/>
      <c r="P713" s="54"/>
      <c r="Q713" s="37"/>
      <c r="R713" s="51"/>
      <c r="S713" s="43"/>
      <c r="T713" s="37"/>
      <c r="U713" s="37"/>
      <c r="V713" s="43"/>
      <c r="W713" s="41"/>
    </row>
    <row r="714" spans="1:23" s="40" customFormat="1" x14ac:dyDescent="0.25">
      <c r="A714" s="46"/>
      <c r="B714" s="37"/>
      <c r="C714" s="45"/>
      <c r="D714" s="41"/>
      <c r="E714" s="46"/>
      <c r="F714" s="46"/>
      <c r="G714" s="46"/>
      <c r="I714" s="41"/>
      <c r="J714" s="47"/>
      <c r="K714" s="47"/>
      <c r="L714" s="49"/>
      <c r="M714" s="48"/>
      <c r="N714" s="50"/>
      <c r="O714" s="53"/>
      <c r="P714" s="54"/>
      <c r="Q714" s="37"/>
      <c r="R714" s="51"/>
      <c r="S714" s="43"/>
      <c r="T714" s="37"/>
      <c r="U714" s="37"/>
      <c r="V714" s="43"/>
      <c r="W714" s="41"/>
    </row>
    <row r="715" spans="1:23" s="40" customFormat="1" x14ac:dyDescent="0.25">
      <c r="A715" s="46"/>
      <c r="B715" s="37"/>
      <c r="C715" s="45"/>
      <c r="D715" s="41"/>
      <c r="E715" s="46"/>
      <c r="F715" s="46"/>
      <c r="G715" s="46"/>
      <c r="I715" s="41"/>
      <c r="J715" s="47"/>
      <c r="K715" s="47"/>
      <c r="L715" s="49"/>
      <c r="M715" s="48"/>
      <c r="N715" s="50"/>
      <c r="O715" s="53"/>
      <c r="P715" s="54"/>
      <c r="Q715" s="37"/>
      <c r="R715" s="51"/>
      <c r="S715" s="43"/>
      <c r="T715" s="37"/>
      <c r="U715" s="37"/>
      <c r="V715" s="43"/>
      <c r="W715" s="41"/>
    </row>
    <row r="716" spans="1:23" s="40" customFormat="1" x14ac:dyDescent="0.25">
      <c r="A716" s="46"/>
      <c r="B716" s="37"/>
      <c r="C716" s="45"/>
      <c r="D716" s="41"/>
      <c r="E716" s="46"/>
      <c r="F716" s="46"/>
      <c r="G716" s="46"/>
      <c r="I716" s="41"/>
      <c r="J716" s="47"/>
      <c r="K716" s="47"/>
      <c r="L716" s="49"/>
      <c r="M716" s="48"/>
      <c r="N716" s="50"/>
      <c r="O716" s="53"/>
      <c r="P716" s="54"/>
      <c r="Q716" s="37"/>
      <c r="R716" s="51"/>
      <c r="S716" s="43"/>
      <c r="T716" s="37"/>
      <c r="U716" s="37"/>
      <c r="V716" s="43"/>
      <c r="W716" s="41"/>
    </row>
    <row r="717" spans="1:23" s="40" customFormat="1" x14ac:dyDescent="0.25">
      <c r="A717" s="46"/>
      <c r="B717" s="37"/>
      <c r="C717" s="45"/>
      <c r="D717" s="41"/>
      <c r="E717" s="46"/>
      <c r="F717" s="46"/>
      <c r="G717" s="46"/>
      <c r="I717" s="41"/>
      <c r="J717" s="47"/>
      <c r="K717" s="47"/>
      <c r="L717" s="49"/>
      <c r="M717" s="48"/>
      <c r="N717" s="50"/>
      <c r="O717" s="53"/>
      <c r="P717" s="54"/>
      <c r="Q717" s="37"/>
      <c r="R717" s="51"/>
      <c r="S717" s="43"/>
      <c r="T717" s="37"/>
      <c r="U717" s="37"/>
      <c r="V717" s="43"/>
      <c r="W717" s="41"/>
    </row>
    <row r="718" spans="1:23" s="40" customFormat="1" x14ac:dyDescent="0.25">
      <c r="A718" s="46"/>
      <c r="B718" s="37"/>
      <c r="C718" s="45"/>
      <c r="D718" s="41"/>
      <c r="E718" s="46"/>
      <c r="F718" s="46"/>
      <c r="G718" s="46"/>
      <c r="I718" s="41"/>
      <c r="J718" s="47"/>
      <c r="K718" s="47"/>
      <c r="L718" s="49"/>
      <c r="M718" s="48"/>
      <c r="N718" s="50"/>
      <c r="O718" s="53"/>
      <c r="P718" s="54"/>
      <c r="Q718" s="37"/>
      <c r="R718" s="51"/>
      <c r="S718" s="43"/>
      <c r="T718" s="37"/>
      <c r="U718" s="37"/>
      <c r="V718" s="43"/>
      <c r="W718" s="41"/>
    </row>
    <row r="719" spans="1:23" s="40" customFormat="1" x14ac:dyDescent="0.25">
      <c r="A719" s="46"/>
      <c r="B719" s="37"/>
      <c r="C719" s="45"/>
      <c r="D719" s="41"/>
      <c r="E719" s="46"/>
      <c r="F719" s="46"/>
      <c r="G719" s="46"/>
      <c r="I719" s="41"/>
      <c r="J719" s="47"/>
      <c r="K719" s="47"/>
      <c r="L719" s="49"/>
      <c r="M719" s="48"/>
      <c r="N719" s="50"/>
      <c r="O719" s="53"/>
      <c r="P719" s="54"/>
      <c r="Q719" s="37"/>
      <c r="R719" s="51"/>
      <c r="S719" s="43"/>
      <c r="T719" s="37"/>
      <c r="U719" s="37"/>
      <c r="V719" s="43"/>
      <c r="W719" s="41"/>
    </row>
    <row r="720" spans="1:23" s="40" customFormat="1" x14ac:dyDescent="0.25">
      <c r="A720" s="46"/>
      <c r="B720" s="37"/>
      <c r="C720" s="45"/>
      <c r="D720" s="41"/>
      <c r="E720" s="46"/>
      <c r="F720" s="46"/>
      <c r="G720" s="46"/>
      <c r="I720" s="41"/>
      <c r="J720" s="47"/>
      <c r="K720" s="47"/>
      <c r="L720" s="49"/>
      <c r="M720" s="48"/>
      <c r="N720" s="50"/>
      <c r="O720" s="53"/>
      <c r="P720" s="54"/>
      <c r="Q720" s="37"/>
      <c r="R720" s="51"/>
      <c r="S720" s="43"/>
      <c r="T720" s="37"/>
      <c r="U720" s="37"/>
      <c r="V720" s="43"/>
      <c r="W720" s="41"/>
    </row>
    <row r="721" spans="1:23" s="40" customFormat="1" x14ac:dyDescent="0.25">
      <c r="A721" s="46"/>
      <c r="B721" s="37"/>
      <c r="C721" s="45"/>
      <c r="D721" s="41"/>
      <c r="E721" s="46"/>
      <c r="F721" s="46"/>
      <c r="G721" s="46"/>
      <c r="I721" s="41"/>
      <c r="J721" s="47"/>
      <c r="K721" s="47"/>
      <c r="L721" s="49"/>
      <c r="M721" s="48"/>
      <c r="N721" s="50"/>
      <c r="O721" s="53"/>
      <c r="P721" s="54"/>
      <c r="Q721" s="37"/>
      <c r="R721" s="51"/>
      <c r="S721" s="43"/>
      <c r="T721" s="37"/>
      <c r="U721" s="37"/>
      <c r="V721" s="43"/>
      <c r="W721" s="41"/>
    </row>
    <row r="722" spans="1:23" s="40" customFormat="1" x14ac:dyDescent="0.25">
      <c r="A722" s="46"/>
      <c r="B722" s="37"/>
      <c r="C722" s="45"/>
      <c r="D722" s="41"/>
      <c r="E722" s="46"/>
      <c r="F722" s="46"/>
      <c r="G722" s="46"/>
      <c r="I722" s="41"/>
      <c r="J722" s="47"/>
      <c r="K722" s="47"/>
      <c r="L722" s="49"/>
      <c r="M722" s="48"/>
      <c r="N722" s="50"/>
      <c r="O722" s="53"/>
      <c r="P722" s="54"/>
      <c r="Q722" s="37"/>
      <c r="R722" s="51"/>
      <c r="S722" s="43"/>
      <c r="T722" s="37"/>
      <c r="U722" s="37"/>
      <c r="V722" s="43"/>
      <c r="W722" s="41"/>
    </row>
    <row r="723" spans="1:23" s="40" customFormat="1" x14ac:dyDescent="0.25">
      <c r="A723" s="46"/>
      <c r="B723" s="37"/>
      <c r="C723" s="45"/>
      <c r="D723" s="41"/>
      <c r="E723" s="46"/>
      <c r="F723" s="46"/>
      <c r="G723" s="46"/>
      <c r="I723" s="41"/>
      <c r="J723" s="47"/>
      <c r="K723" s="47"/>
      <c r="L723" s="49"/>
      <c r="M723" s="48"/>
      <c r="N723" s="50"/>
      <c r="O723" s="53"/>
      <c r="P723" s="54"/>
      <c r="Q723" s="37"/>
      <c r="R723" s="51"/>
      <c r="S723" s="43"/>
      <c r="T723" s="37"/>
      <c r="U723" s="37"/>
      <c r="V723" s="43"/>
      <c r="W723" s="41"/>
    </row>
    <row r="724" spans="1:23" s="40" customFormat="1" x14ac:dyDescent="0.25">
      <c r="A724" s="46"/>
      <c r="B724" s="37"/>
      <c r="C724" s="45"/>
      <c r="D724" s="41"/>
      <c r="E724" s="46"/>
      <c r="F724" s="46"/>
      <c r="G724" s="46"/>
      <c r="I724" s="41"/>
      <c r="J724" s="47"/>
      <c r="K724" s="47"/>
      <c r="L724" s="49"/>
      <c r="M724" s="48"/>
      <c r="N724" s="50"/>
      <c r="O724" s="53"/>
      <c r="P724" s="54"/>
      <c r="Q724" s="37"/>
      <c r="R724" s="51"/>
      <c r="S724" s="43"/>
      <c r="T724" s="37"/>
      <c r="U724" s="37"/>
      <c r="V724" s="43"/>
      <c r="W724" s="41"/>
    </row>
    <row r="725" spans="1:23" s="40" customFormat="1" x14ac:dyDescent="0.25">
      <c r="A725" s="46"/>
      <c r="B725" s="37"/>
      <c r="C725" s="45"/>
      <c r="D725" s="41"/>
      <c r="E725" s="46"/>
      <c r="F725" s="46"/>
      <c r="G725" s="46"/>
      <c r="I725" s="41"/>
      <c r="J725" s="47"/>
      <c r="K725" s="47"/>
      <c r="L725" s="49"/>
      <c r="M725" s="48"/>
      <c r="N725" s="50"/>
      <c r="O725" s="53"/>
      <c r="P725" s="54"/>
      <c r="Q725" s="37"/>
      <c r="R725" s="51"/>
      <c r="S725" s="43"/>
      <c r="T725" s="37"/>
      <c r="U725" s="37"/>
      <c r="V725" s="43"/>
      <c r="W725" s="41"/>
    </row>
    <row r="726" spans="1:23" s="40" customFormat="1" x14ac:dyDescent="0.25">
      <c r="A726" s="46"/>
      <c r="B726" s="37"/>
      <c r="C726" s="45"/>
      <c r="D726" s="41"/>
      <c r="E726" s="46"/>
      <c r="F726" s="46"/>
      <c r="G726" s="46"/>
      <c r="I726" s="41"/>
      <c r="J726" s="47"/>
      <c r="K726" s="47"/>
      <c r="L726" s="49"/>
      <c r="M726" s="48"/>
      <c r="N726" s="50"/>
      <c r="O726" s="53"/>
      <c r="P726" s="54"/>
      <c r="Q726" s="37"/>
      <c r="R726" s="51"/>
      <c r="S726" s="43"/>
      <c r="T726" s="37"/>
      <c r="U726" s="37"/>
      <c r="V726" s="43"/>
      <c r="W726" s="41"/>
    </row>
    <row r="727" spans="1:23" s="40" customFormat="1" x14ac:dyDescent="0.25">
      <c r="A727" s="46"/>
      <c r="B727" s="37"/>
      <c r="C727" s="45"/>
      <c r="D727" s="41"/>
      <c r="E727" s="46"/>
      <c r="F727" s="46"/>
      <c r="G727" s="46"/>
      <c r="I727" s="41"/>
      <c r="J727" s="47"/>
      <c r="K727" s="47"/>
      <c r="L727" s="49"/>
      <c r="M727" s="48"/>
      <c r="N727" s="50"/>
      <c r="O727" s="53"/>
      <c r="P727" s="54"/>
      <c r="Q727" s="37"/>
      <c r="R727" s="51"/>
      <c r="S727" s="43"/>
      <c r="T727" s="37"/>
      <c r="U727" s="37"/>
      <c r="V727" s="43"/>
      <c r="W727" s="41"/>
    </row>
    <row r="728" spans="1:23" s="40" customFormat="1" x14ac:dyDescent="0.25">
      <c r="A728" s="46"/>
      <c r="B728" s="37"/>
      <c r="C728" s="45"/>
      <c r="D728" s="41"/>
      <c r="E728" s="46"/>
      <c r="F728" s="46"/>
      <c r="G728" s="46"/>
      <c r="I728" s="41"/>
      <c r="J728" s="47"/>
      <c r="K728" s="47"/>
      <c r="L728" s="49"/>
      <c r="M728" s="48"/>
      <c r="N728" s="50"/>
      <c r="O728" s="53"/>
      <c r="P728" s="54"/>
      <c r="Q728" s="37"/>
      <c r="R728" s="51"/>
      <c r="S728" s="43"/>
      <c r="T728" s="37"/>
      <c r="U728" s="37"/>
      <c r="V728" s="43"/>
      <c r="W728" s="41"/>
    </row>
    <row r="729" spans="1:23" s="40" customFormat="1" x14ac:dyDescent="0.25">
      <c r="A729" s="46"/>
      <c r="B729" s="37"/>
      <c r="C729" s="45"/>
      <c r="D729" s="41"/>
      <c r="E729" s="46"/>
      <c r="F729" s="46"/>
      <c r="G729" s="46"/>
      <c r="I729" s="41"/>
      <c r="J729" s="47"/>
      <c r="K729" s="47"/>
      <c r="L729" s="49"/>
      <c r="M729" s="48"/>
      <c r="N729" s="50"/>
      <c r="O729" s="53"/>
      <c r="P729" s="54"/>
      <c r="Q729" s="37"/>
      <c r="R729" s="51"/>
      <c r="S729" s="43"/>
      <c r="T729" s="37"/>
      <c r="U729" s="37"/>
      <c r="V729" s="43"/>
      <c r="W729" s="41"/>
    </row>
    <row r="730" spans="1:23" s="40" customFormat="1" x14ac:dyDescent="0.25">
      <c r="A730" s="46"/>
      <c r="B730" s="37"/>
      <c r="C730" s="45"/>
      <c r="D730" s="41"/>
      <c r="E730" s="46"/>
      <c r="F730" s="46"/>
      <c r="G730" s="46"/>
      <c r="I730" s="41"/>
      <c r="J730" s="47"/>
      <c r="K730" s="47"/>
      <c r="L730" s="49"/>
      <c r="M730" s="48"/>
      <c r="N730" s="50"/>
      <c r="O730" s="53"/>
      <c r="P730" s="54"/>
      <c r="Q730" s="37"/>
      <c r="R730" s="51"/>
      <c r="S730" s="43"/>
      <c r="T730" s="37"/>
      <c r="U730" s="37"/>
      <c r="V730" s="43"/>
      <c r="W730" s="41"/>
    </row>
    <row r="731" spans="1:23" s="40" customFormat="1" x14ac:dyDescent="0.25">
      <c r="A731" s="46"/>
      <c r="B731" s="37"/>
      <c r="C731" s="45"/>
      <c r="D731" s="41"/>
      <c r="E731" s="46"/>
      <c r="F731" s="46"/>
      <c r="G731" s="46"/>
      <c r="I731" s="41"/>
      <c r="J731" s="47"/>
      <c r="K731" s="47"/>
      <c r="L731" s="49"/>
      <c r="M731" s="48"/>
      <c r="N731" s="50"/>
      <c r="O731" s="53"/>
      <c r="P731" s="54"/>
      <c r="Q731" s="37"/>
      <c r="R731" s="51"/>
      <c r="S731" s="43"/>
      <c r="T731" s="37"/>
      <c r="U731" s="37"/>
      <c r="V731" s="43"/>
      <c r="W731" s="41"/>
    </row>
    <row r="732" spans="1:23" s="40" customFormat="1" x14ac:dyDescent="0.25">
      <c r="A732" s="46"/>
      <c r="B732" s="37"/>
      <c r="C732" s="45"/>
      <c r="D732" s="41"/>
      <c r="E732" s="46"/>
      <c r="F732" s="46"/>
      <c r="G732" s="46"/>
      <c r="I732" s="41"/>
      <c r="J732" s="47"/>
      <c r="K732" s="47"/>
      <c r="L732" s="49"/>
      <c r="M732" s="48"/>
      <c r="N732" s="50"/>
      <c r="O732" s="53"/>
      <c r="P732" s="54"/>
      <c r="Q732" s="37"/>
      <c r="R732" s="51"/>
      <c r="S732" s="43"/>
      <c r="T732" s="37"/>
      <c r="U732" s="37"/>
      <c r="V732" s="43"/>
      <c r="W732" s="41"/>
    </row>
    <row r="733" spans="1:23" s="40" customFormat="1" x14ac:dyDescent="0.25">
      <c r="A733" s="46"/>
      <c r="B733" s="37"/>
      <c r="C733" s="45"/>
      <c r="D733" s="41"/>
      <c r="E733" s="46"/>
      <c r="F733" s="46"/>
      <c r="G733" s="46"/>
      <c r="I733" s="41"/>
      <c r="J733" s="47"/>
      <c r="K733" s="47"/>
      <c r="L733" s="49"/>
      <c r="M733" s="48"/>
      <c r="N733" s="50"/>
      <c r="O733" s="53"/>
      <c r="P733" s="54"/>
      <c r="Q733" s="37"/>
      <c r="R733" s="51"/>
      <c r="S733" s="43"/>
      <c r="T733" s="37"/>
      <c r="U733" s="37"/>
      <c r="V733" s="43"/>
      <c r="W733" s="41"/>
    </row>
    <row r="734" spans="1:23" s="40" customFormat="1" x14ac:dyDescent="0.25">
      <c r="A734" s="46"/>
      <c r="B734" s="37"/>
      <c r="C734" s="45"/>
      <c r="D734" s="41"/>
      <c r="E734" s="46"/>
      <c r="F734" s="46"/>
      <c r="G734" s="46"/>
      <c r="I734" s="41"/>
      <c r="J734" s="47"/>
      <c r="K734" s="47"/>
      <c r="L734" s="49"/>
      <c r="M734" s="48"/>
      <c r="N734" s="50"/>
      <c r="O734" s="53"/>
      <c r="P734" s="54"/>
      <c r="Q734" s="37"/>
      <c r="R734" s="51"/>
      <c r="S734" s="43"/>
      <c r="T734" s="37"/>
      <c r="U734" s="37"/>
      <c r="V734" s="43"/>
      <c r="W734" s="41"/>
    </row>
    <row r="735" spans="1:23" s="40" customFormat="1" x14ac:dyDescent="0.25">
      <c r="A735" s="46"/>
      <c r="B735" s="37"/>
      <c r="C735" s="45"/>
      <c r="D735" s="41"/>
      <c r="E735" s="46"/>
      <c r="F735" s="46"/>
      <c r="G735" s="46"/>
      <c r="I735" s="41"/>
      <c r="J735" s="47"/>
      <c r="K735" s="47"/>
      <c r="L735" s="49"/>
      <c r="M735" s="48"/>
      <c r="N735" s="50"/>
      <c r="O735" s="53"/>
      <c r="P735" s="54"/>
      <c r="Q735" s="37"/>
      <c r="R735" s="51"/>
      <c r="S735" s="43"/>
      <c r="T735" s="37"/>
      <c r="U735" s="37"/>
      <c r="V735" s="43"/>
      <c r="W735" s="41"/>
    </row>
    <row r="736" spans="1:23" s="40" customFormat="1" x14ac:dyDescent="0.25">
      <c r="A736" s="46"/>
      <c r="B736" s="37"/>
      <c r="C736" s="45"/>
      <c r="D736" s="41"/>
      <c r="E736" s="46"/>
      <c r="F736" s="46"/>
      <c r="G736" s="46"/>
      <c r="I736" s="41"/>
      <c r="J736" s="47"/>
      <c r="K736" s="47"/>
      <c r="L736" s="49"/>
      <c r="M736" s="48"/>
      <c r="N736" s="50"/>
      <c r="O736" s="53"/>
      <c r="P736" s="54"/>
      <c r="Q736" s="37"/>
      <c r="R736" s="51"/>
      <c r="S736" s="43"/>
      <c r="T736" s="37"/>
      <c r="U736" s="37"/>
      <c r="V736" s="43"/>
      <c r="W736" s="41"/>
    </row>
    <row r="737" spans="1:23" s="40" customFormat="1" x14ac:dyDescent="0.25">
      <c r="A737" s="46"/>
      <c r="B737" s="37"/>
      <c r="C737" s="45"/>
      <c r="D737" s="41"/>
      <c r="E737" s="46"/>
      <c r="F737" s="46"/>
      <c r="G737" s="46"/>
      <c r="I737" s="41"/>
      <c r="J737" s="47"/>
      <c r="K737" s="47"/>
      <c r="L737" s="49"/>
      <c r="M737" s="48"/>
      <c r="N737" s="50"/>
      <c r="O737" s="53"/>
      <c r="P737" s="54"/>
      <c r="Q737" s="37"/>
      <c r="R737" s="51"/>
      <c r="S737" s="43"/>
      <c r="T737" s="37"/>
      <c r="U737" s="37"/>
      <c r="V737" s="43"/>
      <c r="W737" s="41"/>
    </row>
    <row r="738" spans="1:23" s="40" customFormat="1" x14ac:dyDescent="0.25">
      <c r="A738" s="46"/>
      <c r="B738" s="37"/>
      <c r="C738" s="45"/>
      <c r="D738" s="41"/>
      <c r="E738" s="46"/>
      <c r="F738" s="46"/>
      <c r="G738" s="46"/>
      <c r="I738" s="41"/>
      <c r="J738" s="47"/>
      <c r="K738" s="47"/>
      <c r="L738" s="49"/>
      <c r="M738" s="48"/>
      <c r="N738" s="50"/>
      <c r="O738" s="53"/>
      <c r="P738" s="54"/>
      <c r="Q738" s="37"/>
      <c r="R738" s="51"/>
      <c r="S738" s="43"/>
      <c r="T738" s="37"/>
      <c r="U738" s="37"/>
      <c r="V738" s="43"/>
      <c r="W738" s="41"/>
    </row>
    <row r="739" spans="1:23" s="40" customFormat="1" x14ac:dyDescent="0.25">
      <c r="A739" s="46"/>
      <c r="B739" s="37"/>
      <c r="C739" s="45"/>
      <c r="D739" s="41"/>
      <c r="E739" s="46"/>
      <c r="F739" s="46"/>
      <c r="G739" s="46"/>
      <c r="I739" s="41"/>
      <c r="J739" s="47"/>
      <c r="K739" s="47"/>
      <c r="L739" s="49"/>
      <c r="M739" s="48"/>
      <c r="N739" s="50"/>
      <c r="O739" s="53"/>
      <c r="P739" s="54"/>
      <c r="Q739" s="37"/>
      <c r="R739" s="51"/>
      <c r="S739" s="43"/>
      <c r="T739" s="37"/>
      <c r="U739" s="37"/>
      <c r="V739" s="43"/>
      <c r="W739" s="41"/>
    </row>
    <row r="740" spans="1:23" s="40" customFormat="1" x14ac:dyDescent="0.25">
      <c r="A740" s="46"/>
      <c r="B740" s="37"/>
      <c r="C740" s="45"/>
      <c r="D740" s="41"/>
      <c r="E740" s="46"/>
      <c r="F740" s="46"/>
      <c r="G740" s="46"/>
      <c r="I740" s="41"/>
      <c r="J740" s="47"/>
      <c r="K740" s="47"/>
      <c r="L740" s="49"/>
      <c r="M740" s="48"/>
      <c r="N740" s="50"/>
      <c r="O740" s="53"/>
      <c r="P740" s="54"/>
      <c r="Q740" s="37"/>
      <c r="R740" s="51"/>
      <c r="S740" s="43"/>
      <c r="T740" s="37"/>
      <c r="U740" s="37"/>
      <c r="V740" s="43"/>
      <c r="W740" s="41"/>
    </row>
    <row r="741" spans="1:23" s="40" customFormat="1" x14ac:dyDescent="0.25">
      <c r="A741" s="46"/>
      <c r="B741" s="37"/>
      <c r="C741" s="45"/>
      <c r="D741" s="41"/>
      <c r="E741" s="46"/>
      <c r="F741" s="46"/>
      <c r="G741" s="46"/>
      <c r="I741" s="41"/>
      <c r="J741" s="47"/>
      <c r="K741" s="47"/>
      <c r="L741" s="49"/>
      <c r="M741" s="48"/>
      <c r="N741" s="50"/>
      <c r="O741" s="53"/>
      <c r="P741" s="54"/>
      <c r="Q741" s="37"/>
      <c r="R741" s="51"/>
      <c r="S741" s="43"/>
      <c r="T741" s="37"/>
      <c r="U741" s="37"/>
      <c r="V741" s="43"/>
      <c r="W741" s="41"/>
    </row>
    <row r="742" spans="1:23" s="40" customFormat="1" x14ac:dyDescent="0.25">
      <c r="A742" s="46"/>
      <c r="B742" s="37"/>
      <c r="C742" s="45"/>
      <c r="D742" s="41"/>
      <c r="E742" s="46"/>
      <c r="F742" s="46"/>
      <c r="G742" s="46"/>
      <c r="I742" s="41"/>
      <c r="J742" s="47"/>
      <c r="K742" s="47"/>
      <c r="L742" s="49"/>
      <c r="M742" s="48"/>
      <c r="N742" s="50"/>
      <c r="O742" s="53"/>
      <c r="P742" s="54"/>
      <c r="Q742" s="37"/>
      <c r="R742" s="51"/>
      <c r="S742" s="43"/>
      <c r="T742" s="37"/>
      <c r="U742" s="37"/>
      <c r="V742" s="43"/>
      <c r="W742" s="41"/>
    </row>
    <row r="743" spans="1:23" s="40" customFormat="1" x14ac:dyDescent="0.25">
      <c r="A743" s="46"/>
      <c r="B743" s="37"/>
      <c r="C743" s="45"/>
      <c r="D743" s="41"/>
      <c r="E743" s="46"/>
      <c r="F743" s="46"/>
      <c r="G743" s="46"/>
      <c r="I743" s="41"/>
      <c r="J743" s="47"/>
      <c r="K743" s="47"/>
      <c r="L743" s="49"/>
      <c r="M743" s="48"/>
      <c r="N743" s="50"/>
      <c r="O743" s="53"/>
      <c r="P743" s="54"/>
      <c r="Q743" s="37"/>
      <c r="R743" s="51"/>
      <c r="S743" s="43"/>
      <c r="T743" s="37"/>
      <c r="U743" s="37"/>
      <c r="V743" s="43"/>
      <c r="W743" s="41"/>
    </row>
    <row r="744" spans="1:23" s="40" customFormat="1" x14ac:dyDescent="0.25">
      <c r="A744" s="46"/>
      <c r="B744" s="37"/>
      <c r="C744" s="45"/>
      <c r="D744" s="41"/>
      <c r="E744" s="46"/>
      <c r="F744" s="46"/>
      <c r="G744" s="46"/>
      <c r="I744" s="41"/>
      <c r="J744" s="47"/>
      <c r="K744" s="47"/>
      <c r="L744" s="49"/>
      <c r="M744" s="48"/>
      <c r="N744" s="50"/>
      <c r="O744" s="53"/>
      <c r="P744" s="54"/>
      <c r="Q744" s="37"/>
      <c r="R744" s="51"/>
      <c r="S744" s="43"/>
      <c r="T744" s="37"/>
      <c r="U744" s="37"/>
      <c r="V744" s="43"/>
      <c r="W744" s="41"/>
    </row>
    <row r="745" spans="1:23" s="40" customFormat="1" x14ac:dyDescent="0.25">
      <c r="A745" s="46"/>
      <c r="B745" s="37"/>
      <c r="C745" s="45"/>
      <c r="D745" s="41"/>
      <c r="E745" s="46"/>
      <c r="F745" s="46"/>
      <c r="G745" s="46"/>
      <c r="I745" s="41"/>
      <c r="J745" s="47"/>
      <c r="K745" s="47"/>
      <c r="L745" s="49"/>
      <c r="M745" s="48"/>
      <c r="N745" s="50"/>
      <c r="O745" s="53"/>
      <c r="P745" s="54"/>
      <c r="Q745" s="37"/>
      <c r="R745" s="51"/>
      <c r="S745" s="43"/>
      <c r="T745" s="37"/>
      <c r="U745" s="37"/>
      <c r="V745" s="43"/>
      <c r="W745" s="41"/>
    </row>
    <row r="746" spans="1:23" s="40" customFormat="1" x14ac:dyDescent="0.25">
      <c r="A746" s="46"/>
      <c r="B746" s="37"/>
      <c r="C746" s="45"/>
      <c r="D746" s="41"/>
      <c r="E746" s="46"/>
      <c r="F746" s="46"/>
      <c r="G746" s="46"/>
      <c r="I746" s="41"/>
      <c r="J746" s="47"/>
      <c r="K746" s="47"/>
      <c r="L746" s="49"/>
      <c r="M746" s="48"/>
      <c r="N746" s="50"/>
      <c r="O746" s="53"/>
      <c r="P746" s="54"/>
      <c r="Q746" s="37"/>
      <c r="R746" s="51"/>
      <c r="S746" s="43"/>
      <c r="T746" s="37"/>
      <c r="U746" s="37"/>
      <c r="V746" s="43"/>
      <c r="W746" s="41"/>
    </row>
    <row r="747" spans="1:23" s="40" customFormat="1" x14ac:dyDescent="0.25">
      <c r="A747" s="46"/>
      <c r="B747" s="37"/>
      <c r="C747" s="45"/>
      <c r="D747" s="41"/>
      <c r="E747" s="46"/>
      <c r="F747" s="46"/>
      <c r="G747" s="46"/>
      <c r="I747" s="41"/>
      <c r="J747" s="47"/>
      <c r="K747" s="47"/>
      <c r="L747" s="49"/>
      <c r="M747" s="48"/>
      <c r="N747" s="50"/>
      <c r="O747" s="53"/>
      <c r="P747" s="54"/>
      <c r="Q747" s="37"/>
      <c r="R747" s="51"/>
      <c r="S747" s="43"/>
      <c r="T747" s="37"/>
      <c r="U747" s="37"/>
      <c r="V747" s="43"/>
      <c r="W747" s="41"/>
    </row>
    <row r="748" spans="1:23" s="40" customFormat="1" x14ac:dyDescent="0.25">
      <c r="A748" s="46"/>
      <c r="B748" s="37"/>
      <c r="C748" s="45"/>
      <c r="D748" s="41"/>
      <c r="E748" s="46"/>
      <c r="F748" s="46"/>
      <c r="G748" s="46"/>
      <c r="I748" s="41"/>
      <c r="J748" s="47"/>
      <c r="K748" s="47"/>
      <c r="L748" s="49"/>
      <c r="M748" s="48"/>
      <c r="N748" s="50"/>
      <c r="O748" s="53"/>
      <c r="P748" s="54"/>
      <c r="Q748" s="37"/>
      <c r="R748" s="51"/>
      <c r="S748" s="43"/>
      <c r="T748" s="37"/>
      <c r="U748" s="37"/>
      <c r="V748" s="43"/>
      <c r="W748" s="41"/>
    </row>
    <row r="749" spans="1:23" s="40" customFormat="1" x14ac:dyDescent="0.25">
      <c r="A749" s="46"/>
      <c r="B749" s="37"/>
      <c r="C749" s="45"/>
      <c r="D749" s="41"/>
      <c r="E749" s="46"/>
      <c r="F749" s="46"/>
      <c r="G749" s="46"/>
      <c r="I749" s="41"/>
      <c r="J749" s="47"/>
      <c r="K749" s="47"/>
      <c r="L749" s="49"/>
      <c r="M749" s="48"/>
      <c r="N749" s="50"/>
      <c r="O749" s="53"/>
      <c r="P749" s="54"/>
      <c r="Q749" s="37"/>
      <c r="R749" s="51"/>
      <c r="S749" s="43"/>
      <c r="T749" s="37"/>
      <c r="U749" s="37"/>
      <c r="V749" s="43"/>
      <c r="W749" s="41"/>
    </row>
    <row r="750" spans="1:23" s="40" customFormat="1" x14ac:dyDescent="0.25">
      <c r="A750" s="46"/>
      <c r="B750" s="37"/>
      <c r="C750" s="45"/>
      <c r="D750" s="41"/>
      <c r="E750" s="46"/>
      <c r="F750" s="46"/>
      <c r="G750" s="46"/>
      <c r="I750" s="41"/>
      <c r="J750" s="47"/>
      <c r="K750" s="47"/>
      <c r="L750" s="49"/>
      <c r="M750" s="48"/>
      <c r="N750" s="50"/>
      <c r="O750" s="53"/>
      <c r="P750" s="54"/>
      <c r="Q750" s="37"/>
      <c r="R750" s="51"/>
      <c r="S750" s="43"/>
      <c r="T750" s="37"/>
      <c r="U750" s="37"/>
      <c r="V750" s="43"/>
      <c r="W750" s="41"/>
    </row>
    <row r="751" spans="1:23" s="40" customFormat="1" x14ac:dyDescent="0.25">
      <c r="A751" s="46"/>
      <c r="B751" s="37"/>
      <c r="C751" s="45"/>
      <c r="D751" s="41"/>
      <c r="E751" s="46"/>
      <c r="F751" s="46"/>
      <c r="G751" s="46"/>
      <c r="I751" s="41"/>
      <c r="J751" s="47"/>
      <c r="K751" s="47"/>
      <c r="L751" s="49"/>
      <c r="M751" s="48"/>
      <c r="N751" s="50"/>
      <c r="O751" s="53"/>
      <c r="P751" s="54"/>
      <c r="Q751" s="37"/>
      <c r="R751" s="51"/>
      <c r="S751" s="43"/>
      <c r="T751" s="37"/>
      <c r="U751" s="37"/>
      <c r="V751" s="43"/>
      <c r="W751" s="41"/>
    </row>
    <row r="752" spans="1:23" s="40" customFormat="1" x14ac:dyDescent="0.25">
      <c r="A752" s="46"/>
      <c r="B752" s="37"/>
      <c r="C752" s="45"/>
      <c r="D752" s="41"/>
      <c r="E752" s="46"/>
      <c r="F752" s="46"/>
      <c r="G752" s="46"/>
      <c r="I752" s="41"/>
      <c r="J752" s="47"/>
      <c r="K752" s="47"/>
      <c r="L752" s="49"/>
      <c r="M752" s="48"/>
      <c r="N752" s="50"/>
      <c r="O752" s="53"/>
      <c r="P752" s="54"/>
      <c r="Q752" s="37"/>
      <c r="R752" s="51"/>
      <c r="S752" s="43"/>
      <c r="T752" s="37"/>
      <c r="U752" s="37"/>
      <c r="V752" s="43"/>
      <c r="W752" s="41"/>
    </row>
    <row r="753" spans="1:23" s="40" customFormat="1" x14ac:dyDescent="0.25">
      <c r="A753" s="46"/>
      <c r="B753" s="37"/>
      <c r="C753" s="45"/>
      <c r="D753" s="41"/>
      <c r="E753" s="46"/>
      <c r="F753" s="46"/>
      <c r="G753" s="46"/>
      <c r="I753" s="41"/>
      <c r="J753" s="47"/>
      <c r="K753" s="47"/>
      <c r="L753" s="49"/>
      <c r="M753" s="48"/>
      <c r="N753" s="50"/>
      <c r="O753" s="53"/>
      <c r="P753" s="54"/>
      <c r="Q753" s="37"/>
      <c r="R753" s="51"/>
      <c r="S753" s="43"/>
      <c r="T753" s="37"/>
      <c r="U753" s="37"/>
      <c r="V753" s="43"/>
      <c r="W753" s="41"/>
    </row>
    <row r="754" spans="1:23" s="40" customFormat="1" x14ac:dyDescent="0.25">
      <c r="A754" s="46"/>
      <c r="B754" s="37"/>
      <c r="C754" s="45"/>
      <c r="D754" s="41"/>
      <c r="E754" s="46"/>
      <c r="F754" s="46"/>
      <c r="G754" s="46"/>
      <c r="I754" s="41"/>
      <c r="J754" s="47"/>
      <c r="K754" s="47"/>
      <c r="L754" s="49"/>
      <c r="M754" s="48"/>
      <c r="N754" s="50"/>
      <c r="O754" s="53"/>
      <c r="P754" s="54"/>
      <c r="Q754" s="37"/>
      <c r="R754" s="51"/>
      <c r="S754" s="43"/>
      <c r="T754" s="37"/>
      <c r="U754" s="37"/>
      <c r="V754" s="43"/>
      <c r="W754" s="41"/>
    </row>
    <row r="755" spans="1:23" s="40" customFormat="1" x14ac:dyDescent="0.25">
      <c r="A755" s="46"/>
      <c r="B755" s="37"/>
      <c r="C755" s="45"/>
      <c r="D755" s="41"/>
      <c r="E755" s="46"/>
      <c r="F755" s="46"/>
      <c r="G755" s="46"/>
      <c r="I755" s="41"/>
      <c r="J755" s="47"/>
      <c r="K755" s="47"/>
      <c r="L755" s="49"/>
      <c r="M755" s="48"/>
      <c r="N755" s="50"/>
      <c r="O755" s="53"/>
      <c r="P755" s="54"/>
      <c r="Q755" s="37"/>
      <c r="R755" s="51"/>
      <c r="S755" s="43"/>
      <c r="T755" s="37"/>
      <c r="U755" s="37"/>
      <c r="V755" s="43"/>
      <c r="W755" s="41"/>
    </row>
    <row r="756" spans="1:23" s="40" customFormat="1" x14ac:dyDescent="0.25">
      <c r="A756" s="46"/>
      <c r="B756" s="37"/>
      <c r="C756" s="45"/>
      <c r="D756" s="41"/>
      <c r="E756" s="46"/>
      <c r="F756" s="46"/>
      <c r="G756" s="46"/>
      <c r="I756" s="41"/>
      <c r="J756" s="47"/>
      <c r="K756" s="47"/>
      <c r="L756" s="49"/>
      <c r="M756" s="48"/>
      <c r="N756" s="50"/>
      <c r="O756" s="53"/>
      <c r="P756" s="54"/>
      <c r="Q756" s="37"/>
      <c r="R756" s="51"/>
      <c r="S756" s="43"/>
      <c r="T756" s="37"/>
      <c r="U756" s="37"/>
      <c r="V756" s="43"/>
      <c r="W756" s="41"/>
    </row>
    <row r="757" spans="1:23" s="40" customFormat="1" x14ac:dyDescent="0.25">
      <c r="A757" s="46"/>
      <c r="B757" s="37"/>
      <c r="C757" s="45"/>
      <c r="D757" s="41"/>
      <c r="E757" s="46"/>
      <c r="F757" s="46"/>
      <c r="G757" s="46"/>
      <c r="I757" s="41"/>
      <c r="J757" s="47"/>
      <c r="K757" s="47"/>
      <c r="L757" s="49"/>
      <c r="M757" s="48"/>
      <c r="N757" s="50"/>
      <c r="O757" s="53"/>
      <c r="P757" s="54"/>
      <c r="Q757" s="37"/>
      <c r="R757" s="51"/>
      <c r="S757" s="43"/>
      <c r="T757" s="37"/>
      <c r="U757" s="37"/>
      <c r="V757" s="43"/>
      <c r="W757" s="41"/>
    </row>
    <row r="758" spans="1:23" s="40" customFormat="1" x14ac:dyDescent="0.25">
      <c r="A758" s="46"/>
      <c r="B758" s="37"/>
      <c r="C758" s="45"/>
      <c r="D758" s="41"/>
      <c r="E758" s="46"/>
      <c r="F758" s="46"/>
      <c r="G758" s="46"/>
      <c r="I758" s="41"/>
      <c r="J758" s="47"/>
      <c r="K758" s="47"/>
      <c r="L758" s="49"/>
      <c r="M758" s="48"/>
      <c r="N758" s="50"/>
      <c r="O758" s="53"/>
      <c r="P758" s="54"/>
      <c r="Q758" s="37"/>
      <c r="R758" s="51"/>
      <c r="S758" s="43"/>
      <c r="T758" s="37"/>
      <c r="U758" s="37"/>
      <c r="V758" s="43"/>
      <c r="W758" s="41"/>
    </row>
    <row r="759" spans="1:23" s="40" customFormat="1" x14ac:dyDescent="0.25">
      <c r="A759" s="46"/>
      <c r="B759" s="37"/>
      <c r="C759" s="45"/>
      <c r="D759" s="41"/>
      <c r="E759" s="46"/>
      <c r="F759" s="46"/>
      <c r="G759" s="46"/>
      <c r="I759" s="41"/>
      <c r="J759" s="47"/>
      <c r="K759" s="47"/>
      <c r="L759" s="49"/>
      <c r="M759" s="48"/>
      <c r="N759" s="50"/>
      <c r="O759" s="53"/>
      <c r="P759" s="54"/>
      <c r="Q759" s="37"/>
      <c r="R759" s="51"/>
      <c r="S759" s="43"/>
      <c r="T759" s="37"/>
      <c r="U759" s="37"/>
      <c r="V759" s="43"/>
      <c r="W759" s="41"/>
    </row>
    <row r="760" spans="1:23" s="40" customFormat="1" x14ac:dyDescent="0.25">
      <c r="A760" s="46"/>
      <c r="B760" s="37"/>
      <c r="C760" s="45"/>
      <c r="D760" s="41"/>
      <c r="E760" s="46"/>
      <c r="F760" s="46"/>
      <c r="G760" s="46"/>
      <c r="I760" s="41"/>
      <c r="J760" s="47"/>
      <c r="K760" s="47"/>
      <c r="L760" s="49"/>
      <c r="M760" s="48"/>
      <c r="N760" s="50"/>
      <c r="O760" s="53"/>
      <c r="P760" s="54"/>
      <c r="Q760" s="37"/>
      <c r="R760" s="51"/>
      <c r="S760" s="43"/>
      <c r="T760" s="37"/>
      <c r="U760" s="37"/>
      <c r="V760" s="43"/>
      <c r="W760" s="41"/>
    </row>
    <row r="761" spans="1:23" s="40" customFormat="1" x14ac:dyDescent="0.25">
      <c r="A761" s="46"/>
      <c r="B761" s="37"/>
      <c r="C761" s="45"/>
      <c r="D761" s="41"/>
      <c r="E761" s="46"/>
      <c r="F761" s="46"/>
      <c r="G761" s="46"/>
      <c r="I761" s="41"/>
      <c r="J761" s="47"/>
      <c r="K761" s="47"/>
      <c r="L761" s="49"/>
      <c r="M761" s="48"/>
      <c r="N761" s="50"/>
      <c r="O761" s="53"/>
      <c r="P761" s="54"/>
      <c r="Q761" s="37"/>
      <c r="R761" s="51"/>
      <c r="S761" s="43"/>
      <c r="T761" s="37"/>
      <c r="U761" s="37"/>
      <c r="V761" s="43"/>
      <c r="W761" s="41"/>
    </row>
    <row r="762" spans="1:23" s="40" customFormat="1" x14ac:dyDescent="0.25">
      <c r="A762" s="46"/>
      <c r="B762" s="37"/>
      <c r="C762" s="45"/>
      <c r="D762" s="41"/>
      <c r="E762" s="46"/>
      <c r="F762" s="46"/>
      <c r="G762" s="46"/>
      <c r="I762" s="41"/>
      <c r="J762" s="47"/>
      <c r="K762" s="47"/>
      <c r="L762" s="49"/>
      <c r="M762" s="48"/>
      <c r="N762" s="50"/>
      <c r="O762" s="53"/>
      <c r="P762" s="54"/>
      <c r="Q762" s="37"/>
      <c r="R762" s="51"/>
      <c r="S762" s="43"/>
      <c r="T762" s="37"/>
      <c r="U762" s="37"/>
      <c r="V762" s="43"/>
      <c r="W762" s="41"/>
    </row>
    <row r="763" spans="1:23" s="40" customFormat="1" x14ac:dyDescent="0.25">
      <c r="A763" s="46"/>
      <c r="B763" s="37"/>
      <c r="C763" s="45"/>
      <c r="D763" s="41"/>
      <c r="E763" s="46"/>
      <c r="F763" s="46"/>
      <c r="G763" s="46"/>
      <c r="I763" s="41"/>
      <c r="J763" s="47"/>
      <c r="K763" s="47"/>
      <c r="L763" s="49"/>
      <c r="M763" s="48"/>
      <c r="N763" s="50"/>
      <c r="O763" s="53"/>
      <c r="P763" s="54"/>
      <c r="Q763" s="37"/>
      <c r="R763" s="51"/>
      <c r="S763" s="43"/>
      <c r="T763" s="37"/>
      <c r="U763" s="37"/>
      <c r="V763" s="43"/>
      <c r="W763" s="41"/>
    </row>
    <row r="764" spans="1:23" s="40" customFormat="1" x14ac:dyDescent="0.25">
      <c r="A764" s="46"/>
      <c r="B764" s="37"/>
      <c r="C764" s="45"/>
      <c r="D764" s="41"/>
      <c r="E764" s="46"/>
      <c r="F764" s="46"/>
      <c r="G764" s="46"/>
      <c r="I764" s="41"/>
      <c r="J764" s="47"/>
      <c r="K764" s="47"/>
      <c r="L764" s="49"/>
      <c r="M764" s="48"/>
      <c r="N764" s="50"/>
      <c r="O764" s="53"/>
      <c r="P764" s="54"/>
      <c r="Q764" s="37"/>
      <c r="R764" s="51"/>
      <c r="S764" s="43"/>
      <c r="T764" s="37"/>
      <c r="U764" s="37"/>
      <c r="V764" s="43"/>
      <c r="W764" s="41"/>
    </row>
    <row r="765" spans="1:23" s="40" customFormat="1" x14ac:dyDescent="0.25">
      <c r="A765" s="46"/>
      <c r="B765" s="37"/>
      <c r="C765" s="45"/>
      <c r="D765" s="41"/>
      <c r="E765" s="46"/>
      <c r="F765" s="46"/>
      <c r="G765" s="46"/>
      <c r="I765" s="41"/>
      <c r="J765" s="47"/>
      <c r="K765" s="47"/>
      <c r="L765" s="49"/>
      <c r="M765" s="48"/>
      <c r="N765" s="50"/>
      <c r="O765" s="53"/>
      <c r="P765" s="54"/>
      <c r="Q765" s="37"/>
      <c r="R765" s="51"/>
      <c r="S765" s="43"/>
      <c r="T765" s="37"/>
      <c r="U765" s="37"/>
      <c r="V765" s="43"/>
      <c r="W765" s="41"/>
    </row>
    <row r="766" spans="1:23" s="40" customFormat="1" x14ac:dyDescent="0.25">
      <c r="A766" s="46"/>
      <c r="B766" s="37"/>
      <c r="C766" s="45"/>
      <c r="D766" s="41"/>
      <c r="E766" s="46"/>
      <c r="F766" s="46"/>
      <c r="G766" s="46"/>
      <c r="I766" s="41"/>
      <c r="J766" s="47"/>
      <c r="K766" s="47"/>
      <c r="L766" s="49"/>
      <c r="M766" s="48"/>
      <c r="N766" s="50"/>
      <c r="O766" s="53"/>
      <c r="P766" s="54"/>
      <c r="Q766" s="37"/>
      <c r="R766" s="51"/>
      <c r="S766" s="43"/>
      <c r="T766" s="37"/>
      <c r="U766" s="37"/>
      <c r="V766" s="43"/>
      <c r="W766" s="41"/>
    </row>
    <row r="767" spans="1:23" s="40" customFormat="1" x14ac:dyDescent="0.25">
      <c r="A767" s="46"/>
      <c r="B767" s="37"/>
      <c r="C767" s="45"/>
      <c r="D767" s="41"/>
      <c r="E767" s="46"/>
      <c r="F767" s="46"/>
      <c r="G767" s="46"/>
      <c r="I767" s="41"/>
      <c r="J767" s="47"/>
      <c r="K767" s="47"/>
      <c r="L767" s="49"/>
      <c r="M767" s="48"/>
      <c r="N767" s="50"/>
      <c r="O767" s="53"/>
      <c r="P767" s="54"/>
      <c r="Q767" s="37"/>
      <c r="R767" s="51"/>
      <c r="S767" s="43"/>
      <c r="T767" s="37"/>
      <c r="U767" s="37"/>
      <c r="V767" s="43"/>
      <c r="W767" s="41"/>
    </row>
    <row r="768" spans="1:23" s="40" customFormat="1" x14ac:dyDescent="0.25">
      <c r="A768" s="46"/>
      <c r="B768" s="37"/>
      <c r="C768" s="45"/>
      <c r="D768" s="41"/>
      <c r="E768" s="46"/>
      <c r="F768" s="46"/>
      <c r="G768" s="46"/>
      <c r="I768" s="41"/>
      <c r="J768" s="47"/>
      <c r="K768" s="47"/>
      <c r="L768" s="49"/>
      <c r="M768" s="48"/>
      <c r="N768" s="50"/>
      <c r="O768" s="53"/>
      <c r="P768" s="54"/>
      <c r="Q768" s="37"/>
      <c r="R768" s="51"/>
      <c r="S768" s="43"/>
      <c r="T768" s="37"/>
      <c r="U768" s="37"/>
      <c r="V768" s="43"/>
      <c r="W768" s="41"/>
    </row>
    <row r="769" spans="1:23" s="40" customFormat="1" x14ac:dyDescent="0.25">
      <c r="A769" s="46"/>
      <c r="B769" s="37"/>
      <c r="C769" s="45"/>
      <c r="D769" s="41"/>
      <c r="E769" s="46"/>
      <c r="F769" s="46"/>
      <c r="G769" s="46"/>
      <c r="I769" s="41"/>
      <c r="J769" s="47"/>
      <c r="K769" s="47"/>
      <c r="L769" s="49"/>
      <c r="M769" s="48"/>
      <c r="N769" s="50"/>
      <c r="O769" s="53"/>
      <c r="P769" s="54"/>
      <c r="Q769" s="37"/>
      <c r="R769" s="51"/>
      <c r="S769" s="43"/>
      <c r="T769" s="37"/>
      <c r="U769" s="37"/>
      <c r="V769" s="43"/>
      <c r="W769" s="41"/>
    </row>
    <row r="770" spans="1:23" s="40" customFormat="1" x14ac:dyDescent="0.25">
      <c r="A770" s="46"/>
      <c r="B770" s="37"/>
      <c r="C770" s="45"/>
      <c r="D770" s="41"/>
      <c r="E770" s="46"/>
      <c r="F770" s="46"/>
      <c r="G770" s="46"/>
      <c r="I770" s="41"/>
      <c r="J770" s="47"/>
      <c r="K770" s="47"/>
      <c r="L770" s="49"/>
      <c r="M770" s="48"/>
      <c r="N770" s="50"/>
      <c r="O770" s="53"/>
      <c r="P770" s="54"/>
      <c r="Q770" s="37"/>
      <c r="R770" s="51"/>
      <c r="S770" s="43"/>
      <c r="T770" s="37"/>
      <c r="U770" s="37"/>
      <c r="V770" s="43"/>
      <c r="W770" s="41"/>
    </row>
    <row r="771" spans="1:23" s="40" customFormat="1" x14ac:dyDescent="0.25">
      <c r="A771" s="46"/>
      <c r="B771" s="37"/>
      <c r="C771" s="45"/>
      <c r="D771" s="41"/>
      <c r="E771" s="46"/>
      <c r="F771" s="46"/>
      <c r="G771" s="46"/>
      <c r="I771" s="41"/>
      <c r="J771" s="47"/>
      <c r="K771" s="47"/>
      <c r="L771" s="49"/>
      <c r="M771" s="48"/>
      <c r="N771" s="50"/>
      <c r="O771" s="53"/>
      <c r="P771" s="54"/>
      <c r="Q771" s="37"/>
      <c r="R771" s="51"/>
      <c r="S771" s="43"/>
      <c r="T771" s="37"/>
      <c r="U771" s="37"/>
      <c r="V771" s="43"/>
      <c r="W771" s="41"/>
    </row>
    <row r="772" spans="1:23" s="40" customFormat="1" x14ac:dyDescent="0.25">
      <c r="A772" s="46"/>
      <c r="B772" s="37"/>
      <c r="C772" s="45"/>
      <c r="D772" s="41"/>
      <c r="E772" s="46"/>
      <c r="F772" s="46"/>
      <c r="G772" s="46"/>
      <c r="I772" s="41"/>
      <c r="J772" s="47"/>
      <c r="K772" s="47"/>
      <c r="L772" s="49"/>
      <c r="M772" s="48"/>
      <c r="N772" s="50"/>
      <c r="O772" s="53"/>
      <c r="P772" s="54"/>
      <c r="Q772" s="37"/>
      <c r="R772" s="51"/>
      <c r="S772" s="43"/>
      <c r="T772" s="37"/>
      <c r="U772" s="37"/>
      <c r="V772" s="43"/>
      <c r="W772" s="41"/>
    </row>
    <row r="773" spans="1:23" s="40" customFormat="1" x14ac:dyDescent="0.25">
      <c r="A773" s="46"/>
      <c r="B773" s="37"/>
      <c r="C773" s="45"/>
      <c r="D773" s="41"/>
      <c r="E773" s="46"/>
      <c r="F773" s="46"/>
      <c r="G773" s="46"/>
      <c r="I773" s="41"/>
      <c r="J773" s="47"/>
      <c r="K773" s="47"/>
      <c r="L773" s="49"/>
      <c r="M773" s="48"/>
      <c r="N773" s="50"/>
      <c r="O773" s="53"/>
      <c r="P773" s="54"/>
      <c r="Q773" s="37"/>
      <c r="R773" s="51"/>
      <c r="S773" s="43"/>
      <c r="T773" s="37"/>
      <c r="U773" s="37"/>
      <c r="V773" s="43"/>
      <c r="W773" s="41"/>
    </row>
    <row r="774" spans="1:23" s="40" customFormat="1" x14ac:dyDescent="0.25">
      <c r="A774" s="46"/>
      <c r="B774" s="37"/>
      <c r="C774" s="45"/>
      <c r="D774" s="41"/>
      <c r="E774" s="46"/>
      <c r="F774" s="46"/>
      <c r="G774" s="46"/>
      <c r="I774" s="41"/>
      <c r="J774" s="47"/>
      <c r="K774" s="47"/>
      <c r="L774" s="49"/>
      <c r="M774" s="48"/>
      <c r="N774" s="50"/>
      <c r="O774" s="53"/>
      <c r="P774" s="54"/>
      <c r="Q774" s="37"/>
      <c r="R774" s="51"/>
      <c r="S774" s="43"/>
      <c r="T774" s="37"/>
      <c r="U774" s="37"/>
      <c r="V774" s="43"/>
      <c r="W774" s="41"/>
    </row>
    <row r="775" spans="1:23" s="40" customFormat="1" x14ac:dyDescent="0.25">
      <c r="A775" s="46"/>
      <c r="B775" s="37"/>
      <c r="C775" s="45"/>
      <c r="D775" s="41"/>
      <c r="E775" s="46"/>
      <c r="F775" s="46"/>
      <c r="G775" s="46"/>
      <c r="I775" s="41"/>
      <c r="J775" s="47"/>
      <c r="K775" s="47"/>
      <c r="L775" s="49"/>
      <c r="M775" s="48"/>
      <c r="N775" s="50"/>
      <c r="O775" s="53"/>
      <c r="P775" s="54"/>
      <c r="Q775" s="37"/>
      <c r="R775" s="51"/>
      <c r="S775" s="43"/>
      <c r="T775" s="37"/>
      <c r="U775" s="37"/>
      <c r="V775" s="43"/>
      <c r="W775" s="41"/>
    </row>
    <row r="776" spans="1:23" s="40" customFormat="1" x14ac:dyDescent="0.25">
      <c r="A776" s="46"/>
      <c r="B776" s="37"/>
      <c r="C776" s="45"/>
      <c r="D776" s="41"/>
      <c r="E776" s="46"/>
      <c r="F776" s="46"/>
      <c r="G776" s="46"/>
      <c r="I776" s="41"/>
      <c r="J776" s="47"/>
      <c r="K776" s="47"/>
      <c r="L776" s="49"/>
      <c r="M776" s="48"/>
      <c r="N776" s="50"/>
      <c r="O776" s="53"/>
      <c r="P776" s="54"/>
      <c r="Q776" s="37"/>
      <c r="R776" s="51"/>
      <c r="S776" s="43"/>
      <c r="T776" s="37"/>
      <c r="U776" s="37"/>
      <c r="V776" s="43"/>
      <c r="W776" s="41"/>
    </row>
    <row r="777" spans="1:23" s="40" customFormat="1" x14ac:dyDescent="0.25">
      <c r="A777" s="46"/>
      <c r="B777" s="37"/>
      <c r="C777" s="45"/>
      <c r="D777" s="41"/>
      <c r="E777" s="46"/>
      <c r="F777" s="46"/>
      <c r="G777" s="46"/>
      <c r="I777" s="41"/>
      <c r="J777" s="47"/>
      <c r="K777" s="47"/>
      <c r="L777" s="49"/>
      <c r="M777" s="48"/>
      <c r="N777" s="50"/>
      <c r="O777" s="53"/>
      <c r="P777" s="54"/>
      <c r="Q777" s="37"/>
      <c r="R777" s="51"/>
      <c r="S777" s="43"/>
      <c r="T777" s="37"/>
      <c r="U777" s="37"/>
      <c r="V777" s="43"/>
      <c r="W777" s="41"/>
    </row>
    <row r="778" spans="1:23" s="40" customFormat="1" x14ac:dyDescent="0.25">
      <c r="A778" s="46"/>
      <c r="B778" s="37"/>
      <c r="C778" s="45"/>
      <c r="D778" s="41"/>
      <c r="E778" s="46"/>
      <c r="F778" s="46"/>
      <c r="G778" s="46"/>
      <c r="I778" s="41"/>
      <c r="J778" s="47"/>
      <c r="K778" s="47"/>
      <c r="L778" s="49"/>
      <c r="M778" s="48"/>
      <c r="N778" s="50"/>
      <c r="O778" s="53"/>
      <c r="P778" s="54"/>
      <c r="Q778" s="37"/>
      <c r="R778" s="51"/>
      <c r="S778" s="43"/>
      <c r="T778" s="37"/>
      <c r="U778" s="37"/>
      <c r="V778" s="43"/>
      <c r="W778" s="41"/>
    </row>
    <row r="779" spans="1:23" s="40" customFormat="1" x14ac:dyDescent="0.25">
      <c r="A779" s="46"/>
      <c r="B779" s="37"/>
      <c r="C779" s="45"/>
      <c r="D779" s="41"/>
      <c r="E779" s="46"/>
      <c r="F779" s="46"/>
      <c r="G779" s="46"/>
      <c r="I779" s="41"/>
      <c r="J779" s="47"/>
      <c r="K779" s="47"/>
      <c r="L779" s="49"/>
      <c r="M779" s="48"/>
      <c r="N779" s="50"/>
      <c r="O779" s="53"/>
      <c r="P779" s="54"/>
      <c r="Q779" s="37"/>
      <c r="R779" s="51"/>
      <c r="S779" s="43"/>
      <c r="T779" s="37"/>
      <c r="U779" s="37"/>
      <c r="V779" s="43"/>
      <c r="W779" s="41"/>
    </row>
    <row r="780" spans="1:23" s="40" customFormat="1" x14ac:dyDescent="0.25">
      <c r="A780" s="46"/>
      <c r="B780" s="37"/>
      <c r="C780" s="45"/>
      <c r="D780" s="41"/>
      <c r="E780" s="46"/>
      <c r="F780" s="46"/>
      <c r="G780" s="46"/>
      <c r="I780" s="41"/>
      <c r="J780" s="47"/>
      <c r="K780" s="47"/>
      <c r="L780" s="49"/>
      <c r="M780" s="48"/>
      <c r="N780" s="50"/>
      <c r="O780" s="53"/>
      <c r="P780" s="54"/>
      <c r="Q780" s="37"/>
      <c r="R780" s="51"/>
      <c r="S780" s="43"/>
      <c r="T780" s="37"/>
      <c r="U780" s="37"/>
      <c r="V780" s="43"/>
      <c r="W780" s="41"/>
    </row>
    <row r="781" spans="1:23" s="40" customFormat="1" x14ac:dyDescent="0.25">
      <c r="A781" s="46"/>
      <c r="B781" s="37"/>
      <c r="C781" s="45"/>
      <c r="D781" s="41"/>
      <c r="E781" s="46"/>
      <c r="F781" s="46"/>
      <c r="G781" s="46"/>
      <c r="I781" s="41"/>
      <c r="J781" s="47"/>
      <c r="K781" s="47"/>
      <c r="L781" s="49"/>
      <c r="M781" s="48"/>
      <c r="N781" s="50"/>
      <c r="O781" s="53"/>
      <c r="P781" s="54"/>
      <c r="Q781" s="37"/>
      <c r="R781" s="51"/>
      <c r="S781" s="43"/>
      <c r="T781" s="37"/>
      <c r="U781" s="37"/>
      <c r="V781" s="43"/>
      <c r="W781" s="41"/>
    </row>
    <row r="782" spans="1:23" s="40" customFormat="1" x14ac:dyDescent="0.25">
      <c r="A782" s="46"/>
      <c r="B782" s="37"/>
      <c r="C782" s="45"/>
      <c r="D782" s="41"/>
      <c r="E782" s="46"/>
      <c r="F782" s="46"/>
      <c r="G782" s="46"/>
      <c r="I782" s="41"/>
      <c r="J782" s="47"/>
      <c r="K782" s="47"/>
      <c r="L782" s="49"/>
      <c r="M782" s="48"/>
      <c r="N782" s="50"/>
      <c r="O782" s="53"/>
      <c r="P782" s="54"/>
      <c r="Q782" s="37"/>
      <c r="R782" s="51"/>
      <c r="S782" s="43"/>
      <c r="T782" s="37"/>
      <c r="U782" s="37"/>
      <c r="V782" s="43"/>
      <c r="W782" s="41"/>
    </row>
    <row r="783" spans="1:23" s="40" customFormat="1" x14ac:dyDescent="0.25">
      <c r="A783" s="46"/>
      <c r="B783" s="37"/>
      <c r="C783" s="45"/>
      <c r="D783" s="41"/>
      <c r="E783" s="46"/>
      <c r="F783" s="46"/>
      <c r="G783" s="46"/>
      <c r="I783" s="41"/>
      <c r="J783" s="47"/>
      <c r="K783" s="47"/>
      <c r="L783" s="49"/>
      <c r="M783" s="48"/>
      <c r="N783" s="50"/>
      <c r="O783" s="53"/>
      <c r="P783" s="54"/>
      <c r="Q783" s="37"/>
      <c r="R783" s="51"/>
      <c r="S783" s="43"/>
      <c r="T783" s="37"/>
      <c r="U783" s="37"/>
      <c r="V783" s="43"/>
      <c r="W783" s="41"/>
    </row>
    <row r="784" spans="1:23" s="40" customFormat="1" x14ac:dyDescent="0.25">
      <c r="A784" s="46"/>
      <c r="B784" s="37"/>
      <c r="C784" s="45"/>
      <c r="D784" s="41"/>
      <c r="E784" s="46"/>
      <c r="F784" s="46"/>
      <c r="G784" s="46"/>
      <c r="I784" s="41"/>
      <c r="J784" s="47"/>
      <c r="K784" s="47"/>
      <c r="L784" s="49"/>
      <c r="M784" s="48"/>
      <c r="N784" s="50"/>
      <c r="O784" s="53"/>
      <c r="P784" s="54"/>
      <c r="Q784" s="37"/>
      <c r="R784" s="51"/>
      <c r="S784" s="43"/>
      <c r="T784" s="37"/>
      <c r="U784" s="37"/>
      <c r="V784" s="43"/>
      <c r="W784" s="41"/>
    </row>
    <row r="785" spans="1:23" s="40" customFormat="1" x14ac:dyDescent="0.25">
      <c r="A785" s="46"/>
      <c r="B785" s="37"/>
      <c r="C785" s="45"/>
      <c r="D785" s="41"/>
      <c r="E785" s="46"/>
      <c r="F785" s="46"/>
      <c r="G785" s="46"/>
      <c r="I785" s="41"/>
      <c r="J785" s="47"/>
      <c r="K785" s="47"/>
      <c r="L785" s="49"/>
      <c r="M785" s="48"/>
      <c r="N785" s="50"/>
      <c r="O785" s="53"/>
      <c r="P785" s="54"/>
      <c r="Q785" s="37"/>
      <c r="R785" s="51"/>
      <c r="S785" s="43"/>
      <c r="T785" s="37"/>
      <c r="U785" s="37"/>
      <c r="V785" s="43"/>
      <c r="W785" s="41"/>
    </row>
    <row r="786" spans="1:23" s="40" customFormat="1" x14ac:dyDescent="0.25">
      <c r="A786" s="46"/>
      <c r="B786" s="37"/>
      <c r="C786" s="45"/>
      <c r="D786" s="41"/>
      <c r="E786" s="46"/>
      <c r="F786" s="46"/>
      <c r="G786" s="46"/>
      <c r="I786" s="41"/>
      <c r="J786" s="47"/>
      <c r="K786" s="47"/>
      <c r="L786" s="49"/>
      <c r="M786" s="48"/>
      <c r="N786" s="50"/>
      <c r="O786" s="53"/>
      <c r="P786" s="54"/>
      <c r="Q786" s="37"/>
      <c r="R786" s="51"/>
      <c r="S786" s="43"/>
      <c r="T786" s="37"/>
      <c r="U786" s="37"/>
      <c r="V786" s="43"/>
      <c r="W786" s="41"/>
    </row>
    <row r="787" spans="1:23" s="40" customFormat="1" x14ac:dyDescent="0.25">
      <c r="A787" s="46"/>
      <c r="B787" s="37"/>
      <c r="C787" s="45"/>
      <c r="D787" s="41"/>
      <c r="E787" s="46"/>
      <c r="F787" s="46"/>
      <c r="G787" s="46"/>
      <c r="I787" s="41"/>
      <c r="J787" s="47"/>
      <c r="K787" s="47"/>
      <c r="L787" s="49"/>
      <c r="M787" s="48"/>
      <c r="N787" s="50"/>
      <c r="O787" s="53"/>
      <c r="P787" s="54"/>
      <c r="Q787" s="37"/>
      <c r="R787" s="51"/>
      <c r="S787" s="43"/>
      <c r="T787" s="37"/>
      <c r="U787" s="37"/>
      <c r="V787" s="43"/>
      <c r="W787" s="41"/>
    </row>
    <row r="788" spans="1:23" s="40" customFormat="1" x14ac:dyDescent="0.25">
      <c r="A788" s="46"/>
      <c r="B788" s="37"/>
      <c r="C788" s="45"/>
      <c r="D788" s="41"/>
      <c r="E788" s="46"/>
      <c r="F788" s="46"/>
      <c r="G788" s="46"/>
      <c r="I788" s="41"/>
      <c r="J788" s="47"/>
      <c r="K788" s="47"/>
      <c r="L788" s="49"/>
      <c r="M788" s="48"/>
      <c r="N788" s="50"/>
      <c r="O788" s="53"/>
      <c r="P788" s="54"/>
      <c r="Q788" s="37"/>
      <c r="R788" s="51"/>
      <c r="S788" s="43"/>
      <c r="T788" s="37"/>
      <c r="U788" s="37"/>
      <c r="V788" s="43"/>
      <c r="W788" s="41"/>
    </row>
    <row r="789" spans="1:23" s="40" customFormat="1" x14ac:dyDescent="0.25">
      <c r="A789" s="46"/>
      <c r="B789" s="37"/>
      <c r="C789" s="45"/>
      <c r="D789" s="41"/>
      <c r="E789" s="46"/>
      <c r="F789" s="46"/>
      <c r="G789" s="46"/>
      <c r="I789" s="41"/>
      <c r="J789" s="47"/>
      <c r="K789" s="47"/>
      <c r="L789" s="49"/>
      <c r="M789" s="48"/>
      <c r="N789" s="50"/>
      <c r="O789" s="53"/>
      <c r="P789" s="54"/>
      <c r="Q789" s="37"/>
      <c r="R789" s="51"/>
      <c r="S789" s="43"/>
      <c r="T789" s="37"/>
      <c r="U789" s="37"/>
      <c r="V789" s="43"/>
      <c r="W789" s="41"/>
    </row>
    <row r="790" spans="1:23" s="40" customFormat="1" x14ac:dyDescent="0.25">
      <c r="A790" s="46"/>
      <c r="B790" s="37"/>
      <c r="C790" s="45"/>
      <c r="D790" s="41"/>
      <c r="E790" s="46"/>
      <c r="F790" s="46"/>
      <c r="G790" s="46"/>
      <c r="I790" s="41"/>
      <c r="J790" s="47"/>
      <c r="K790" s="47"/>
      <c r="L790" s="49"/>
      <c r="M790" s="48"/>
      <c r="N790" s="50"/>
      <c r="O790" s="53"/>
      <c r="P790" s="54"/>
      <c r="Q790" s="37"/>
      <c r="R790" s="51"/>
      <c r="S790" s="43"/>
      <c r="T790" s="37"/>
      <c r="U790" s="37"/>
      <c r="V790" s="43"/>
      <c r="W790" s="41"/>
    </row>
    <row r="791" spans="1:23" s="40" customFormat="1" x14ac:dyDescent="0.25">
      <c r="A791" s="46"/>
      <c r="B791" s="37"/>
      <c r="C791" s="45"/>
      <c r="D791" s="41"/>
      <c r="E791" s="46"/>
      <c r="F791" s="46"/>
      <c r="G791" s="46"/>
      <c r="I791" s="41"/>
      <c r="J791" s="47"/>
      <c r="K791" s="47"/>
      <c r="L791" s="49"/>
      <c r="M791" s="48"/>
      <c r="N791" s="50"/>
      <c r="O791" s="53"/>
      <c r="P791" s="54"/>
      <c r="Q791" s="37"/>
      <c r="R791" s="51"/>
      <c r="S791" s="43"/>
      <c r="T791" s="37"/>
      <c r="U791" s="37"/>
      <c r="V791" s="43"/>
      <c r="W791" s="41"/>
    </row>
    <row r="792" spans="1:23" s="40" customFormat="1" x14ac:dyDescent="0.25">
      <c r="A792" s="46"/>
      <c r="B792" s="37"/>
      <c r="C792" s="45"/>
      <c r="D792" s="41"/>
      <c r="E792" s="46"/>
      <c r="F792" s="46"/>
      <c r="G792" s="46"/>
      <c r="I792" s="41"/>
      <c r="J792" s="47"/>
      <c r="K792" s="47"/>
      <c r="L792" s="49"/>
      <c r="M792" s="48"/>
      <c r="N792" s="50"/>
      <c r="O792" s="53"/>
      <c r="P792" s="54"/>
      <c r="Q792" s="37"/>
      <c r="R792" s="51"/>
      <c r="S792" s="43"/>
      <c r="T792" s="37"/>
      <c r="U792" s="37"/>
      <c r="V792" s="43"/>
      <c r="W792" s="41"/>
    </row>
    <row r="793" spans="1:23" s="40" customFormat="1" x14ac:dyDescent="0.25">
      <c r="A793" s="46"/>
      <c r="B793" s="37"/>
      <c r="C793" s="45"/>
      <c r="D793" s="41"/>
      <c r="E793" s="46"/>
      <c r="F793" s="46"/>
      <c r="G793" s="46"/>
      <c r="I793" s="41"/>
      <c r="J793" s="47"/>
      <c r="K793" s="47"/>
      <c r="L793" s="49"/>
      <c r="M793" s="48"/>
      <c r="N793" s="50"/>
      <c r="O793" s="53"/>
      <c r="P793" s="54"/>
      <c r="Q793" s="37"/>
      <c r="R793" s="51"/>
      <c r="S793" s="43"/>
      <c r="T793" s="37"/>
      <c r="U793" s="37"/>
      <c r="V793" s="43"/>
      <c r="W793" s="41"/>
    </row>
    <row r="794" spans="1:23" s="40" customFormat="1" x14ac:dyDescent="0.25">
      <c r="A794" s="46"/>
      <c r="B794" s="37"/>
      <c r="C794" s="45"/>
      <c r="D794" s="41"/>
      <c r="E794" s="46"/>
      <c r="F794" s="46"/>
      <c r="G794" s="46"/>
      <c r="I794" s="41"/>
      <c r="J794" s="47"/>
      <c r="K794" s="47"/>
      <c r="L794" s="49"/>
      <c r="M794" s="48"/>
      <c r="N794" s="50"/>
      <c r="O794" s="53"/>
      <c r="P794" s="54"/>
      <c r="Q794" s="37"/>
      <c r="R794" s="51"/>
      <c r="S794" s="43"/>
      <c r="T794" s="37"/>
      <c r="U794" s="37"/>
      <c r="V794" s="43"/>
      <c r="W794" s="41"/>
    </row>
    <row r="795" spans="1:23" s="40" customFormat="1" x14ac:dyDescent="0.25">
      <c r="A795" s="46"/>
      <c r="B795" s="37"/>
      <c r="C795" s="45"/>
      <c r="D795" s="41"/>
      <c r="E795" s="46"/>
      <c r="F795" s="46"/>
      <c r="G795" s="46"/>
      <c r="I795" s="41"/>
      <c r="J795" s="47"/>
      <c r="K795" s="47"/>
      <c r="L795" s="49"/>
      <c r="M795" s="48"/>
      <c r="N795" s="50"/>
      <c r="O795" s="53"/>
      <c r="P795" s="54"/>
      <c r="Q795" s="37"/>
      <c r="R795" s="51"/>
      <c r="S795" s="43"/>
      <c r="T795" s="37"/>
      <c r="U795" s="37"/>
      <c r="V795" s="43"/>
      <c r="W795" s="41"/>
    </row>
    <row r="796" spans="1:23" s="40" customFormat="1" x14ac:dyDescent="0.25">
      <c r="A796" s="46"/>
      <c r="B796" s="37"/>
      <c r="C796" s="45"/>
      <c r="D796" s="41"/>
      <c r="E796" s="46"/>
      <c r="F796" s="46"/>
      <c r="G796" s="46"/>
      <c r="I796" s="41"/>
      <c r="J796" s="47"/>
      <c r="K796" s="47"/>
      <c r="L796" s="49"/>
      <c r="M796" s="48"/>
      <c r="N796" s="50"/>
      <c r="O796" s="53"/>
      <c r="P796" s="54"/>
      <c r="Q796" s="37"/>
      <c r="R796" s="51"/>
      <c r="S796" s="43"/>
      <c r="T796" s="37"/>
      <c r="U796" s="37"/>
      <c r="V796" s="43"/>
      <c r="W796" s="41"/>
    </row>
    <row r="797" spans="1:23" s="40" customFormat="1" x14ac:dyDescent="0.25">
      <c r="A797" s="46"/>
      <c r="B797" s="37"/>
      <c r="C797" s="45"/>
      <c r="D797" s="41"/>
      <c r="E797" s="46"/>
      <c r="F797" s="46"/>
      <c r="G797" s="46"/>
      <c r="I797" s="41"/>
      <c r="J797" s="47"/>
      <c r="K797" s="47"/>
      <c r="L797" s="49"/>
      <c r="M797" s="48"/>
      <c r="N797" s="50"/>
      <c r="O797" s="53"/>
      <c r="P797" s="54"/>
      <c r="Q797" s="37"/>
      <c r="R797" s="51"/>
      <c r="S797" s="43"/>
      <c r="T797" s="37"/>
      <c r="U797" s="37"/>
      <c r="V797" s="43"/>
      <c r="W797" s="41"/>
    </row>
    <row r="798" spans="1:23" s="40" customFormat="1" x14ac:dyDescent="0.25">
      <c r="A798" s="46"/>
      <c r="B798" s="37"/>
      <c r="C798" s="45"/>
      <c r="D798" s="41"/>
      <c r="E798" s="46"/>
      <c r="F798" s="46"/>
      <c r="G798" s="46"/>
      <c r="I798" s="41"/>
      <c r="J798" s="47"/>
      <c r="K798" s="47"/>
      <c r="L798" s="49"/>
      <c r="M798" s="48"/>
      <c r="N798" s="50"/>
      <c r="O798" s="53"/>
      <c r="P798" s="54"/>
      <c r="Q798" s="37"/>
      <c r="R798" s="51"/>
      <c r="S798" s="43"/>
      <c r="T798" s="37"/>
      <c r="U798" s="37"/>
      <c r="V798" s="43"/>
      <c r="W798" s="41"/>
    </row>
    <row r="799" spans="1:23" s="40" customFormat="1" x14ac:dyDescent="0.25">
      <c r="A799" s="46"/>
      <c r="B799" s="37"/>
      <c r="C799" s="45"/>
      <c r="D799" s="41"/>
      <c r="E799" s="46"/>
      <c r="F799" s="46"/>
      <c r="G799" s="46"/>
      <c r="I799" s="41"/>
      <c r="J799" s="47"/>
      <c r="K799" s="47"/>
      <c r="L799" s="49"/>
      <c r="M799" s="48"/>
      <c r="N799" s="50"/>
      <c r="O799" s="53"/>
      <c r="P799" s="54"/>
      <c r="Q799" s="37"/>
      <c r="R799" s="51"/>
      <c r="S799" s="43"/>
      <c r="T799" s="37"/>
      <c r="U799" s="37"/>
      <c r="V799" s="43"/>
      <c r="W799" s="41"/>
    </row>
    <row r="800" spans="1:23" s="40" customFormat="1" x14ac:dyDescent="0.25">
      <c r="A800" s="46"/>
      <c r="B800" s="37"/>
      <c r="C800" s="45"/>
      <c r="D800" s="41"/>
      <c r="E800" s="46"/>
      <c r="F800" s="46"/>
      <c r="G800" s="46"/>
      <c r="I800" s="41"/>
      <c r="J800" s="47"/>
      <c r="K800" s="47"/>
      <c r="L800" s="49"/>
      <c r="M800" s="48"/>
      <c r="N800" s="50"/>
      <c r="O800" s="53"/>
      <c r="P800" s="54"/>
      <c r="Q800" s="37"/>
      <c r="R800" s="51"/>
      <c r="S800" s="43"/>
      <c r="T800" s="37"/>
      <c r="U800" s="37"/>
      <c r="V800" s="43"/>
      <c r="W800" s="41"/>
    </row>
    <row r="801" spans="1:23" s="40" customFormat="1" x14ac:dyDescent="0.25">
      <c r="A801" s="46"/>
      <c r="B801" s="37"/>
      <c r="C801" s="45"/>
      <c r="D801" s="41"/>
      <c r="E801" s="46"/>
      <c r="F801" s="46"/>
      <c r="G801" s="46"/>
      <c r="I801" s="41"/>
      <c r="J801" s="47"/>
      <c r="K801" s="47"/>
      <c r="L801" s="49"/>
      <c r="M801" s="48"/>
      <c r="N801" s="50"/>
      <c r="O801" s="53"/>
      <c r="P801" s="54"/>
      <c r="Q801" s="37"/>
      <c r="R801" s="51"/>
      <c r="S801" s="43"/>
      <c r="T801" s="37"/>
      <c r="U801" s="37"/>
      <c r="V801" s="43"/>
      <c r="W801" s="41"/>
    </row>
    <row r="802" spans="1:23" s="40" customFormat="1" x14ac:dyDescent="0.25">
      <c r="A802" s="46"/>
      <c r="B802" s="37"/>
      <c r="C802" s="45"/>
      <c r="D802" s="41"/>
      <c r="E802" s="46"/>
      <c r="F802" s="46"/>
      <c r="G802" s="46"/>
      <c r="I802" s="41"/>
      <c r="J802" s="47"/>
      <c r="K802" s="47"/>
      <c r="L802" s="49"/>
      <c r="M802" s="48"/>
      <c r="N802" s="50"/>
      <c r="O802" s="53"/>
      <c r="P802" s="54"/>
      <c r="Q802" s="37"/>
      <c r="R802" s="51"/>
      <c r="S802" s="43"/>
      <c r="T802" s="37"/>
      <c r="U802" s="37"/>
      <c r="V802" s="43"/>
      <c r="W802" s="41"/>
    </row>
    <row r="803" spans="1:23" s="40" customFormat="1" x14ac:dyDescent="0.25">
      <c r="A803" s="46"/>
      <c r="B803" s="37"/>
      <c r="C803" s="45"/>
      <c r="D803" s="41"/>
      <c r="E803" s="46"/>
      <c r="F803" s="46"/>
      <c r="G803" s="46"/>
      <c r="I803" s="41"/>
      <c r="J803" s="47"/>
      <c r="K803" s="47"/>
      <c r="L803" s="49"/>
      <c r="M803" s="48"/>
      <c r="N803" s="50"/>
      <c r="O803" s="53"/>
      <c r="P803" s="54"/>
      <c r="Q803" s="37"/>
      <c r="R803" s="51"/>
      <c r="S803" s="43"/>
      <c r="T803" s="37"/>
      <c r="U803" s="37"/>
      <c r="V803" s="43"/>
      <c r="W803" s="41"/>
    </row>
    <row r="804" spans="1:23" s="40" customFormat="1" x14ac:dyDescent="0.25">
      <c r="A804" s="46"/>
      <c r="B804" s="37"/>
      <c r="C804" s="45"/>
      <c r="D804" s="41"/>
      <c r="E804" s="46"/>
      <c r="F804" s="46"/>
      <c r="G804" s="46"/>
      <c r="I804" s="41"/>
      <c r="J804" s="47"/>
      <c r="K804" s="47"/>
      <c r="L804" s="49"/>
      <c r="M804" s="48"/>
      <c r="N804" s="50"/>
      <c r="O804" s="53"/>
      <c r="P804" s="54"/>
      <c r="Q804" s="37"/>
      <c r="R804" s="51"/>
      <c r="S804" s="43"/>
      <c r="T804" s="37"/>
      <c r="U804" s="37"/>
      <c r="V804" s="43"/>
      <c r="W804" s="41"/>
    </row>
    <row r="805" spans="1:23" s="40" customFormat="1" x14ac:dyDescent="0.25">
      <c r="A805" s="46"/>
      <c r="B805" s="37"/>
      <c r="C805" s="45"/>
      <c r="D805" s="41"/>
      <c r="E805" s="46"/>
      <c r="F805" s="46"/>
      <c r="G805" s="46"/>
      <c r="I805" s="41"/>
      <c r="J805" s="47"/>
      <c r="K805" s="47"/>
      <c r="L805" s="49"/>
      <c r="M805" s="48"/>
      <c r="N805" s="50"/>
      <c r="O805" s="53"/>
      <c r="P805" s="54"/>
      <c r="Q805" s="37"/>
      <c r="R805" s="51"/>
      <c r="S805" s="43"/>
      <c r="T805" s="37"/>
      <c r="U805" s="37"/>
      <c r="V805" s="43"/>
      <c r="W805" s="41"/>
    </row>
    <row r="806" spans="1:23" s="40" customFormat="1" x14ac:dyDescent="0.25">
      <c r="A806" s="46"/>
      <c r="B806" s="37"/>
      <c r="C806" s="45"/>
      <c r="D806" s="41"/>
      <c r="E806" s="46"/>
      <c r="F806" s="46"/>
      <c r="G806" s="46"/>
      <c r="I806" s="41"/>
      <c r="J806" s="47"/>
      <c r="K806" s="47"/>
      <c r="L806" s="49"/>
      <c r="M806" s="48"/>
      <c r="N806" s="50"/>
      <c r="O806" s="53"/>
      <c r="P806" s="54"/>
      <c r="Q806" s="37"/>
      <c r="R806" s="51"/>
      <c r="S806" s="43"/>
      <c r="T806" s="37"/>
      <c r="U806" s="37"/>
      <c r="V806" s="43"/>
      <c r="W806" s="41"/>
    </row>
    <row r="807" spans="1:23" s="40" customFormat="1" x14ac:dyDescent="0.25">
      <c r="A807" s="46"/>
      <c r="B807" s="37"/>
      <c r="C807" s="45"/>
      <c r="D807" s="41"/>
      <c r="E807" s="46"/>
      <c r="F807" s="46"/>
      <c r="G807" s="46"/>
      <c r="I807" s="41"/>
      <c r="J807" s="47"/>
      <c r="K807" s="47"/>
      <c r="L807" s="49"/>
      <c r="M807" s="48"/>
      <c r="N807" s="50"/>
      <c r="O807" s="53"/>
      <c r="P807" s="54"/>
      <c r="Q807" s="37"/>
      <c r="R807" s="51"/>
      <c r="S807" s="43"/>
      <c r="T807" s="37"/>
      <c r="U807" s="37"/>
      <c r="V807" s="43"/>
      <c r="W807" s="41"/>
    </row>
    <row r="808" spans="1:23" s="40" customFormat="1" x14ac:dyDescent="0.25">
      <c r="A808" s="46"/>
      <c r="B808" s="37"/>
      <c r="C808" s="45"/>
      <c r="D808" s="41"/>
      <c r="E808" s="46"/>
      <c r="F808" s="46"/>
      <c r="G808" s="46"/>
      <c r="I808" s="41"/>
      <c r="J808" s="47"/>
      <c r="K808" s="47"/>
      <c r="L808" s="49"/>
      <c r="M808" s="48"/>
      <c r="N808" s="50"/>
      <c r="O808" s="53"/>
      <c r="P808" s="54"/>
      <c r="Q808" s="37"/>
      <c r="R808" s="51"/>
      <c r="S808" s="43"/>
      <c r="T808" s="37"/>
      <c r="U808" s="37"/>
      <c r="V808" s="43"/>
      <c r="W808" s="41"/>
    </row>
    <row r="809" spans="1:23" s="40" customFormat="1" x14ac:dyDescent="0.25">
      <c r="A809" s="46"/>
      <c r="B809" s="37"/>
      <c r="C809" s="45"/>
      <c r="D809" s="41"/>
      <c r="E809" s="46"/>
      <c r="F809" s="46"/>
      <c r="G809" s="46"/>
      <c r="I809" s="41"/>
      <c r="J809" s="47"/>
      <c r="K809" s="47"/>
      <c r="L809" s="49"/>
      <c r="M809" s="48"/>
      <c r="N809" s="50"/>
      <c r="O809" s="53"/>
      <c r="P809" s="54"/>
      <c r="Q809" s="37"/>
      <c r="R809" s="51"/>
      <c r="S809" s="43"/>
      <c r="T809" s="37"/>
      <c r="U809" s="37"/>
      <c r="V809" s="43"/>
      <c r="W809" s="41"/>
    </row>
    <row r="810" spans="1:23" s="40" customFormat="1" x14ac:dyDescent="0.25">
      <c r="A810" s="46"/>
      <c r="B810" s="37"/>
      <c r="C810" s="45"/>
      <c r="D810" s="41"/>
      <c r="E810" s="46"/>
      <c r="F810" s="46"/>
      <c r="G810" s="46"/>
      <c r="I810" s="41"/>
      <c r="J810" s="47"/>
      <c r="K810" s="47"/>
      <c r="L810" s="49"/>
      <c r="M810" s="48"/>
      <c r="N810" s="50"/>
      <c r="O810" s="53"/>
      <c r="P810" s="54"/>
      <c r="Q810" s="37"/>
      <c r="R810" s="51"/>
      <c r="S810" s="43"/>
      <c r="T810" s="37"/>
      <c r="U810" s="37"/>
      <c r="V810" s="43"/>
      <c r="W810" s="41"/>
    </row>
    <row r="811" spans="1:23" s="40" customFormat="1" x14ac:dyDescent="0.25">
      <c r="A811" s="46"/>
      <c r="B811" s="37"/>
      <c r="C811" s="45"/>
      <c r="D811" s="41"/>
      <c r="E811" s="46"/>
      <c r="F811" s="46"/>
      <c r="G811" s="46"/>
      <c r="I811" s="41"/>
      <c r="J811" s="47"/>
      <c r="K811" s="47"/>
      <c r="L811" s="49"/>
      <c r="M811" s="48"/>
      <c r="N811" s="50"/>
      <c r="O811" s="53"/>
      <c r="P811" s="54"/>
      <c r="Q811" s="37"/>
      <c r="R811" s="51"/>
      <c r="S811" s="43"/>
      <c r="T811" s="37"/>
      <c r="U811" s="37"/>
      <c r="V811" s="43"/>
      <c r="W811" s="41"/>
    </row>
    <row r="812" spans="1:23" s="40" customFormat="1" x14ac:dyDescent="0.25">
      <c r="A812" s="46"/>
      <c r="B812" s="37"/>
      <c r="C812" s="45"/>
      <c r="D812" s="41"/>
      <c r="E812" s="46"/>
      <c r="F812" s="46"/>
      <c r="G812" s="46"/>
      <c r="I812" s="41"/>
      <c r="J812" s="47"/>
      <c r="K812" s="47"/>
      <c r="L812" s="49"/>
      <c r="M812" s="48"/>
      <c r="N812" s="50"/>
      <c r="O812" s="53"/>
      <c r="P812" s="54"/>
      <c r="Q812" s="37"/>
      <c r="R812" s="51"/>
      <c r="S812" s="43"/>
      <c r="T812" s="37"/>
      <c r="U812" s="37"/>
      <c r="V812" s="43"/>
      <c r="W812" s="41"/>
    </row>
    <row r="813" spans="1:23" s="40" customFormat="1" x14ac:dyDescent="0.25">
      <c r="A813" s="46"/>
      <c r="B813" s="37"/>
      <c r="C813" s="45"/>
      <c r="D813" s="41"/>
      <c r="E813" s="46"/>
      <c r="F813" s="46"/>
      <c r="G813" s="46"/>
      <c r="I813" s="41"/>
      <c r="J813" s="47"/>
      <c r="K813" s="47"/>
      <c r="L813" s="49"/>
      <c r="M813" s="48"/>
      <c r="N813" s="50"/>
      <c r="O813" s="53"/>
      <c r="P813" s="54"/>
      <c r="Q813" s="37"/>
      <c r="R813" s="51"/>
      <c r="S813" s="43"/>
      <c r="T813" s="37"/>
      <c r="U813" s="37"/>
      <c r="V813" s="43"/>
      <c r="W813" s="41"/>
    </row>
    <row r="814" spans="1:23" s="40" customFormat="1" x14ac:dyDescent="0.25">
      <c r="A814" s="46"/>
      <c r="B814" s="37"/>
      <c r="C814" s="45"/>
      <c r="D814" s="41"/>
      <c r="E814" s="46"/>
      <c r="F814" s="46"/>
      <c r="G814" s="46"/>
      <c r="I814" s="41"/>
      <c r="J814" s="47"/>
      <c r="K814" s="47"/>
      <c r="L814" s="49"/>
      <c r="M814" s="48"/>
      <c r="N814" s="50"/>
      <c r="O814" s="53"/>
      <c r="P814" s="54"/>
      <c r="Q814" s="37"/>
      <c r="R814" s="51"/>
      <c r="S814" s="43"/>
      <c r="T814" s="37"/>
      <c r="U814" s="37"/>
      <c r="V814" s="43"/>
      <c r="W814" s="41"/>
    </row>
    <row r="815" spans="1:23" s="40" customFormat="1" x14ac:dyDescent="0.25">
      <c r="A815" s="46"/>
      <c r="B815" s="37"/>
      <c r="C815" s="45"/>
      <c r="D815" s="41"/>
      <c r="E815" s="46"/>
      <c r="F815" s="46"/>
      <c r="G815" s="46"/>
      <c r="I815" s="41"/>
      <c r="J815" s="47"/>
      <c r="K815" s="47"/>
      <c r="L815" s="49"/>
      <c r="M815" s="48"/>
      <c r="N815" s="50"/>
      <c r="O815" s="53"/>
      <c r="P815" s="54"/>
      <c r="Q815" s="37"/>
      <c r="R815" s="51"/>
      <c r="S815" s="43"/>
      <c r="T815" s="37"/>
      <c r="U815" s="37"/>
      <c r="V815" s="43"/>
      <c r="W815" s="41"/>
    </row>
    <row r="816" spans="1:23" s="40" customFormat="1" x14ac:dyDescent="0.25">
      <c r="A816" s="46"/>
      <c r="B816" s="37"/>
      <c r="C816" s="45"/>
      <c r="D816" s="41"/>
      <c r="E816" s="46"/>
      <c r="F816" s="46"/>
      <c r="G816" s="46"/>
      <c r="I816" s="41"/>
      <c r="J816" s="47"/>
      <c r="K816" s="47"/>
      <c r="L816" s="49"/>
      <c r="M816" s="48"/>
      <c r="N816" s="50"/>
      <c r="O816" s="53"/>
      <c r="P816" s="54"/>
      <c r="Q816" s="37"/>
      <c r="R816" s="51"/>
      <c r="S816" s="43"/>
      <c r="T816" s="37"/>
      <c r="U816" s="37"/>
      <c r="V816" s="43"/>
      <c r="W816" s="41"/>
    </row>
    <row r="817" spans="1:23" s="40" customFormat="1" x14ac:dyDescent="0.25">
      <c r="A817" s="46"/>
      <c r="B817" s="37"/>
      <c r="C817" s="45"/>
      <c r="D817" s="41"/>
      <c r="E817" s="46"/>
      <c r="F817" s="46"/>
      <c r="G817" s="46"/>
      <c r="I817" s="41"/>
      <c r="J817" s="47"/>
      <c r="K817" s="47"/>
      <c r="L817" s="49"/>
      <c r="M817" s="48"/>
      <c r="N817" s="50"/>
      <c r="O817" s="53"/>
      <c r="P817" s="54"/>
      <c r="Q817" s="37"/>
      <c r="R817" s="51"/>
      <c r="S817" s="43"/>
      <c r="T817" s="37"/>
      <c r="U817" s="37"/>
      <c r="V817" s="43"/>
      <c r="W817" s="41"/>
    </row>
    <row r="818" spans="1:23" s="40" customFormat="1" x14ac:dyDescent="0.25">
      <c r="A818" s="46"/>
      <c r="B818" s="37"/>
      <c r="C818" s="45"/>
      <c r="D818" s="41"/>
      <c r="E818" s="46"/>
      <c r="F818" s="46"/>
      <c r="G818" s="46"/>
      <c r="I818" s="41"/>
      <c r="J818" s="47"/>
      <c r="K818" s="47"/>
      <c r="L818" s="49"/>
      <c r="M818" s="48"/>
      <c r="N818" s="50"/>
      <c r="O818" s="53"/>
      <c r="P818" s="54"/>
      <c r="Q818" s="37"/>
      <c r="R818" s="51"/>
      <c r="S818" s="43"/>
      <c r="T818" s="37"/>
      <c r="U818" s="37"/>
      <c r="V818" s="43"/>
      <c r="W818" s="41"/>
    </row>
    <row r="819" spans="1:23" s="40" customFormat="1" x14ac:dyDescent="0.25">
      <c r="A819" s="46"/>
      <c r="B819" s="37"/>
      <c r="C819" s="45"/>
      <c r="D819" s="41"/>
      <c r="E819" s="46"/>
      <c r="F819" s="46"/>
      <c r="G819" s="46"/>
      <c r="I819" s="41"/>
      <c r="J819" s="47"/>
      <c r="K819" s="47"/>
      <c r="L819" s="49"/>
      <c r="M819" s="48"/>
      <c r="N819" s="50"/>
      <c r="O819" s="53"/>
      <c r="P819" s="54"/>
      <c r="Q819" s="37"/>
      <c r="R819" s="51"/>
      <c r="S819" s="43"/>
      <c r="T819" s="37"/>
      <c r="U819" s="37"/>
      <c r="V819" s="43"/>
      <c r="W819" s="41"/>
    </row>
    <row r="820" spans="1:23" s="40" customFormat="1" x14ac:dyDescent="0.25">
      <c r="A820" s="46"/>
      <c r="B820" s="37"/>
      <c r="C820" s="45"/>
      <c r="D820" s="41"/>
      <c r="E820" s="46"/>
      <c r="F820" s="46"/>
      <c r="G820" s="46"/>
      <c r="I820" s="41"/>
      <c r="J820" s="47"/>
      <c r="K820" s="47"/>
      <c r="L820" s="49"/>
      <c r="M820" s="48"/>
      <c r="N820" s="50"/>
      <c r="O820" s="53"/>
      <c r="P820" s="54"/>
      <c r="Q820" s="37"/>
      <c r="R820" s="51"/>
      <c r="S820" s="43"/>
      <c r="T820" s="37"/>
      <c r="U820" s="37"/>
      <c r="V820" s="43"/>
      <c r="W820" s="41"/>
    </row>
    <row r="821" spans="1:23" s="40" customFormat="1" x14ac:dyDescent="0.25">
      <c r="A821" s="46"/>
      <c r="B821" s="37"/>
      <c r="C821" s="45"/>
      <c r="D821" s="41"/>
      <c r="E821" s="46"/>
      <c r="F821" s="46"/>
      <c r="G821" s="46"/>
      <c r="I821" s="41"/>
      <c r="J821" s="47"/>
      <c r="K821" s="47"/>
      <c r="L821" s="49"/>
      <c r="M821" s="48"/>
      <c r="N821" s="50"/>
      <c r="O821" s="53"/>
      <c r="P821" s="54"/>
      <c r="Q821" s="37"/>
      <c r="R821" s="51"/>
      <c r="S821" s="43"/>
      <c r="T821" s="37"/>
      <c r="U821" s="37"/>
      <c r="V821" s="43"/>
      <c r="W821" s="41"/>
    </row>
    <row r="822" spans="1:23" s="40" customFormat="1" x14ac:dyDescent="0.25">
      <c r="A822" s="46"/>
      <c r="B822" s="37"/>
      <c r="C822" s="45"/>
      <c r="D822" s="41"/>
      <c r="E822" s="46"/>
      <c r="F822" s="46"/>
      <c r="G822" s="46"/>
      <c r="I822" s="41"/>
      <c r="J822" s="47"/>
      <c r="K822" s="47"/>
      <c r="L822" s="49"/>
      <c r="M822" s="48"/>
      <c r="N822" s="50"/>
      <c r="O822" s="53"/>
      <c r="P822" s="54"/>
      <c r="Q822" s="37"/>
      <c r="R822" s="51"/>
      <c r="S822" s="43"/>
      <c r="T822" s="37"/>
      <c r="U822" s="37"/>
      <c r="V822" s="43"/>
      <c r="W822" s="41"/>
    </row>
    <row r="823" spans="1:23" s="40" customFormat="1" x14ac:dyDescent="0.25">
      <c r="A823" s="46"/>
      <c r="B823" s="37"/>
      <c r="C823" s="45"/>
      <c r="D823" s="41"/>
      <c r="E823" s="46"/>
      <c r="F823" s="46"/>
      <c r="G823" s="46"/>
      <c r="I823" s="41"/>
      <c r="J823" s="47"/>
      <c r="K823" s="47"/>
      <c r="L823" s="49"/>
      <c r="M823" s="48"/>
      <c r="N823" s="50"/>
      <c r="O823" s="53"/>
      <c r="P823" s="54"/>
      <c r="Q823" s="37"/>
      <c r="R823" s="51"/>
      <c r="S823" s="43"/>
      <c r="T823" s="37"/>
      <c r="U823" s="37"/>
      <c r="V823" s="43"/>
      <c r="W823" s="41"/>
    </row>
    <row r="824" spans="1:23" s="40" customFormat="1" x14ac:dyDescent="0.25">
      <c r="A824" s="46"/>
      <c r="B824" s="37"/>
      <c r="C824" s="45"/>
      <c r="D824" s="41"/>
      <c r="E824" s="46"/>
      <c r="F824" s="46"/>
      <c r="G824" s="46"/>
      <c r="I824" s="41"/>
      <c r="J824" s="47"/>
      <c r="K824" s="47"/>
      <c r="L824" s="49"/>
      <c r="M824" s="48"/>
      <c r="N824" s="50"/>
      <c r="O824" s="53"/>
      <c r="P824" s="54"/>
      <c r="Q824" s="37"/>
      <c r="R824" s="51"/>
      <c r="S824" s="43"/>
      <c r="T824" s="37"/>
      <c r="U824" s="37"/>
      <c r="V824" s="43"/>
      <c r="W824" s="41"/>
    </row>
    <row r="825" spans="1:23" s="40" customFormat="1" x14ac:dyDescent="0.25">
      <c r="A825" s="46"/>
      <c r="B825" s="37"/>
      <c r="C825" s="45"/>
      <c r="D825" s="41"/>
      <c r="E825" s="46"/>
      <c r="F825" s="46"/>
      <c r="G825" s="46"/>
      <c r="I825" s="41"/>
      <c r="J825" s="47"/>
      <c r="K825" s="47"/>
      <c r="L825" s="49"/>
      <c r="M825" s="48"/>
      <c r="N825" s="50"/>
      <c r="O825" s="53"/>
      <c r="P825" s="54"/>
      <c r="Q825" s="37"/>
      <c r="R825" s="51"/>
      <c r="S825" s="43"/>
      <c r="T825" s="37"/>
      <c r="U825" s="37"/>
      <c r="V825" s="43"/>
      <c r="W825" s="41"/>
    </row>
    <row r="826" spans="1:23" s="40" customFormat="1" x14ac:dyDescent="0.25">
      <c r="A826" s="46"/>
      <c r="B826" s="37"/>
      <c r="C826" s="45"/>
      <c r="D826" s="41"/>
      <c r="E826" s="46"/>
      <c r="F826" s="46"/>
      <c r="G826" s="46"/>
      <c r="I826" s="41"/>
      <c r="J826" s="47"/>
      <c r="K826" s="47"/>
      <c r="L826" s="49"/>
      <c r="M826" s="48"/>
      <c r="N826" s="50"/>
      <c r="O826" s="53"/>
      <c r="P826" s="54"/>
      <c r="Q826" s="37"/>
      <c r="R826" s="51"/>
      <c r="S826" s="43"/>
      <c r="T826" s="37"/>
      <c r="U826" s="37"/>
      <c r="V826" s="43"/>
      <c r="W826" s="41"/>
    </row>
    <row r="827" spans="1:23" s="40" customFormat="1" x14ac:dyDescent="0.25">
      <c r="A827" s="46"/>
      <c r="B827" s="37"/>
      <c r="C827" s="45"/>
      <c r="D827" s="41"/>
      <c r="E827" s="46"/>
      <c r="F827" s="46"/>
      <c r="G827" s="46"/>
      <c r="I827" s="41"/>
      <c r="J827" s="47"/>
      <c r="K827" s="47"/>
      <c r="L827" s="49"/>
      <c r="M827" s="48"/>
      <c r="N827" s="50"/>
      <c r="O827" s="53"/>
      <c r="P827" s="54"/>
      <c r="Q827" s="37"/>
      <c r="R827" s="51"/>
      <c r="S827" s="43"/>
      <c r="T827" s="37"/>
      <c r="U827" s="37"/>
      <c r="V827" s="43"/>
      <c r="W827" s="41"/>
    </row>
    <row r="828" spans="1:23" s="40" customFormat="1" x14ac:dyDescent="0.25">
      <c r="A828" s="46"/>
      <c r="B828" s="37"/>
      <c r="C828" s="45"/>
      <c r="D828" s="41"/>
      <c r="E828" s="46"/>
      <c r="F828" s="46"/>
      <c r="G828" s="46"/>
      <c r="I828" s="41"/>
      <c r="J828" s="47"/>
      <c r="K828" s="47"/>
      <c r="L828" s="49"/>
      <c r="M828" s="48"/>
      <c r="N828" s="50"/>
      <c r="O828" s="53"/>
      <c r="P828" s="54"/>
      <c r="Q828" s="37"/>
      <c r="R828" s="51"/>
      <c r="S828" s="43"/>
      <c r="T828" s="37"/>
      <c r="U828" s="37"/>
      <c r="V828" s="43"/>
      <c r="W828" s="41"/>
    </row>
    <row r="829" spans="1:23" s="40" customFormat="1" x14ac:dyDescent="0.25">
      <c r="A829" s="46"/>
      <c r="B829" s="37"/>
      <c r="C829" s="45"/>
      <c r="D829" s="41"/>
      <c r="E829" s="46"/>
      <c r="F829" s="46"/>
      <c r="G829" s="46"/>
      <c r="I829" s="41"/>
      <c r="J829" s="47"/>
      <c r="K829" s="47"/>
      <c r="L829" s="49"/>
      <c r="M829" s="48"/>
      <c r="N829" s="50"/>
      <c r="O829" s="53"/>
      <c r="P829" s="54"/>
      <c r="Q829" s="37"/>
      <c r="R829" s="51"/>
      <c r="S829" s="43"/>
      <c r="T829" s="37"/>
      <c r="U829" s="37"/>
      <c r="V829" s="43"/>
      <c r="W829" s="41"/>
    </row>
    <row r="830" spans="1:23" s="40" customFormat="1" x14ac:dyDescent="0.25">
      <c r="A830" s="46"/>
      <c r="B830" s="37"/>
      <c r="C830" s="45"/>
      <c r="D830" s="41"/>
      <c r="E830" s="46"/>
      <c r="F830" s="46"/>
      <c r="G830" s="46"/>
      <c r="I830" s="41"/>
      <c r="J830" s="47"/>
      <c r="K830" s="47"/>
      <c r="L830" s="49"/>
      <c r="M830" s="48"/>
      <c r="N830" s="50"/>
      <c r="O830" s="53"/>
      <c r="P830" s="54"/>
      <c r="Q830" s="37"/>
      <c r="R830" s="51"/>
      <c r="S830" s="43"/>
      <c r="T830" s="37"/>
      <c r="U830" s="37"/>
      <c r="V830" s="43"/>
      <c r="W830" s="41"/>
    </row>
    <row r="831" spans="1:23" s="40" customFormat="1" x14ac:dyDescent="0.25">
      <c r="A831" s="46"/>
      <c r="B831" s="37"/>
      <c r="C831" s="45"/>
      <c r="D831" s="41"/>
      <c r="E831" s="46"/>
      <c r="F831" s="46"/>
      <c r="G831" s="46"/>
      <c r="I831" s="41"/>
      <c r="J831" s="47"/>
      <c r="K831" s="47"/>
      <c r="L831" s="49"/>
      <c r="M831" s="48"/>
      <c r="N831" s="50"/>
      <c r="O831" s="53"/>
      <c r="P831" s="54"/>
      <c r="Q831" s="37"/>
      <c r="R831" s="51"/>
      <c r="S831" s="43"/>
      <c r="T831" s="37"/>
      <c r="U831" s="37"/>
      <c r="V831" s="43"/>
      <c r="W831" s="41"/>
    </row>
    <row r="832" spans="1:23" s="40" customFormat="1" x14ac:dyDescent="0.25">
      <c r="A832" s="46"/>
      <c r="B832" s="37"/>
      <c r="C832" s="45"/>
      <c r="D832" s="41"/>
      <c r="E832" s="46"/>
      <c r="F832" s="46"/>
      <c r="G832" s="46"/>
      <c r="I832" s="41"/>
      <c r="J832" s="47"/>
      <c r="K832" s="47"/>
      <c r="L832" s="49"/>
      <c r="M832" s="48"/>
      <c r="N832" s="50"/>
      <c r="O832" s="53"/>
      <c r="P832" s="54"/>
      <c r="Q832" s="37"/>
      <c r="R832" s="51"/>
      <c r="S832" s="43"/>
      <c r="T832" s="37"/>
      <c r="U832" s="37"/>
      <c r="V832" s="43"/>
      <c r="W832" s="41"/>
    </row>
    <row r="833" spans="1:23" s="40" customFormat="1" x14ac:dyDescent="0.25">
      <c r="A833" s="46"/>
      <c r="B833" s="37"/>
      <c r="C833" s="45"/>
      <c r="D833" s="41"/>
      <c r="E833" s="46"/>
      <c r="F833" s="46"/>
      <c r="G833" s="46"/>
      <c r="I833" s="41"/>
      <c r="J833" s="47"/>
      <c r="K833" s="47"/>
      <c r="L833" s="49"/>
      <c r="M833" s="48"/>
      <c r="N833" s="50"/>
      <c r="O833" s="53"/>
      <c r="P833" s="54"/>
      <c r="Q833" s="37"/>
      <c r="R833" s="51"/>
      <c r="S833" s="43"/>
      <c r="T833" s="37"/>
      <c r="U833" s="37"/>
      <c r="V833" s="43"/>
      <c r="W833" s="41"/>
    </row>
    <row r="834" spans="1:23" s="40" customFormat="1" x14ac:dyDescent="0.25">
      <c r="A834" s="46"/>
      <c r="B834" s="37"/>
      <c r="C834" s="45"/>
      <c r="D834" s="41"/>
      <c r="E834" s="46"/>
      <c r="F834" s="46"/>
      <c r="G834" s="46"/>
      <c r="I834" s="41"/>
      <c r="J834" s="47"/>
      <c r="K834" s="47"/>
      <c r="L834" s="49"/>
      <c r="M834" s="48"/>
      <c r="N834" s="50"/>
      <c r="O834" s="53"/>
      <c r="P834" s="54"/>
      <c r="Q834" s="37"/>
      <c r="R834" s="51"/>
      <c r="S834" s="43"/>
      <c r="T834" s="37"/>
      <c r="U834" s="37"/>
      <c r="V834" s="43"/>
      <c r="W834" s="41"/>
    </row>
    <row r="835" spans="1:23" s="40" customFormat="1" x14ac:dyDescent="0.25">
      <c r="A835" s="46"/>
      <c r="B835" s="37"/>
      <c r="C835" s="45"/>
      <c r="D835" s="41"/>
      <c r="E835" s="46"/>
      <c r="F835" s="46"/>
      <c r="G835" s="46"/>
      <c r="I835" s="41"/>
      <c r="J835" s="47"/>
      <c r="K835" s="47"/>
      <c r="L835" s="49"/>
      <c r="M835" s="48"/>
      <c r="N835" s="50"/>
      <c r="O835" s="53"/>
      <c r="P835" s="54"/>
      <c r="Q835" s="37"/>
      <c r="R835" s="51"/>
      <c r="S835" s="43"/>
      <c r="T835" s="37"/>
      <c r="U835" s="37"/>
      <c r="V835" s="43"/>
      <c r="W835" s="41"/>
    </row>
    <row r="836" spans="1:23" s="40" customFormat="1" x14ac:dyDescent="0.25">
      <c r="A836" s="46"/>
      <c r="B836" s="37"/>
      <c r="C836" s="45"/>
      <c r="D836" s="41"/>
      <c r="E836" s="46"/>
      <c r="F836" s="46"/>
      <c r="G836" s="46"/>
      <c r="I836" s="41"/>
      <c r="J836" s="47"/>
      <c r="K836" s="47"/>
      <c r="L836" s="49"/>
      <c r="M836" s="48"/>
      <c r="N836" s="50"/>
      <c r="O836" s="53"/>
      <c r="P836" s="54"/>
      <c r="Q836" s="37"/>
      <c r="R836" s="51"/>
      <c r="S836" s="43"/>
      <c r="T836" s="37"/>
      <c r="U836" s="37"/>
      <c r="V836" s="43"/>
      <c r="W836" s="41"/>
    </row>
    <row r="837" spans="1:23" s="40" customFormat="1" x14ac:dyDescent="0.25">
      <c r="A837" s="46"/>
      <c r="B837" s="37"/>
      <c r="C837" s="45"/>
      <c r="D837" s="41"/>
      <c r="E837" s="46"/>
      <c r="F837" s="46"/>
      <c r="G837" s="46"/>
      <c r="I837" s="41"/>
      <c r="J837" s="47"/>
      <c r="K837" s="47"/>
      <c r="L837" s="49"/>
      <c r="M837" s="48"/>
      <c r="N837" s="50"/>
      <c r="O837" s="53"/>
      <c r="P837" s="54"/>
      <c r="Q837" s="37"/>
      <c r="R837" s="51"/>
      <c r="S837" s="43"/>
      <c r="T837" s="37"/>
      <c r="U837" s="37"/>
      <c r="V837" s="43"/>
      <c r="W837" s="41"/>
    </row>
    <row r="838" spans="1:23" s="40" customFormat="1" x14ac:dyDescent="0.25">
      <c r="A838" s="46"/>
      <c r="B838" s="37"/>
      <c r="C838" s="45"/>
      <c r="D838" s="41"/>
      <c r="E838" s="46"/>
      <c r="F838" s="46"/>
      <c r="G838" s="46"/>
      <c r="I838" s="41"/>
      <c r="J838" s="47"/>
      <c r="K838" s="47"/>
      <c r="L838" s="49"/>
      <c r="M838" s="48"/>
      <c r="N838" s="50"/>
      <c r="O838" s="53"/>
      <c r="P838" s="54"/>
      <c r="Q838" s="37"/>
      <c r="R838" s="51"/>
      <c r="S838" s="43"/>
      <c r="T838" s="37"/>
      <c r="U838" s="37"/>
      <c r="V838" s="43"/>
      <c r="W838" s="41"/>
    </row>
    <row r="839" spans="1:23" s="40" customFormat="1" x14ac:dyDescent="0.25">
      <c r="A839" s="46"/>
      <c r="B839" s="37"/>
      <c r="C839" s="45"/>
      <c r="D839" s="41"/>
      <c r="E839" s="46"/>
      <c r="F839" s="46"/>
      <c r="G839" s="46"/>
      <c r="I839" s="41"/>
      <c r="J839" s="47"/>
      <c r="K839" s="47"/>
      <c r="L839" s="49"/>
      <c r="M839" s="48"/>
      <c r="N839" s="50"/>
      <c r="O839" s="53"/>
      <c r="P839" s="54"/>
      <c r="Q839" s="37"/>
      <c r="R839" s="51"/>
      <c r="S839" s="43"/>
      <c r="T839" s="37"/>
      <c r="U839" s="37"/>
      <c r="V839" s="43"/>
      <c r="W839" s="41"/>
    </row>
    <row r="840" spans="1:23" s="40" customFormat="1" x14ac:dyDescent="0.25">
      <c r="A840" s="46"/>
      <c r="B840" s="37"/>
      <c r="C840" s="45"/>
      <c r="D840" s="41"/>
      <c r="E840" s="46"/>
      <c r="F840" s="46"/>
      <c r="G840" s="46"/>
      <c r="I840" s="41"/>
      <c r="J840" s="47"/>
      <c r="K840" s="47"/>
      <c r="L840" s="49"/>
      <c r="M840" s="48"/>
      <c r="N840" s="50"/>
      <c r="O840" s="53"/>
      <c r="P840" s="54"/>
      <c r="Q840" s="37"/>
      <c r="R840" s="51"/>
      <c r="S840" s="43"/>
      <c r="T840" s="37"/>
      <c r="U840" s="37"/>
      <c r="V840" s="43"/>
      <c r="W840" s="41"/>
    </row>
    <row r="841" spans="1:23" s="40" customFormat="1" x14ac:dyDescent="0.25">
      <c r="A841" s="46"/>
      <c r="B841" s="37"/>
      <c r="C841" s="45"/>
      <c r="D841" s="41"/>
      <c r="E841" s="46"/>
      <c r="F841" s="46"/>
      <c r="G841" s="46"/>
      <c r="I841" s="41"/>
      <c r="J841" s="47"/>
      <c r="K841" s="47"/>
      <c r="L841" s="49"/>
      <c r="M841" s="48"/>
      <c r="N841" s="50"/>
      <c r="O841" s="53"/>
      <c r="P841" s="54"/>
      <c r="Q841" s="37"/>
      <c r="R841" s="51"/>
      <c r="S841" s="43"/>
      <c r="T841" s="37"/>
      <c r="U841" s="37"/>
      <c r="V841" s="43"/>
      <c r="W841" s="41"/>
    </row>
    <row r="842" spans="1:23" s="40" customFormat="1" x14ac:dyDescent="0.25">
      <c r="A842" s="46"/>
      <c r="B842" s="37"/>
      <c r="C842" s="45"/>
      <c r="D842" s="41"/>
      <c r="E842" s="46"/>
      <c r="F842" s="46"/>
      <c r="G842" s="46"/>
      <c r="I842" s="41"/>
      <c r="J842" s="47"/>
      <c r="K842" s="47"/>
      <c r="L842" s="49"/>
      <c r="M842" s="48"/>
      <c r="N842" s="50"/>
      <c r="O842" s="53"/>
      <c r="P842" s="54"/>
      <c r="Q842" s="37"/>
      <c r="R842" s="51"/>
      <c r="S842" s="43"/>
      <c r="T842" s="37"/>
      <c r="U842" s="37"/>
      <c r="V842" s="43"/>
      <c r="W842" s="41"/>
    </row>
    <row r="843" spans="1:23" s="40" customFormat="1" x14ac:dyDescent="0.25">
      <c r="A843" s="46"/>
      <c r="B843" s="37"/>
      <c r="C843" s="45"/>
      <c r="D843" s="41"/>
      <c r="E843" s="46"/>
      <c r="F843" s="46"/>
      <c r="G843" s="46"/>
      <c r="I843" s="41"/>
      <c r="J843" s="47"/>
      <c r="K843" s="47"/>
      <c r="L843" s="49"/>
      <c r="M843" s="48"/>
      <c r="N843" s="50"/>
      <c r="O843" s="53"/>
      <c r="P843" s="54"/>
      <c r="Q843" s="37"/>
      <c r="R843" s="51"/>
      <c r="S843" s="43"/>
      <c r="T843" s="37"/>
      <c r="U843" s="37"/>
      <c r="V843" s="43"/>
      <c r="W843" s="41"/>
    </row>
    <row r="844" spans="1:23" s="40" customFormat="1" x14ac:dyDescent="0.25">
      <c r="A844" s="46"/>
      <c r="B844" s="37"/>
      <c r="C844" s="45"/>
      <c r="D844" s="41"/>
      <c r="E844" s="46"/>
      <c r="F844" s="46"/>
      <c r="G844" s="46"/>
      <c r="I844" s="41"/>
      <c r="J844" s="47"/>
      <c r="K844" s="47"/>
      <c r="L844" s="49"/>
      <c r="M844" s="48"/>
      <c r="N844" s="50"/>
      <c r="O844" s="53"/>
      <c r="P844" s="54"/>
      <c r="Q844" s="37"/>
      <c r="R844" s="51"/>
      <c r="S844" s="43"/>
      <c r="T844" s="37"/>
      <c r="U844" s="37"/>
      <c r="V844" s="43"/>
      <c r="W844" s="41"/>
    </row>
    <row r="845" spans="1:23" s="40" customFormat="1" x14ac:dyDescent="0.25">
      <c r="A845" s="46"/>
      <c r="B845" s="37"/>
      <c r="C845" s="45"/>
      <c r="D845" s="41"/>
      <c r="E845" s="46"/>
      <c r="F845" s="46"/>
      <c r="G845" s="46"/>
      <c r="I845" s="41"/>
      <c r="J845" s="47"/>
      <c r="K845" s="47"/>
      <c r="L845" s="49"/>
      <c r="M845" s="48"/>
      <c r="N845" s="50"/>
      <c r="O845" s="53"/>
      <c r="P845" s="54"/>
      <c r="Q845" s="37"/>
      <c r="R845" s="51"/>
      <c r="S845" s="43"/>
      <c r="T845" s="37"/>
      <c r="U845" s="37"/>
      <c r="V845" s="43"/>
      <c r="W845" s="41"/>
    </row>
    <row r="846" spans="1:23" s="40" customFormat="1" x14ac:dyDescent="0.25">
      <c r="A846" s="46"/>
      <c r="B846" s="37"/>
      <c r="C846" s="45"/>
      <c r="D846" s="41"/>
      <c r="E846" s="46"/>
      <c r="F846" s="46"/>
      <c r="G846" s="46"/>
      <c r="I846" s="41"/>
      <c r="J846" s="47"/>
      <c r="K846" s="47"/>
      <c r="L846" s="49"/>
      <c r="M846" s="48"/>
      <c r="N846" s="50"/>
      <c r="O846" s="53"/>
      <c r="P846" s="54"/>
      <c r="Q846" s="37"/>
      <c r="R846" s="51"/>
      <c r="S846" s="43"/>
      <c r="T846" s="37"/>
      <c r="U846" s="37"/>
      <c r="V846" s="43"/>
      <c r="W846" s="41"/>
    </row>
    <row r="847" spans="1:23" s="40" customFormat="1" x14ac:dyDescent="0.25">
      <c r="A847" s="46"/>
      <c r="B847" s="37"/>
      <c r="C847" s="45"/>
      <c r="D847" s="41"/>
      <c r="E847" s="46"/>
      <c r="F847" s="46"/>
      <c r="G847" s="46"/>
      <c r="I847" s="41"/>
      <c r="J847" s="47"/>
      <c r="K847" s="47"/>
      <c r="L847" s="49"/>
      <c r="M847" s="48"/>
      <c r="N847" s="50"/>
      <c r="O847" s="53"/>
      <c r="P847" s="54"/>
      <c r="Q847" s="37"/>
      <c r="R847" s="51"/>
      <c r="S847" s="43"/>
      <c r="T847" s="37"/>
      <c r="U847" s="37"/>
      <c r="V847" s="43"/>
      <c r="W847" s="41"/>
    </row>
    <row r="848" spans="1:23" s="40" customFormat="1" x14ac:dyDescent="0.25">
      <c r="A848" s="46"/>
      <c r="B848" s="37"/>
      <c r="C848" s="45"/>
      <c r="D848" s="41"/>
      <c r="E848" s="46"/>
      <c r="F848" s="46"/>
      <c r="G848" s="46"/>
      <c r="I848" s="41"/>
      <c r="J848" s="47"/>
      <c r="K848" s="47"/>
      <c r="L848" s="49"/>
      <c r="M848" s="48"/>
      <c r="N848" s="50"/>
      <c r="O848" s="53"/>
      <c r="P848" s="54"/>
      <c r="Q848" s="37"/>
      <c r="R848" s="51"/>
      <c r="S848" s="43"/>
      <c r="T848" s="37"/>
      <c r="U848" s="37"/>
      <c r="V848" s="43"/>
      <c r="W848" s="41"/>
    </row>
    <row r="849" spans="1:23" s="40" customFormat="1" x14ac:dyDescent="0.25">
      <c r="A849" s="46"/>
      <c r="B849" s="37"/>
      <c r="C849" s="45"/>
      <c r="D849" s="41"/>
      <c r="E849" s="46"/>
      <c r="F849" s="46"/>
      <c r="G849" s="46"/>
      <c r="I849" s="41"/>
      <c r="J849" s="47"/>
      <c r="K849" s="47"/>
      <c r="L849" s="49"/>
      <c r="M849" s="48"/>
      <c r="N849" s="50"/>
      <c r="O849" s="53"/>
      <c r="P849" s="54"/>
      <c r="Q849" s="37"/>
      <c r="R849" s="51"/>
      <c r="S849" s="43"/>
      <c r="T849" s="37"/>
      <c r="U849" s="37"/>
      <c r="V849" s="43"/>
      <c r="W849" s="41"/>
    </row>
    <row r="850" spans="1:23" s="40" customFormat="1" x14ac:dyDescent="0.25">
      <c r="A850" s="46"/>
      <c r="B850" s="37"/>
      <c r="C850" s="45"/>
      <c r="D850" s="41"/>
      <c r="E850" s="46"/>
      <c r="F850" s="46"/>
      <c r="G850" s="46"/>
      <c r="I850" s="41"/>
      <c r="J850" s="47"/>
      <c r="K850" s="47"/>
      <c r="L850" s="49"/>
      <c r="M850" s="48"/>
      <c r="N850" s="50"/>
      <c r="O850" s="53"/>
      <c r="P850" s="54"/>
      <c r="Q850" s="37"/>
      <c r="R850" s="51"/>
      <c r="S850" s="43"/>
      <c r="T850" s="37"/>
      <c r="U850" s="37"/>
      <c r="V850" s="43"/>
      <c r="W850" s="41"/>
    </row>
    <row r="851" spans="1:23" s="40" customFormat="1" x14ac:dyDescent="0.25">
      <c r="A851" s="46"/>
      <c r="B851" s="37"/>
      <c r="C851" s="45"/>
      <c r="D851" s="41"/>
      <c r="E851" s="46"/>
      <c r="F851" s="46"/>
      <c r="G851" s="46"/>
      <c r="I851" s="41"/>
      <c r="J851" s="47"/>
      <c r="K851" s="47"/>
      <c r="L851" s="49"/>
      <c r="M851" s="48"/>
      <c r="N851" s="50"/>
      <c r="O851" s="53"/>
      <c r="P851" s="54"/>
      <c r="Q851" s="37"/>
      <c r="R851" s="51"/>
      <c r="S851" s="43"/>
      <c r="T851" s="37"/>
      <c r="U851" s="37"/>
      <c r="V851" s="43"/>
      <c r="W851" s="41"/>
    </row>
    <row r="852" spans="1:23" s="40" customFormat="1" x14ac:dyDescent="0.25">
      <c r="A852" s="46"/>
      <c r="B852" s="37"/>
      <c r="C852" s="45"/>
      <c r="D852" s="41"/>
      <c r="E852" s="46"/>
      <c r="F852" s="46"/>
      <c r="G852" s="46"/>
      <c r="I852" s="41"/>
      <c r="J852" s="47"/>
      <c r="K852" s="47"/>
      <c r="L852" s="49"/>
      <c r="M852" s="48"/>
      <c r="N852" s="50"/>
      <c r="O852" s="53"/>
      <c r="P852" s="54"/>
      <c r="Q852" s="37"/>
      <c r="R852" s="51"/>
      <c r="S852" s="43"/>
      <c r="T852" s="37"/>
      <c r="U852" s="37"/>
      <c r="V852" s="43"/>
      <c r="W852" s="41"/>
    </row>
    <row r="853" spans="1:23" s="40" customFormat="1" x14ac:dyDescent="0.25">
      <c r="A853" s="46"/>
      <c r="B853" s="37"/>
      <c r="C853" s="45"/>
      <c r="D853" s="41"/>
      <c r="E853" s="46"/>
      <c r="F853" s="46"/>
      <c r="G853" s="46"/>
      <c r="I853" s="41"/>
      <c r="J853" s="47"/>
      <c r="K853" s="47"/>
      <c r="L853" s="49"/>
      <c r="M853" s="48"/>
      <c r="N853" s="50"/>
      <c r="O853" s="53"/>
      <c r="P853" s="54"/>
      <c r="Q853" s="37"/>
      <c r="R853" s="51"/>
      <c r="S853" s="43"/>
      <c r="T853" s="37"/>
      <c r="U853" s="37"/>
      <c r="V853" s="43"/>
      <c r="W853" s="41"/>
    </row>
    <row r="854" spans="1:23" s="40" customFormat="1" x14ac:dyDescent="0.25">
      <c r="A854" s="46"/>
      <c r="B854" s="37"/>
      <c r="C854" s="45"/>
      <c r="D854" s="41"/>
      <c r="E854" s="46"/>
      <c r="F854" s="46"/>
      <c r="G854" s="46"/>
      <c r="I854" s="41"/>
      <c r="J854" s="47"/>
      <c r="K854" s="47"/>
      <c r="L854" s="49"/>
      <c r="M854" s="48"/>
      <c r="N854" s="50"/>
      <c r="O854" s="53"/>
      <c r="P854" s="54"/>
      <c r="Q854" s="37"/>
      <c r="R854" s="51"/>
      <c r="S854" s="43"/>
      <c r="T854" s="37"/>
      <c r="U854" s="37"/>
      <c r="V854" s="43"/>
      <c r="W854" s="41"/>
    </row>
    <row r="855" spans="1:23" s="40" customFormat="1" x14ac:dyDescent="0.25">
      <c r="A855" s="46"/>
      <c r="B855" s="37"/>
      <c r="C855" s="45"/>
      <c r="D855" s="41"/>
      <c r="E855" s="46"/>
      <c r="F855" s="46"/>
      <c r="G855" s="46"/>
      <c r="I855" s="41"/>
      <c r="J855" s="47"/>
      <c r="K855" s="47"/>
      <c r="L855" s="49"/>
      <c r="M855" s="48"/>
      <c r="N855" s="50"/>
      <c r="O855" s="53"/>
      <c r="P855" s="54"/>
      <c r="Q855" s="37"/>
      <c r="R855" s="51"/>
      <c r="S855" s="43"/>
      <c r="T855" s="37"/>
      <c r="U855" s="37"/>
      <c r="V855" s="43"/>
      <c r="W855" s="41"/>
    </row>
    <row r="856" spans="1:23" s="40" customFormat="1" x14ac:dyDescent="0.25">
      <c r="A856" s="46"/>
      <c r="B856" s="37"/>
      <c r="C856" s="45"/>
      <c r="D856" s="41"/>
      <c r="E856" s="46"/>
      <c r="F856" s="46"/>
      <c r="G856" s="46"/>
      <c r="I856" s="41"/>
      <c r="J856" s="47"/>
      <c r="K856" s="47"/>
      <c r="L856" s="49"/>
      <c r="M856" s="48"/>
      <c r="N856" s="50"/>
      <c r="O856" s="53"/>
      <c r="P856" s="54"/>
      <c r="Q856" s="37"/>
      <c r="R856" s="51"/>
      <c r="S856" s="43"/>
      <c r="T856" s="37"/>
      <c r="U856" s="37"/>
      <c r="V856" s="43"/>
      <c r="W856" s="41"/>
    </row>
    <row r="857" spans="1:23" s="40" customFormat="1" x14ac:dyDescent="0.25">
      <c r="A857" s="46"/>
      <c r="B857" s="37"/>
      <c r="C857" s="45"/>
      <c r="D857" s="41"/>
      <c r="E857" s="46"/>
      <c r="F857" s="46"/>
      <c r="G857" s="46"/>
      <c r="I857" s="41"/>
      <c r="J857" s="47"/>
      <c r="K857" s="47"/>
      <c r="L857" s="49"/>
      <c r="M857" s="48"/>
      <c r="N857" s="50"/>
      <c r="O857" s="53"/>
      <c r="P857" s="54"/>
      <c r="Q857" s="37"/>
      <c r="R857" s="51"/>
      <c r="S857" s="43"/>
      <c r="T857" s="37"/>
      <c r="U857" s="37"/>
      <c r="V857" s="43"/>
      <c r="W857" s="41"/>
    </row>
    <row r="858" spans="1:23" s="40" customFormat="1" x14ac:dyDescent="0.25">
      <c r="A858" s="46"/>
      <c r="B858" s="37"/>
      <c r="C858" s="45"/>
      <c r="D858" s="41"/>
      <c r="E858" s="46"/>
      <c r="F858" s="46"/>
      <c r="G858" s="46"/>
      <c r="I858" s="41"/>
      <c r="J858" s="47"/>
      <c r="K858" s="47"/>
      <c r="L858" s="49"/>
      <c r="M858" s="48"/>
      <c r="N858" s="50"/>
      <c r="O858" s="53"/>
      <c r="P858" s="54"/>
      <c r="Q858" s="37"/>
      <c r="R858" s="51"/>
      <c r="S858" s="43"/>
      <c r="T858" s="37"/>
      <c r="U858" s="37"/>
      <c r="V858" s="43"/>
      <c r="W858" s="41"/>
    </row>
    <row r="859" spans="1:23" s="40" customFormat="1" x14ac:dyDescent="0.25">
      <c r="A859" s="46"/>
      <c r="B859" s="37"/>
      <c r="C859" s="45"/>
      <c r="D859" s="41"/>
      <c r="E859" s="46"/>
      <c r="F859" s="46"/>
      <c r="G859" s="46"/>
      <c r="I859" s="41"/>
      <c r="J859" s="47"/>
      <c r="K859" s="47"/>
      <c r="L859" s="49"/>
      <c r="M859" s="48"/>
      <c r="N859" s="50"/>
      <c r="O859" s="53"/>
      <c r="P859" s="54"/>
      <c r="Q859" s="37"/>
      <c r="R859" s="51"/>
      <c r="S859" s="43"/>
      <c r="T859" s="37"/>
      <c r="U859" s="37"/>
      <c r="V859" s="43"/>
      <c r="W859" s="41"/>
    </row>
    <row r="860" spans="1:23" s="40" customFormat="1" x14ac:dyDescent="0.25">
      <c r="A860" s="46"/>
      <c r="B860" s="37"/>
      <c r="C860" s="45"/>
      <c r="D860" s="41"/>
      <c r="E860" s="46"/>
      <c r="F860" s="46"/>
      <c r="G860" s="46"/>
      <c r="I860" s="41"/>
      <c r="J860" s="47"/>
      <c r="K860" s="47"/>
      <c r="L860" s="49"/>
      <c r="M860" s="48"/>
      <c r="N860" s="50"/>
      <c r="O860" s="53"/>
      <c r="P860" s="54"/>
      <c r="Q860" s="37"/>
      <c r="R860" s="51"/>
      <c r="S860" s="43"/>
      <c r="T860" s="37"/>
      <c r="U860" s="37"/>
      <c r="V860" s="43"/>
      <c r="W860" s="41"/>
    </row>
    <row r="861" spans="1:23" s="40" customFormat="1" x14ac:dyDescent="0.25">
      <c r="A861" s="46"/>
      <c r="B861" s="37"/>
      <c r="C861" s="45"/>
      <c r="D861" s="41"/>
      <c r="E861" s="46"/>
      <c r="F861" s="46"/>
      <c r="G861" s="46"/>
      <c r="I861" s="41"/>
      <c r="J861" s="47"/>
      <c r="K861" s="47"/>
      <c r="L861" s="49"/>
      <c r="M861" s="48"/>
      <c r="N861" s="50"/>
      <c r="O861" s="53"/>
      <c r="P861" s="54"/>
      <c r="Q861" s="37"/>
      <c r="R861" s="51"/>
      <c r="S861" s="43"/>
      <c r="T861" s="37"/>
      <c r="U861" s="37"/>
      <c r="V861" s="43"/>
      <c r="W861" s="41"/>
    </row>
    <row r="862" spans="1:23" s="40" customFormat="1" x14ac:dyDescent="0.25">
      <c r="A862" s="46"/>
      <c r="B862" s="37"/>
      <c r="C862" s="45"/>
      <c r="D862" s="41"/>
      <c r="E862" s="46"/>
      <c r="F862" s="46"/>
      <c r="G862" s="46"/>
      <c r="I862" s="41"/>
      <c r="J862" s="47"/>
      <c r="K862" s="47"/>
      <c r="L862" s="49"/>
      <c r="M862" s="48"/>
      <c r="N862" s="50"/>
      <c r="O862" s="53"/>
      <c r="P862" s="54"/>
      <c r="Q862" s="37"/>
      <c r="R862" s="51"/>
      <c r="S862" s="43"/>
      <c r="T862" s="37"/>
      <c r="U862" s="37"/>
      <c r="V862" s="43"/>
      <c r="W862" s="41"/>
    </row>
    <row r="863" spans="1:23" s="40" customFormat="1" x14ac:dyDescent="0.25">
      <c r="A863" s="46"/>
      <c r="B863" s="37"/>
      <c r="C863" s="45"/>
      <c r="D863" s="41"/>
      <c r="E863" s="46"/>
      <c r="F863" s="46"/>
      <c r="G863" s="46"/>
      <c r="I863" s="41"/>
      <c r="J863" s="47"/>
      <c r="K863" s="47"/>
      <c r="L863" s="49"/>
      <c r="M863" s="48"/>
      <c r="N863" s="50"/>
      <c r="O863" s="53"/>
      <c r="P863" s="54"/>
      <c r="Q863" s="37"/>
      <c r="R863" s="51"/>
      <c r="S863" s="43"/>
      <c r="T863" s="37"/>
      <c r="U863" s="37"/>
      <c r="V863" s="43"/>
      <c r="W863" s="41"/>
    </row>
    <row r="864" spans="1:23" s="40" customFormat="1" x14ac:dyDescent="0.25">
      <c r="A864" s="46"/>
      <c r="B864" s="37"/>
      <c r="C864" s="45"/>
      <c r="D864" s="41"/>
      <c r="E864" s="46"/>
      <c r="F864" s="46"/>
      <c r="G864" s="46"/>
      <c r="I864" s="41"/>
      <c r="J864" s="47"/>
      <c r="K864" s="47"/>
      <c r="L864" s="49"/>
      <c r="M864" s="48"/>
      <c r="N864" s="50"/>
      <c r="O864" s="53"/>
      <c r="P864" s="54"/>
      <c r="Q864" s="37"/>
      <c r="R864" s="51"/>
      <c r="S864" s="43"/>
      <c r="T864" s="37"/>
      <c r="U864" s="37"/>
      <c r="V864" s="43"/>
      <c r="W864" s="41"/>
    </row>
    <row r="865" spans="1:23" s="40" customFormat="1" x14ac:dyDescent="0.25">
      <c r="A865" s="46"/>
      <c r="B865" s="37"/>
      <c r="C865" s="45"/>
      <c r="D865" s="41"/>
      <c r="E865" s="46"/>
      <c r="F865" s="46"/>
      <c r="G865" s="46"/>
      <c r="I865" s="41"/>
      <c r="J865" s="47"/>
      <c r="K865" s="47"/>
      <c r="L865" s="49"/>
      <c r="M865" s="48"/>
      <c r="N865" s="50"/>
      <c r="O865" s="53"/>
      <c r="P865" s="54"/>
      <c r="Q865" s="37"/>
      <c r="R865" s="51"/>
      <c r="S865" s="43"/>
      <c r="T865" s="37"/>
      <c r="U865" s="37"/>
      <c r="V865" s="43"/>
      <c r="W865" s="41"/>
    </row>
    <row r="866" spans="1:23" s="40" customFormat="1" x14ac:dyDescent="0.25">
      <c r="A866" s="46"/>
      <c r="B866" s="37"/>
      <c r="C866" s="45"/>
      <c r="D866" s="41"/>
      <c r="E866" s="46"/>
      <c r="F866" s="46"/>
      <c r="G866" s="46"/>
      <c r="I866" s="41"/>
      <c r="J866" s="47"/>
      <c r="K866" s="47"/>
      <c r="L866" s="49"/>
      <c r="M866" s="48"/>
      <c r="N866" s="50"/>
      <c r="O866" s="53"/>
      <c r="P866" s="54"/>
      <c r="Q866" s="37"/>
      <c r="R866" s="51"/>
      <c r="S866" s="43"/>
      <c r="T866" s="37"/>
      <c r="U866" s="37"/>
      <c r="V866" s="43"/>
      <c r="W866" s="41"/>
    </row>
    <row r="867" spans="1:23" s="40" customFormat="1" x14ac:dyDescent="0.25">
      <c r="A867" s="46"/>
      <c r="B867" s="37"/>
      <c r="C867" s="45"/>
      <c r="D867" s="41"/>
      <c r="E867" s="46"/>
      <c r="F867" s="46"/>
      <c r="G867" s="46"/>
      <c r="I867" s="41"/>
      <c r="J867" s="47"/>
      <c r="K867" s="47"/>
      <c r="L867" s="49"/>
      <c r="M867" s="48"/>
      <c r="N867" s="50"/>
      <c r="O867" s="53"/>
      <c r="P867" s="54"/>
      <c r="Q867" s="37"/>
      <c r="R867" s="51"/>
      <c r="S867" s="43"/>
      <c r="T867" s="37"/>
      <c r="U867" s="37"/>
      <c r="V867" s="43"/>
      <c r="W867" s="41"/>
    </row>
    <row r="868" spans="1:23" s="40" customFormat="1" x14ac:dyDescent="0.25">
      <c r="A868" s="46"/>
      <c r="B868" s="37"/>
      <c r="C868" s="45"/>
      <c r="D868" s="41"/>
      <c r="E868" s="46"/>
      <c r="F868" s="46"/>
      <c r="G868" s="46"/>
      <c r="I868" s="41"/>
      <c r="J868" s="47"/>
      <c r="K868" s="47"/>
      <c r="L868" s="49"/>
      <c r="M868" s="48"/>
      <c r="N868" s="50"/>
      <c r="O868" s="53"/>
      <c r="P868" s="54"/>
      <c r="Q868" s="37"/>
      <c r="R868" s="51"/>
      <c r="S868" s="43"/>
      <c r="T868" s="37"/>
      <c r="U868" s="37"/>
      <c r="V868" s="43"/>
      <c r="W868" s="41"/>
    </row>
    <row r="869" spans="1:23" s="40" customFormat="1" x14ac:dyDescent="0.25">
      <c r="A869" s="46"/>
      <c r="B869" s="37"/>
      <c r="C869" s="45"/>
      <c r="D869" s="41"/>
      <c r="E869" s="46"/>
      <c r="F869" s="46"/>
      <c r="G869" s="46"/>
      <c r="I869" s="41"/>
      <c r="J869" s="47"/>
      <c r="K869" s="47"/>
      <c r="L869" s="49"/>
      <c r="M869" s="48"/>
      <c r="N869" s="50"/>
      <c r="O869" s="53"/>
      <c r="P869" s="54"/>
      <c r="Q869" s="37"/>
      <c r="R869" s="51"/>
      <c r="S869" s="43"/>
      <c r="T869" s="37"/>
      <c r="U869" s="37"/>
      <c r="V869" s="43"/>
      <c r="W869" s="41"/>
    </row>
    <row r="870" spans="1:23" s="40" customFormat="1" x14ac:dyDescent="0.25">
      <c r="A870" s="46"/>
      <c r="B870" s="37"/>
      <c r="C870" s="45"/>
      <c r="D870" s="41"/>
      <c r="E870" s="46"/>
      <c r="F870" s="46"/>
      <c r="G870" s="46"/>
      <c r="I870" s="41"/>
      <c r="J870" s="47"/>
      <c r="K870" s="47"/>
      <c r="L870" s="49"/>
      <c r="M870" s="48"/>
      <c r="N870" s="50"/>
      <c r="O870" s="53"/>
      <c r="P870" s="54"/>
      <c r="Q870" s="37"/>
      <c r="R870" s="51"/>
      <c r="S870" s="43"/>
      <c r="T870" s="37"/>
      <c r="U870" s="37"/>
      <c r="V870" s="43"/>
      <c r="W870" s="41"/>
    </row>
    <row r="871" spans="1:23" s="40" customFormat="1" x14ac:dyDescent="0.25">
      <c r="A871" s="46"/>
      <c r="B871" s="37"/>
      <c r="C871" s="45"/>
      <c r="D871" s="41"/>
      <c r="E871" s="46"/>
      <c r="F871" s="46"/>
      <c r="G871" s="46"/>
      <c r="I871" s="41"/>
      <c r="J871" s="47"/>
      <c r="K871" s="47"/>
      <c r="L871" s="49"/>
      <c r="M871" s="48"/>
      <c r="N871" s="50"/>
      <c r="O871" s="53"/>
      <c r="P871" s="54"/>
      <c r="Q871" s="37"/>
      <c r="R871" s="51"/>
      <c r="S871" s="43"/>
      <c r="T871" s="37"/>
      <c r="U871" s="37"/>
      <c r="V871" s="43"/>
      <c r="W871" s="41"/>
    </row>
    <row r="872" spans="1:23" s="40" customFormat="1" x14ac:dyDescent="0.25">
      <c r="A872" s="46"/>
      <c r="B872" s="37"/>
      <c r="C872" s="45"/>
      <c r="D872" s="41"/>
      <c r="E872" s="46"/>
      <c r="F872" s="46"/>
      <c r="G872" s="46"/>
      <c r="I872" s="41"/>
      <c r="J872" s="47"/>
      <c r="K872" s="47"/>
      <c r="L872" s="49"/>
      <c r="M872" s="48"/>
      <c r="N872" s="50"/>
      <c r="O872" s="53"/>
      <c r="P872" s="54"/>
      <c r="Q872" s="37"/>
      <c r="R872" s="51"/>
      <c r="S872" s="43"/>
      <c r="T872" s="37"/>
      <c r="U872" s="37"/>
      <c r="V872" s="43"/>
      <c r="W872" s="41"/>
    </row>
    <row r="873" spans="1:23" s="40" customFormat="1" x14ac:dyDescent="0.25">
      <c r="A873" s="46"/>
      <c r="B873" s="37"/>
      <c r="C873" s="45"/>
      <c r="D873" s="41"/>
      <c r="E873" s="46"/>
      <c r="F873" s="46"/>
      <c r="G873" s="46"/>
      <c r="I873" s="41"/>
      <c r="J873" s="47"/>
      <c r="K873" s="47"/>
      <c r="L873" s="49"/>
      <c r="M873" s="48"/>
      <c r="N873" s="50"/>
      <c r="O873" s="53"/>
      <c r="P873" s="54"/>
      <c r="Q873" s="37"/>
      <c r="R873" s="51"/>
      <c r="S873" s="43"/>
      <c r="T873" s="37"/>
      <c r="U873" s="37"/>
      <c r="V873" s="43"/>
      <c r="W873" s="41"/>
    </row>
    <row r="874" spans="1:23" s="40" customFormat="1" x14ac:dyDescent="0.25">
      <c r="A874" s="46"/>
      <c r="B874" s="37"/>
      <c r="C874" s="45"/>
      <c r="D874" s="41"/>
      <c r="E874" s="46"/>
      <c r="F874" s="46"/>
      <c r="G874" s="46"/>
      <c r="I874" s="41"/>
      <c r="J874" s="47"/>
      <c r="K874" s="47"/>
      <c r="L874" s="49"/>
      <c r="M874" s="48"/>
      <c r="N874" s="50"/>
      <c r="O874" s="53"/>
      <c r="P874" s="54"/>
      <c r="Q874" s="37"/>
      <c r="R874" s="51"/>
      <c r="S874" s="43"/>
      <c r="T874" s="37"/>
      <c r="U874" s="37"/>
      <c r="V874" s="43"/>
      <c r="W874" s="41"/>
    </row>
    <row r="875" spans="1:23" s="40" customFormat="1" x14ac:dyDescent="0.25">
      <c r="A875" s="46"/>
      <c r="B875" s="37"/>
      <c r="C875" s="45"/>
      <c r="D875" s="41"/>
      <c r="E875" s="46"/>
      <c r="F875" s="46"/>
      <c r="G875" s="46"/>
      <c r="I875" s="41"/>
      <c r="J875" s="47"/>
      <c r="K875" s="47"/>
      <c r="L875" s="49"/>
      <c r="M875" s="48"/>
      <c r="N875" s="50"/>
      <c r="O875" s="53"/>
      <c r="P875" s="54"/>
      <c r="Q875" s="37"/>
      <c r="R875" s="51"/>
      <c r="S875" s="43"/>
      <c r="T875" s="37"/>
      <c r="U875" s="37"/>
      <c r="V875" s="43"/>
      <c r="W875" s="41"/>
    </row>
    <row r="876" spans="1:23" s="40" customFormat="1" x14ac:dyDescent="0.25">
      <c r="A876" s="46"/>
      <c r="B876" s="37"/>
      <c r="C876" s="45"/>
      <c r="D876" s="41"/>
      <c r="E876" s="46"/>
      <c r="F876" s="46"/>
      <c r="G876" s="46"/>
      <c r="I876" s="41"/>
      <c r="J876" s="47"/>
      <c r="K876" s="47"/>
      <c r="L876" s="49"/>
      <c r="M876" s="48"/>
      <c r="N876" s="50"/>
      <c r="O876" s="53"/>
      <c r="P876" s="54"/>
      <c r="Q876" s="37"/>
      <c r="R876" s="51"/>
      <c r="S876" s="43"/>
      <c r="T876" s="37"/>
      <c r="U876" s="37"/>
      <c r="V876" s="43"/>
      <c r="W876" s="41"/>
    </row>
    <row r="877" spans="1:23" s="40" customFormat="1" x14ac:dyDescent="0.25">
      <c r="A877" s="46"/>
      <c r="B877" s="37"/>
      <c r="C877" s="45"/>
      <c r="D877" s="41"/>
      <c r="E877" s="46"/>
      <c r="F877" s="46"/>
      <c r="G877" s="46"/>
      <c r="I877" s="41"/>
      <c r="J877" s="47"/>
      <c r="K877" s="47"/>
      <c r="L877" s="49"/>
      <c r="M877" s="48"/>
      <c r="N877" s="50"/>
      <c r="O877" s="53"/>
      <c r="P877" s="54"/>
      <c r="Q877" s="37"/>
      <c r="R877" s="51"/>
      <c r="S877" s="43"/>
      <c r="T877" s="37"/>
      <c r="U877" s="37"/>
      <c r="V877" s="43"/>
      <c r="W877" s="41"/>
    </row>
    <row r="878" spans="1:23" s="40" customFormat="1" x14ac:dyDescent="0.25">
      <c r="A878" s="46"/>
      <c r="B878" s="37"/>
      <c r="C878" s="45"/>
      <c r="D878" s="41"/>
      <c r="E878" s="46"/>
      <c r="F878" s="46"/>
      <c r="G878" s="46"/>
      <c r="I878" s="41"/>
      <c r="J878" s="47"/>
      <c r="K878" s="47"/>
      <c r="L878" s="49"/>
      <c r="M878" s="48"/>
      <c r="N878" s="50"/>
      <c r="O878" s="53"/>
      <c r="P878" s="54"/>
      <c r="Q878" s="37"/>
      <c r="R878" s="51"/>
      <c r="S878" s="43"/>
      <c r="T878" s="37"/>
      <c r="U878" s="37"/>
      <c r="V878" s="43"/>
      <c r="W878" s="41"/>
    </row>
    <row r="879" spans="1:23" s="40" customFormat="1" x14ac:dyDescent="0.25">
      <c r="A879" s="46"/>
      <c r="B879" s="37"/>
      <c r="C879" s="45"/>
      <c r="D879" s="41"/>
      <c r="E879" s="46"/>
      <c r="F879" s="46"/>
      <c r="G879" s="46"/>
      <c r="I879" s="41"/>
      <c r="J879" s="47"/>
      <c r="K879" s="47"/>
      <c r="L879" s="49"/>
      <c r="M879" s="48"/>
      <c r="N879" s="50"/>
      <c r="O879" s="53"/>
      <c r="P879" s="54"/>
      <c r="Q879" s="37"/>
      <c r="R879" s="51"/>
      <c r="S879" s="43"/>
      <c r="T879" s="37"/>
      <c r="U879" s="37"/>
      <c r="V879" s="43"/>
      <c r="W879" s="41"/>
    </row>
    <row r="880" spans="1:23" s="40" customFormat="1" x14ac:dyDescent="0.25">
      <c r="A880" s="46"/>
      <c r="B880" s="37"/>
      <c r="C880" s="45"/>
      <c r="D880" s="41"/>
      <c r="E880" s="46"/>
      <c r="F880" s="46"/>
      <c r="G880" s="46"/>
      <c r="I880" s="41"/>
      <c r="J880" s="47"/>
      <c r="K880" s="47"/>
      <c r="L880" s="49"/>
      <c r="M880" s="48"/>
      <c r="N880" s="50"/>
      <c r="O880" s="53"/>
      <c r="P880" s="54"/>
      <c r="Q880" s="37"/>
      <c r="R880" s="51"/>
      <c r="S880" s="43"/>
      <c r="T880" s="37"/>
      <c r="U880" s="37"/>
      <c r="V880" s="43"/>
      <c r="W880" s="41"/>
    </row>
    <row r="881" spans="1:23" s="40" customFormat="1" x14ac:dyDescent="0.25">
      <c r="A881" s="46"/>
      <c r="B881" s="37"/>
      <c r="C881" s="45"/>
      <c r="D881" s="41"/>
      <c r="E881" s="46"/>
      <c r="F881" s="46"/>
      <c r="G881" s="46"/>
      <c r="I881" s="41"/>
      <c r="J881" s="47"/>
      <c r="K881" s="47"/>
      <c r="L881" s="49"/>
      <c r="M881" s="48"/>
      <c r="N881" s="50"/>
      <c r="O881" s="53"/>
      <c r="P881" s="54"/>
      <c r="Q881" s="37"/>
      <c r="R881" s="51"/>
      <c r="S881" s="43"/>
      <c r="T881" s="37"/>
      <c r="U881" s="37"/>
      <c r="V881" s="43"/>
      <c r="W881" s="41"/>
    </row>
    <row r="882" spans="1:23" s="40" customFormat="1" x14ac:dyDescent="0.25">
      <c r="A882" s="46"/>
      <c r="B882" s="37"/>
      <c r="C882" s="45"/>
      <c r="D882" s="41"/>
      <c r="E882" s="46"/>
      <c r="F882" s="46"/>
      <c r="G882" s="46"/>
      <c r="I882" s="41"/>
      <c r="J882" s="47"/>
      <c r="K882" s="47"/>
      <c r="L882" s="49"/>
      <c r="M882" s="48"/>
      <c r="N882" s="50"/>
      <c r="O882" s="53"/>
      <c r="P882" s="54"/>
      <c r="Q882" s="37"/>
      <c r="R882" s="51"/>
      <c r="S882" s="43"/>
      <c r="T882" s="37"/>
      <c r="U882" s="37"/>
      <c r="V882" s="43"/>
      <c r="W882" s="41"/>
    </row>
    <row r="883" spans="1:23" s="40" customFormat="1" x14ac:dyDescent="0.25">
      <c r="A883" s="46"/>
      <c r="B883" s="37"/>
      <c r="C883" s="45"/>
      <c r="D883" s="41"/>
      <c r="E883" s="46"/>
      <c r="F883" s="46"/>
      <c r="G883" s="46"/>
      <c r="I883" s="41"/>
      <c r="J883" s="47"/>
      <c r="K883" s="47"/>
      <c r="L883" s="49"/>
      <c r="M883" s="48"/>
      <c r="N883" s="50"/>
      <c r="O883" s="53"/>
      <c r="P883" s="54"/>
      <c r="Q883" s="37"/>
      <c r="R883" s="51"/>
      <c r="S883" s="43"/>
      <c r="T883" s="37"/>
      <c r="U883" s="37"/>
      <c r="V883" s="43"/>
      <c r="W883" s="41"/>
    </row>
    <row r="884" spans="1:23" s="40" customFormat="1" x14ac:dyDescent="0.25">
      <c r="A884" s="46"/>
      <c r="B884" s="37"/>
      <c r="C884" s="45"/>
      <c r="D884" s="41"/>
      <c r="E884" s="46"/>
      <c r="F884" s="46"/>
      <c r="G884" s="46"/>
      <c r="I884" s="41"/>
      <c r="J884" s="47"/>
      <c r="K884" s="47"/>
      <c r="L884" s="49"/>
      <c r="M884" s="48"/>
      <c r="N884" s="50"/>
      <c r="O884" s="53"/>
      <c r="P884" s="54"/>
      <c r="Q884" s="37"/>
      <c r="R884" s="51"/>
      <c r="S884" s="43"/>
      <c r="T884" s="37"/>
      <c r="U884" s="37"/>
      <c r="V884" s="43"/>
      <c r="W884" s="41"/>
    </row>
    <row r="885" spans="1:23" s="40" customFormat="1" x14ac:dyDescent="0.25">
      <c r="A885" s="46"/>
      <c r="B885" s="37"/>
      <c r="C885" s="45"/>
      <c r="D885" s="41"/>
      <c r="E885" s="46"/>
      <c r="F885" s="46"/>
      <c r="G885" s="46"/>
      <c r="I885" s="41"/>
      <c r="J885" s="47"/>
      <c r="K885" s="47"/>
      <c r="L885" s="49"/>
      <c r="M885" s="48"/>
      <c r="N885" s="50"/>
      <c r="O885" s="53"/>
      <c r="P885" s="54"/>
      <c r="Q885" s="37"/>
      <c r="R885" s="51"/>
      <c r="S885" s="43"/>
      <c r="T885" s="37"/>
      <c r="U885" s="37"/>
      <c r="V885" s="43"/>
      <c r="W885" s="41"/>
    </row>
    <row r="886" spans="1:23" s="40" customFormat="1" x14ac:dyDescent="0.25">
      <c r="A886" s="46"/>
      <c r="B886" s="37"/>
      <c r="C886" s="45"/>
      <c r="D886" s="41"/>
      <c r="E886" s="46"/>
      <c r="F886" s="46"/>
      <c r="G886" s="46"/>
      <c r="I886" s="41"/>
      <c r="J886" s="47"/>
      <c r="K886" s="47"/>
      <c r="L886" s="49"/>
      <c r="M886" s="48"/>
      <c r="N886" s="50"/>
      <c r="O886" s="53"/>
      <c r="P886" s="54"/>
      <c r="Q886" s="37"/>
      <c r="R886" s="51"/>
      <c r="S886" s="43"/>
      <c r="T886" s="37"/>
      <c r="U886" s="37"/>
      <c r="V886" s="43"/>
      <c r="W886" s="41"/>
    </row>
    <row r="887" spans="1:23" s="40" customFormat="1" x14ac:dyDescent="0.25">
      <c r="A887" s="46"/>
      <c r="B887" s="37"/>
      <c r="C887" s="45"/>
      <c r="D887" s="41"/>
      <c r="E887" s="46"/>
      <c r="F887" s="46"/>
      <c r="G887" s="46"/>
      <c r="I887" s="41"/>
      <c r="J887" s="47"/>
      <c r="K887" s="47"/>
      <c r="L887" s="49"/>
      <c r="M887" s="48"/>
      <c r="N887" s="50"/>
      <c r="O887" s="53"/>
      <c r="P887" s="54"/>
      <c r="Q887" s="37"/>
      <c r="R887" s="51"/>
      <c r="S887" s="43"/>
      <c r="T887" s="37"/>
      <c r="U887" s="37"/>
      <c r="V887" s="43"/>
      <c r="W887" s="41"/>
    </row>
    <row r="888" spans="1:23" s="40" customFormat="1" x14ac:dyDescent="0.25">
      <c r="A888" s="46"/>
      <c r="B888" s="37"/>
      <c r="C888" s="45"/>
      <c r="D888" s="41"/>
      <c r="E888" s="46"/>
      <c r="F888" s="46"/>
      <c r="G888" s="46"/>
      <c r="I888" s="41"/>
      <c r="J888" s="47"/>
      <c r="K888" s="47"/>
      <c r="L888" s="49"/>
      <c r="M888" s="48"/>
      <c r="N888" s="50"/>
      <c r="O888" s="53"/>
      <c r="P888" s="54"/>
      <c r="Q888" s="37"/>
      <c r="R888" s="51"/>
      <c r="S888" s="43"/>
      <c r="T888" s="37"/>
      <c r="U888" s="37"/>
      <c r="V888" s="43"/>
      <c r="W888" s="41"/>
    </row>
    <row r="889" spans="1:23" s="40" customFormat="1" x14ac:dyDescent="0.25">
      <c r="A889" s="46"/>
      <c r="B889" s="37"/>
      <c r="C889" s="45"/>
      <c r="D889" s="41"/>
      <c r="E889" s="46"/>
      <c r="F889" s="46"/>
      <c r="G889" s="46"/>
      <c r="I889" s="41"/>
      <c r="J889" s="47"/>
      <c r="K889" s="47"/>
      <c r="L889" s="49"/>
      <c r="M889" s="48"/>
      <c r="N889" s="50"/>
      <c r="O889" s="53"/>
      <c r="P889" s="54"/>
      <c r="Q889" s="37"/>
      <c r="R889" s="51"/>
      <c r="S889" s="43"/>
      <c r="T889" s="37"/>
      <c r="U889" s="37"/>
      <c r="V889" s="43"/>
      <c r="W889" s="41"/>
    </row>
    <row r="890" spans="1:23" s="40" customFormat="1" x14ac:dyDescent="0.25">
      <c r="A890" s="46"/>
      <c r="B890" s="37"/>
      <c r="C890" s="45"/>
      <c r="D890" s="41"/>
      <c r="E890" s="46"/>
      <c r="F890" s="46"/>
      <c r="G890" s="46"/>
      <c r="I890" s="41"/>
      <c r="J890" s="47"/>
      <c r="K890" s="47"/>
      <c r="L890" s="49"/>
      <c r="M890" s="48"/>
      <c r="N890" s="50"/>
      <c r="O890" s="53"/>
      <c r="P890" s="54"/>
      <c r="Q890" s="37"/>
      <c r="R890" s="51"/>
      <c r="S890" s="43"/>
      <c r="T890" s="37"/>
      <c r="U890" s="37"/>
      <c r="V890" s="43"/>
      <c r="W890" s="41"/>
    </row>
    <row r="891" spans="1:23" s="40" customFormat="1" x14ac:dyDescent="0.25">
      <c r="A891" s="46"/>
      <c r="B891" s="37"/>
      <c r="C891" s="45"/>
      <c r="D891" s="41"/>
      <c r="E891" s="46"/>
      <c r="F891" s="46"/>
      <c r="G891" s="46"/>
      <c r="I891" s="41"/>
      <c r="J891" s="47"/>
      <c r="K891" s="47"/>
      <c r="L891" s="49"/>
      <c r="M891" s="48"/>
      <c r="N891" s="50"/>
      <c r="O891" s="53"/>
      <c r="P891" s="54"/>
      <c r="Q891" s="37"/>
      <c r="R891" s="51"/>
      <c r="S891" s="43"/>
      <c r="T891" s="37"/>
      <c r="U891" s="37"/>
      <c r="V891" s="43"/>
      <c r="W891" s="41"/>
    </row>
    <row r="892" spans="1:23" s="40" customFormat="1" x14ac:dyDescent="0.25">
      <c r="A892" s="46"/>
      <c r="B892" s="37"/>
      <c r="C892" s="45"/>
      <c r="D892" s="41"/>
      <c r="E892" s="46"/>
      <c r="F892" s="46"/>
      <c r="G892" s="46"/>
      <c r="I892" s="41"/>
      <c r="J892" s="47"/>
      <c r="K892" s="47"/>
      <c r="L892" s="49"/>
      <c r="M892" s="48"/>
      <c r="N892" s="50"/>
      <c r="O892" s="53"/>
      <c r="P892" s="54"/>
      <c r="Q892" s="37"/>
      <c r="R892" s="51"/>
      <c r="S892" s="43"/>
      <c r="T892" s="37"/>
      <c r="U892" s="37"/>
      <c r="V892" s="43"/>
      <c r="W892" s="41"/>
    </row>
    <row r="893" spans="1:23" s="40" customFormat="1" x14ac:dyDescent="0.25">
      <c r="A893" s="46"/>
      <c r="B893" s="37"/>
      <c r="C893" s="45"/>
      <c r="D893" s="41"/>
      <c r="E893" s="46"/>
      <c r="F893" s="46"/>
      <c r="G893" s="46"/>
      <c r="I893" s="41"/>
      <c r="J893" s="47"/>
      <c r="K893" s="47"/>
      <c r="L893" s="49"/>
      <c r="M893" s="48"/>
      <c r="N893" s="50"/>
      <c r="O893" s="53"/>
      <c r="P893" s="54"/>
      <c r="Q893" s="37"/>
      <c r="R893" s="51"/>
      <c r="S893" s="43"/>
      <c r="T893" s="37"/>
      <c r="U893" s="37"/>
      <c r="V893" s="43"/>
      <c r="W893" s="41"/>
    </row>
    <row r="894" spans="1:23" s="40" customFormat="1" x14ac:dyDescent="0.25">
      <c r="A894" s="46"/>
      <c r="B894" s="37"/>
      <c r="C894" s="45"/>
      <c r="D894" s="41"/>
      <c r="E894" s="46"/>
      <c r="F894" s="46"/>
      <c r="G894" s="46"/>
      <c r="I894" s="41"/>
      <c r="J894" s="47"/>
      <c r="K894" s="47"/>
      <c r="L894" s="49"/>
      <c r="M894" s="48"/>
      <c r="N894" s="50"/>
      <c r="O894" s="53"/>
      <c r="P894" s="54"/>
      <c r="Q894" s="37"/>
      <c r="R894" s="51"/>
      <c r="S894" s="43"/>
      <c r="T894" s="37"/>
      <c r="U894" s="37"/>
      <c r="V894" s="43"/>
      <c r="W894" s="41"/>
    </row>
    <row r="895" spans="1:23" s="40" customFormat="1" x14ac:dyDescent="0.25">
      <c r="A895" s="46"/>
      <c r="B895" s="37"/>
      <c r="C895" s="45"/>
      <c r="D895" s="41"/>
      <c r="E895" s="46"/>
      <c r="F895" s="46"/>
      <c r="G895" s="46"/>
      <c r="I895" s="41"/>
      <c r="J895" s="47"/>
      <c r="K895" s="47"/>
      <c r="L895" s="49"/>
      <c r="M895" s="48"/>
      <c r="N895" s="50"/>
      <c r="O895" s="53"/>
      <c r="P895" s="54"/>
      <c r="Q895" s="37"/>
      <c r="R895" s="51"/>
      <c r="S895" s="43"/>
      <c r="T895" s="37"/>
      <c r="U895" s="37"/>
      <c r="V895" s="43"/>
      <c r="W895" s="41"/>
    </row>
    <row r="896" spans="1:23" s="40" customFormat="1" x14ac:dyDescent="0.25">
      <c r="A896" s="46"/>
      <c r="B896" s="37"/>
      <c r="C896" s="45"/>
      <c r="D896" s="41"/>
      <c r="E896" s="46"/>
      <c r="F896" s="46"/>
      <c r="G896" s="46"/>
      <c r="I896" s="41"/>
      <c r="J896" s="47"/>
      <c r="K896" s="47"/>
      <c r="L896" s="49"/>
      <c r="M896" s="48"/>
      <c r="N896" s="50"/>
      <c r="O896" s="53"/>
      <c r="P896" s="54"/>
      <c r="Q896" s="37"/>
      <c r="R896" s="51"/>
      <c r="S896" s="43"/>
      <c r="T896" s="37"/>
      <c r="U896" s="37"/>
      <c r="V896" s="43"/>
      <c r="W896" s="41"/>
    </row>
    <row r="897" spans="1:23" s="40" customFormat="1" x14ac:dyDescent="0.25">
      <c r="A897" s="46"/>
      <c r="B897" s="37"/>
      <c r="C897" s="45"/>
      <c r="D897" s="41"/>
      <c r="E897" s="46"/>
      <c r="F897" s="46"/>
      <c r="G897" s="46"/>
      <c r="I897" s="41"/>
      <c r="J897" s="47"/>
      <c r="K897" s="47"/>
      <c r="L897" s="49"/>
      <c r="M897" s="48"/>
      <c r="N897" s="50"/>
      <c r="O897" s="53"/>
      <c r="P897" s="54"/>
      <c r="Q897" s="37"/>
      <c r="R897" s="51"/>
      <c r="S897" s="43"/>
      <c r="T897" s="37"/>
      <c r="U897" s="37"/>
      <c r="V897" s="43"/>
      <c r="W897" s="41"/>
    </row>
    <row r="898" spans="1:23" s="40" customFormat="1" x14ac:dyDescent="0.25">
      <c r="A898" s="46"/>
      <c r="B898" s="37"/>
      <c r="C898" s="45"/>
      <c r="D898" s="41"/>
      <c r="E898" s="46"/>
      <c r="F898" s="46"/>
      <c r="G898" s="46"/>
      <c r="I898" s="41"/>
      <c r="J898" s="47"/>
      <c r="K898" s="47"/>
      <c r="L898" s="49"/>
      <c r="M898" s="48"/>
      <c r="N898" s="50"/>
      <c r="O898" s="53"/>
      <c r="P898" s="54"/>
      <c r="Q898" s="37"/>
      <c r="R898" s="51"/>
      <c r="S898" s="43"/>
      <c r="T898" s="37"/>
      <c r="U898" s="37"/>
      <c r="V898" s="43"/>
      <c r="W898" s="41"/>
    </row>
    <row r="899" spans="1:23" s="40" customFormat="1" x14ac:dyDescent="0.25">
      <c r="A899" s="46"/>
      <c r="B899" s="37"/>
      <c r="C899" s="45"/>
      <c r="D899" s="41"/>
      <c r="E899" s="46"/>
      <c r="F899" s="46"/>
      <c r="G899" s="46"/>
      <c r="I899" s="41"/>
      <c r="J899" s="47"/>
      <c r="K899" s="47"/>
      <c r="L899" s="49"/>
      <c r="M899" s="48"/>
      <c r="N899" s="50"/>
      <c r="O899" s="53"/>
      <c r="P899" s="54"/>
      <c r="Q899" s="37"/>
      <c r="R899" s="51"/>
      <c r="S899" s="43"/>
      <c r="T899" s="37"/>
      <c r="U899" s="37"/>
      <c r="V899" s="43"/>
      <c r="W899" s="41"/>
    </row>
    <row r="900" spans="1:23" s="40" customFormat="1" x14ac:dyDescent="0.25">
      <c r="A900" s="46"/>
      <c r="B900" s="37"/>
      <c r="C900" s="45"/>
      <c r="D900" s="41"/>
      <c r="E900" s="46"/>
      <c r="F900" s="46"/>
      <c r="G900" s="46"/>
      <c r="I900" s="41"/>
      <c r="J900" s="47"/>
      <c r="K900" s="47"/>
      <c r="L900" s="49"/>
      <c r="M900" s="48"/>
      <c r="N900" s="50"/>
      <c r="O900" s="53"/>
      <c r="P900" s="54"/>
      <c r="Q900" s="37"/>
      <c r="R900" s="51"/>
      <c r="S900" s="43"/>
      <c r="T900" s="37"/>
      <c r="U900" s="37"/>
      <c r="V900" s="43"/>
      <c r="W900" s="41"/>
    </row>
    <row r="901" spans="1:23" s="40" customFormat="1" x14ac:dyDescent="0.25">
      <c r="A901" s="46"/>
      <c r="B901" s="37"/>
      <c r="C901" s="45"/>
      <c r="D901" s="41"/>
      <c r="E901" s="46"/>
      <c r="F901" s="46"/>
      <c r="G901" s="46"/>
      <c r="I901" s="41"/>
      <c r="J901" s="47"/>
      <c r="K901" s="47"/>
      <c r="L901" s="49"/>
      <c r="M901" s="48"/>
      <c r="N901" s="50"/>
      <c r="O901" s="53"/>
      <c r="P901" s="54"/>
      <c r="Q901" s="37"/>
      <c r="R901" s="51"/>
      <c r="S901" s="43"/>
      <c r="T901" s="37"/>
      <c r="U901" s="37"/>
      <c r="V901" s="43"/>
      <c r="W901" s="41"/>
    </row>
    <row r="902" spans="1:23" s="40" customFormat="1" x14ac:dyDescent="0.25">
      <c r="A902" s="46"/>
      <c r="B902" s="37"/>
      <c r="C902" s="45"/>
      <c r="D902" s="41"/>
      <c r="E902" s="46"/>
      <c r="F902" s="46"/>
      <c r="G902" s="46"/>
      <c r="I902" s="41"/>
      <c r="J902" s="47"/>
      <c r="K902" s="47"/>
      <c r="L902" s="49"/>
      <c r="M902" s="48"/>
      <c r="N902" s="50"/>
      <c r="O902" s="53"/>
      <c r="P902" s="54"/>
      <c r="Q902" s="37"/>
      <c r="R902" s="51"/>
      <c r="S902" s="43"/>
      <c r="T902" s="37"/>
      <c r="U902" s="37"/>
      <c r="V902" s="43"/>
      <c r="W902" s="41"/>
    </row>
    <row r="903" spans="1:23" s="40" customFormat="1" x14ac:dyDescent="0.25">
      <c r="A903" s="46"/>
      <c r="B903" s="37"/>
      <c r="C903" s="45"/>
      <c r="D903" s="41"/>
      <c r="E903" s="46"/>
      <c r="F903" s="46"/>
      <c r="G903" s="46"/>
      <c r="I903" s="41"/>
      <c r="J903" s="47"/>
      <c r="K903" s="47"/>
      <c r="L903" s="49"/>
      <c r="M903" s="48"/>
      <c r="N903" s="50"/>
      <c r="O903" s="53"/>
      <c r="P903" s="54"/>
      <c r="Q903" s="37"/>
      <c r="R903" s="51"/>
      <c r="S903" s="43"/>
      <c r="T903" s="37"/>
      <c r="U903" s="37"/>
      <c r="V903" s="43"/>
      <c r="W903" s="41"/>
    </row>
    <row r="904" spans="1:23" s="40" customFormat="1" x14ac:dyDescent="0.25">
      <c r="A904" s="46"/>
      <c r="B904" s="37"/>
      <c r="C904" s="45"/>
      <c r="D904" s="41"/>
      <c r="E904" s="46"/>
      <c r="F904" s="46"/>
      <c r="G904" s="46"/>
      <c r="I904" s="41"/>
      <c r="J904" s="47"/>
      <c r="K904" s="47"/>
      <c r="L904" s="49"/>
      <c r="M904" s="48"/>
      <c r="N904" s="50"/>
      <c r="O904" s="53"/>
      <c r="P904" s="54"/>
      <c r="Q904" s="37"/>
      <c r="R904" s="51"/>
      <c r="S904" s="43"/>
      <c r="T904" s="37"/>
      <c r="U904" s="37"/>
      <c r="V904" s="43"/>
      <c r="W904" s="41"/>
    </row>
    <row r="905" spans="1:23" s="40" customFormat="1" x14ac:dyDescent="0.25">
      <c r="A905" s="46"/>
      <c r="B905" s="37"/>
      <c r="C905" s="45"/>
      <c r="D905" s="41"/>
      <c r="E905" s="46"/>
      <c r="F905" s="46"/>
      <c r="G905" s="46"/>
      <c r="I905" s="41"/>
      <c r="J905" s="47"/>
      <c r="K905" s="47"/>
      <c r="L905" s="49"/>
      <c r="M905" s="48"/>
      <c r="N905" s="50"/>
      <c r="O905" s="53"/>
      <c r="P905" s="54"/>
      <c r="Q905" s="37"/>
      <c r="R905" s="51"/>
      <c r="S905" s="43"/>
      <c r="T905" s="37"/>
      <c r="U905" s="37"/>
      <c r="V905" s="43"/>
      <c r="W905" s="41"/>
    </row>
    <row r="906" spans="1:23" s="40" customFormat="1" x14ac:dyDescent="0.25">
      <c r="A906" s="46"/>
      <c r="B906" s="37"/>
      <c r="C906" s="45"/>
      <c r="D906" s="41"/>
      <c r="E906" s="46"/>
      <c r="F906" s="46"/>
      <c r="G906" s="46"/>
      <c r="I906" s="41"/>
      <c r="J906" s="47"/>
      <c r="K906" s="47"/>
      <c r="L906" s="49"/>
      <c r="M906" s="48"/>
      <c r="N906" s="50"/>
      <c r="O906" s="53"/>
      <c r="P906" s="54"/>
      <c r="Q906" s="37"/>
      <c r="R906" s="51"/>
      <c r="S906" s="43"/>
      <c r="T906" s="37"/>
      <c r="U906" s="37"/>
      <c r="V906" s="43"/>
      <c r="W906" s="41"/>
    </row>
    <row r="907" spans="1:23" s="40" customFormat="1" x14ac:dyDescent="0.25">
      <c r="A907" s="46"/>
      <c r="B907" s="37"/>
      <c r="C907" s="45"/>
      <c r="D907" s="41"/>
      <c r="E907" s="46"/>
      <c r="F907" s="46"/>
      <c r="G907" s="46"/>
      <c r="I907" s="41"/>
      <c r="J907" s="47"/>
      <c r="K907" s="47"/>
      <c r="L907" s="49"/>
      <c r="M907" s="48"/>
      <c r="N907" s="50"/>
      <c r="O907" s="53"/>
      <c r="P907" s="54"/>
      <c r="Q907" s="37"/>
      <c r="R907" s="51"/>
      <c r="S907" s="43"/>
      <c r="T907" s="37"/>
      <c r="U907" s="37"/>
      <c r="V907" s="43"/>
      <c r="W907" s="41"/>
    </row>
    <row r="908" spans="1:23" s="40" customFormat="1" x14ac:dyDescent="0.25">
      <c r="A908" s="46"/>
      <c r="B908" s="37"/>
      <c r="C908" s="45"/>
      <c r="D908" s="41"/>
      <c r="E908" s="46"/>
      <c r="F908" s="46"/>
      <c r="G908" s="46"/>
      <c r="I908" s="41"/>
      <c r="J908" s="47"/>
      <c r="K908" s="47"/>
      <c r="L908" s="49"/>
      <c r="M908" s="48"/>
      <c r="N908" s="50"/>
      <c r="O908" s="53"/>
      <c r="P908" s="54"/>
      <c r="Q908" s="37"/>
      <c r="R908" s="51"/>
      <c r="S908" s="43"/>
      <c r="T908" s="37"/>
      <c r="U908" s="37"/>
      <c r="V908" s="43"/>
      <c r="W908" s="41"/>
    </row>
    <row r="909" spans="1:23" s="40" customFormat="1" x14ac:dyDescent="0.25">
      <c r="A909" s="46"/>
      <c r="B909" s="37"/>
      <c r="C909" s="45"/>
      <c r="D909" s="41"/>
      <c r="E909" s="46"/>
      <c r="F909" s="46"/>
      <c r="G909" s="46"/>
      <c r="I909" s="41"/>
      <c r="J909" s="47"/>
      <c r="K909" s="47"/>
      <c r="L909" s="49"/>
      <c r="M909" s="48"/>
      <c r="N909" s="50"/>
      <c r="O909" s="53"/>
      <c r="P909" s="54"/>
      <c r="Q909" s="37"/>
      <c r="R909" s="51"/>
      <c r="S909" s="43"/>
      <c r="T909" s="37"/>
      <c r="U909" s="37"/>
      <c r="V909" s="43"/>
      <c r="W909" s="41"/>
    </row>
    <row r="910" spans="1:23" s="40" customFormat="1" x14ac:dyDescent="0.25">
      <c r="A910" s="46"/>
      <c r="B910" s="37"/>
      <c r="C910" s="45"/>
      <c r="D910" s="41"/>
      <c r="E910" s="46"/>
      <c r="F910" s="46"/>
      <c r="G910" s="46"/>
      <c r="I910" s="41"/>
      <c r="J910" s="47"/>
      <c r="K910" s="47"/>
      <c r="L910" s="49"/>
      <c r="M910" s="48"/>
      <c r="N910" s="50"/>
      <c r="O910" s="53"/>
      <c r="P910" s="54"/>
      <c r="Q910" s="37"/>
      <c r="R910" s="51"/>
      <c r="S910" s="43"/>
      <c r="T910" s="37"/>
      <c r="U910" s="37"/>
      <c r="V910" s="43"/>
      <c r="W910" s="41"/>
    </row>
    <row r="911" spans="1:23" s="40" customFormat="1" x14ac:dyDescent="0.25">
      <c r="A911" s="46"/>
      <c r="B911" s="37"/>
      <c r="C911" s="45"/>
      <c r="D911" s="41"/>
      <c r="E911" s="46"/>
      <c r="F911" s="46"/>
      <c r="G911" s="46"/>
      <c r="I911" s="41"/>
      <c r="J911" s="47"/>
      <c r="K911" s="47"/>
      <c r="L911" s="49"/>
      <c r="M911" s="48"/>
      <c r="N911" s="50"/>
      <c r="O911" s="53"/>
      <c r="P911" s="54"/>
      <c r="Q911" s="37"/>
      <c r="R911" s="51"/>
      <c r="S911" s="43"/>
      <c r="T911" s="37"/>
      <c r="U911" s="37"/>
      <c r="V911" s="43"/>
      <c r="W911" s="41"/>
    </row>
    <row r="912" spans="1:23" s="40" customFormat="1" x14ac:dyDescent="0.25">
      <c r="A912" s="46"/>
      <c r="B912" s="37"/>
      <c r="C912" s="45"/>
      <c r="D912" s="41"/>
      <c r="E912" s="46"/>
      <c r="F912" s="46"/>
      <c r="G912" s="46"/>
      <c r="I912" s="41"/>
      <c r="J912" s="47"/>
      <c r="K912" s="47"/>
      <c r="L912" s="49"/>
      <c r="M912" s="48"/>
      <c r="N912" s="50"/>
      <c r="O912" s="53"/>
      <c r="P912" s="54"/>
      <c r="Q912" s="37"/>
      <c r="R912" s="51"/>
      <c r="S912" s="43"/>
      <c r="T912" s="37"/>
      <c r="U912" s="37"/>
      <c r="V912" s="43"/>
      <c r="W912" s="41"/>
    </row>
    <row r="913" spans="1:23" s="40" customFormat="1" x14ac:dyDescent="0.25">
      <c r="A913" s="46"/>
      <c r="B913" s="37"/>
      <c r="C913" s="45"/>
      <c r="D913" s="41"/>
      <c r="E913" s="46"/>
      <c r="F913" s="46"/>
      <c r="G913" s="46"/>
      <c r="I913" s="41"/>
      <c r="J913" s="47"/>
      <c r="K913" s="47"/>
      <c r="L913" s="49"/>
      <c r="M913" s="48"/>
      <c r="N913" s="50"/>
      <c r="O913" s="53"/>
      <c r="P913" s="54"/>
      <c r="Q913" s="37"/>
      <c r="R913" s="51"/>
      <c r="S913" s="43"/>
      <c r="T913" s="37"/>
      <c r="U913" s="37"/>
      <c r="V913" s="43"/>
      <c r="W913" s="41"/>
    </row>
    <row r="914" spans="1:23" s="40" customFormat="1" x14ac:dyDescent="0.25">
      <c r="A914" s="46"/>
      <c r="B914" s="37"/>
      <c r="C914" s="45"/>
      <c r="D914" s="41"/>
      <c r="E914" s="46"/>
      <c r="F914" s="46"/>
      <c r="G914" s="46"/>
      <c r="I914" s="41"/>
      <c r="J914" s="47"/>
      <c r="K914" s="47"/>
      <c r="L914" s="49"/>
      <c r="M914" s="48"/>
      <c r="N914" s="50"/>
      <c r="O914" s="53"/>
      <c r="P914" s="54"/>
      <c r="Q914" s="37"/>
      <c r="R914" s="51"/>
      <c r="S914" s="43"/>
      <c r="T914" s="37"/>
      <c r="U914" s="37"/>
      <c r="V914" s="43"/>
      <c r="W914" s="41"/>
    </row>
    <row r="915" spans="1:23" s="40" customFormat="1" x14ac:dyDescent="0.25">
      <c r="A915" s="46"/>
      <c r="B915" s="37"/>
      <c r="C915" s="45"/>
      <c r="D915" s="41"/>
      <c r="E915" s="46"/>
      <c r="F915" s="46"/>
      <c r="G915" s="46"/>
      <c r="I915" s="41"/>
      <c r="J915" s="47"/>
      <c r="K915" s="47"/>
      <c r="L915" s="49"/>
      <c r="M915" s="48"/>
      <c r="N915" s="50"/>
      <c r="O915" s="53"/>
      <c r="P915" s="54"/>
      <c r="Q915" s="37"/>
      <c r="R915" s="51"/>
      <c r="S915" s="43"/>
      <c r="T915" s="37"/>
      <c r="U915" s="37"/>
      <c r="V915" s="43"/>
      <c r="W915" s="41"/>
    </row>
    <row r="916" spans="1:23" s="40" customFormat="1" x14ac:dyDescent="0.25">
      <c r="A916" s="46"/>
      <c r="B916" s="37"/>
      <c r="C916" s="45"/>
      <c r="D916" s="41"/>
      <c r="E916" s="46"/>
      <c r="F916" s="46"/>
      <c r="G916" s="46"/>
      <c r="I916" s="41"/>
      <c r="J916" s="47"/>
      <c r="K916" s="47"/>
      <c r="L916" s="49"/>
      <c r="M916" s="48"/>
      <c r="N916" s="50"/>
      <c r="O916" s="53"/>
      <c r="P916" s="54"/>
      <c r="Q916" s="37"/>
      <c r="R916" s="51"/>
      <c r="S916" s="43"/>
      <c r="T916" s="37"/>
      <c r="U916" s="37"/>
      <c r="V916" s="43"/>
      <c r="W916" s="41"/>
    </row>
    <row r="917" spans="1:23" s="40" customFormat="1" x14ac:dyDescent="0.25">
      <c r="A917" s="46"/>
      <c r="B917" s="37"/>
      <c r="C917" s="45"/>
      <c r="D917" s="41"/>
      <c r="E917" s="46"/>
      <c r="F917" s="46"/>
      <c r="G917" s="46"/>
      <c r="I917" s="41"/>
      <c r="J917" s="47"/>
      <c r="K917" s="47"/>
      <c r="L917" s="49"/>
      <c r="M917" s="48"/>
      <c r="N917" s="50"/>
      <c r="O917" s="53"/>
      <c r="P917" s="54"/>
      <c r="Q917" s="37"/>
      <c r="R917" s="51"/>
      <c r="S917" s="43"/>
      <c r="T917" s="37"/>
      <c r="U917" s="37"/>
      <c r="V917" s="43"/>
      <c r="W917" s="41"/>
    </row>
    <row r="918" spans="1:23" s="40" customFormat="1" x14ac:dyDescent="0.25">
      <c r="A918" s="46"/>
      <c r="B918" s="37"/>
      <c r="C918" s="45"/>
      <c r="D918" s="41"/>
      <c r="E918" s="46"/>
      <c r="F918" s="46"/>
      <c r="G918" s="46"/>
      <c r="I918" s="41"/>
      <c r="J918" s="47"/>
      <c r="K918" s="47"/>
      <c r="L918" s="49"/>
      <c r="M918" s="48"/>
      <c r="N918" s="50"/>
      <c r="O918" s="53"/>
      <c r="P918" s="54"/>
      <c r="Q918" s="37"/>
      <c r="R918" s="51"/>
      <c r="S918" s="43"/>
      <c r="T918" s="37"/>
      <c r="U918" s="37"/>
      <c r="V918" s="43"/>
      <c r="W918" s="41"/>
    </row>
    <row r="919" spans="1:23" s="40" customFormat="1" x14ac:dyDescent="0.25">
      <c r="A919" s="46"/>
      <c r="B919" s="37"/>
      <c r="C919" s="45"/>
      <c r="D919" s="41"/>
      <c r="E919" s="46"/>
      <c r="F919" s="46"/>
      <c r="G919" s="46"/>
      <c r="I919" s="41"/>
      <c r="J919" s="47"/>
      <c r="K919" s="47"/>
      <c r="L919" s="49"/>
      <c r="M919" s="48"/>
      <c r="N919" s="50"/>
      <c r="O919" s="53"/>
      <c r="P919" s="54"/>
      <c r="Q919" s="37"/>
      <c r="R919" s="51"/>
      <c r="S919" s="43"/>
      <c r="T919" s="37"/>
      <c r="U919" s="37"/>
      <c r="V919" s="43"/>
      <c r="W919" s="41"/>
    </row>
    <row r="920" spans="1:23" s="40" customFormat="1" x14ac:dyDescent="0.25">
      <c r="A920" s="46"/>
      <c r="B920" s="37"/>
      <c r="C920" s="45"/>
      <c r="D920" s="41"/>
      <c r="E920" s="46"/>
      <c r="F920" s="46"/>
      <c r="G920" s="46"/>
      <c r="I920" s="41"/>
      <c r="J920" s="47"/>
      <c r="K920" s="47"/>
      <c r="L920" s="49"/>
      <c r="M920" s="48"/>
      <c r="N920" s="50"/>
      <c r="O920" s="53"/>
      <c r="P920" s="54"/>
      <c r="Q920" s="37"/>
      <c r="R920" s="51"/>
      <c r="S920" s="43"/>
      <c r="T920" s="37"/>
      <c r="U920" s="37"/>
      <c r="V920" s="43"/>
      <c r="W920" s="41"/>
    </row>
    <row r="921" spans="1:23" s="40" customFormat="1" x14ac:dyDescent="0.25">
      <c r="A921" s="46"/>
      <c r="B921" s="37"/>
      <c r="C921" s="45"/>
      <c r="D921" s="41"/>
      <c r="E921" s="46"/>
      <c r="F921" s="46"/>
      <c r="G921" s="46"/>
      <c r="I921" s="41"/>
      <c r="J921" s="47"/>
      <c r="K921" s="47"/>
      <c r="L921" s="49"/>
      <c r="M921" s="48"/>
      <c r="N921" s="50"/>
      <c r="O921" s="53"/>
      <c r="P921" s="54"/>
      <c r="Q921" s="37"/>
      <c r="R921" s="51"/>
      <c r="S921" s="43"/>
      <c r="T921" s="37"/>
      <c r="U921" s="37"/>
      <c r="V921" s="43"/>
      <c r="W921" s="41"/>
    </row>
    <row r="922" spans="1:23" s="40" customFormat="1" x14ac:dyDescent="0.25">
      <c r="A922" s="46"/>
      <c r="B922" s="37"/>
      <c r="C922" s="45"/>
      <c r="D922" s="41"/>
      <c r="E922" s="46"/>
      <c r="F922" s="46"/>
      <c r="G922" s="46"/>
      <c r="I922" s="41"/>
      <c r="J922" s="47"/>
      <c r="K922" s="47"/>
      <c r="L922" s="49"/>
      <c r="M922" s="48"/>
      <c r="N922" s="50"/>
      <c r="O922" s="53"/>
      <c r="P922" s="54"/>
      <c r="Q922" s="37"/>
      <c r="R922" s="51"/>
      <c r="S922" s="43"/>
      <c r="T922" s="37"/>
      <c r="U922" s="37"/>
      <c r="V922" s="43"/>
      <c r="W922" s="41"/>
    </row>
    <row r="923" spans="1:23" s="40" customFormat="1" x14ac:dyDescent="0.25">
      <c r="A923" s="46"/>
      <c r="B923" s="37"/>
      <c r="C923" s="45"/>
      <c r="D923" s="41"/>
      <c r="E923" s="46"/>
      <c r="F923" s="46"/>
      <c r="G923" s="46"/>
      <c r="I923" s="41"/>
      <c r="J923" s="47"/>
      <c r="K923" s="47"/>
      <c r="L923" s="49"/>
      <c r="M923" s="48"/>
      <c r="N923" s="50"/>
      <c r="O923" s="53"/>
      <c r="P923" s="54"/>
      <c r="Q923" s="37"/>
      <c r="R923" s="51"/>
      <c r="S923" s="43"/>
      <c r="T923" s="37"/>
      <c r="U923" s="37"/>
      <c r="V923" s="43"/>
      <c r="W923" s="41"/>
    </row>
    <row r="924" spans="1:23" s="40" customFormat="1" x14ac:dyDescent="0.25">
      <c r="A924" s="46"/>
      <c r="B924" s="37"/>
      <c r="C924" s="45"/>
      <c r="D924" s="41"/>
      <c r="E924" s="46"/>
      <c r="F924" s="46"/>
      <c r="G924" s="46"/>
      <c r="I924" s="41"/>
      <c r="J924" s="47"/>
      <c r="K924" s="47"/>
      <c r="L924" s="49"/>
      <c r="M924" s="48"/>
      <c r="N924" s="50"/>
      <c r="O924" s="53"/>
      <c r="P924" s="54"/>
      <c r="Q924" s="37"/>
      <c r="R924" s="51"/>
      <c r="S924" s="43"/>
      <c r="T924" s="37"/>
      <c r="U924" s="37"/>
      <c r="V924" s="43"/>
      <c r="W924" s="41"/>
    </row>
    <row r="925" spans="1:23" s="40" customFormat="1" x14ac:dyDescent="0.25">
      <c r="A925" s="46"/>
      <c r="B925" s="37"/>
      <c r="C925" s="45"/>
      <c r="D925" s="41"/>
      <c r="E925" s="46"/>
      <c r="F925" s="46"/>
      <c r="G925" s="46"/>
      <c r="I925" s="41"/>
      <c r="J925" s="47"/>
      <c r="K925" s="47"/>
      <c r="L925" s="49"/>
      <c r="M925" s="48"/>
      <c r="N925" s="50"/>
      <c r="O925" s="53"/>
      <c r="P925" s="54"/>
      <c r="Q925" s="37"/>
      <c r="R925" s="51"/>
      <c r="S925" s="43"/>
      <c r="T925" s="37"/>
      <c r="U925" s="37"/>
      <c r="V925" s="43"/>
      <c r="W925" s="41"/>
    </row>
    <row r="926" spans="1:23" s="40" customFormat="1" x14ac:dyDescent="0.25">
      <c r="A926" s="46"/>
      <c r="B926" s="37"/>
      <c r="C926" s="45"/>
      <c r="D926" s="41"/>
      <c r="E926" s="46"/>
      <c r="F926" s="46"/>
      <c r="G926" s="46"/>
      <c r="I926" s="41"/>
      <c r="J926" s="47"/>
      <c r="K926" s="47"/>
      <c r="L926" s="49"/>
      <c r="M926" s="48"/>
      <c r="N926" s="50"/>
      <c r="O926" s="53"/>
      <c r="P926" s="54"/>
      <c r="Q926" s="37"/>
      <c r="R926" s="51"/>
      <c r="S926" s="43"/>
      <c r="T926" s="37"/>
      <c r="U926" s="37"/>
      <c r="V926" s="43"/>
      <c r="W926" s="41"/>
    </row>
    <row r="927" spans="1:23" s="40" customFormat="1" x14ac:dyDescent="0.25">
      <c r="A927" s="46"/>
      <c r="B927" s="37"/>
      <c r="C927" s="45"/>
      <c r="D927" s="41"/>
      <c r="E927" s="46"/>
      <c r="F927" s="46"/>
      <c r="G927" s="46"/>
      <c r="I927" s="41"/>
      <c r="J927" s="47"/>
      <c r="K927" s="47"/>
      <c r="L927" s="49"/>
      <c r="M927" s="48"/>
      <c r="N927" s="50"/>
      <c r="O927" s="53"/>
      <c r="P927" s="54"/>
      <c r="Q927" s="37"/>
      <c r="R927" s="51"/>
      <c r="S927" s="43"/>
      <c r="T927" s="37"/>
      <c r="U927" s="37"/>
      <c r="V927" s="43"/>
      <c r="W927" s="41"/>
    </row>
    <row r="928" spans="1:23" s="40" customFormat="1" x14ac:dyDescent="0.25">
      <c r="A928" s="46"/>
      <c r="B928" s="37"/>
      <c r="C928" s="45"/>
      <c r="D928" s="41"/>
      <c r="E928" s="46"/>
      <c r="F928" s="46"/>
      <c r="G928" s="46"/>
      <c r="I928" s="41"/>
      <c r="J928" s="47"/>
      <c r="K928" s="47"/>
      <c r="L928" s="49"/>
      <c r="M928" s="48"/>
      <c r="N928" s="50"/>
      <c r="O928" s="53"/>
      <c r="P928" s="54"/>
      <c r="Q928" s="37"/>
      <c r="R928" s="51"/>
      <c r="S928" s="43"/>
      <c r="T928" s="37"/>
      <c r="U928" s="37"/>
      <c r="V928" s="43"/>
      <c r="W928" s="41"/>
    </row>
    <row r="929" spans="1:23" s="40" customFormat="1" x14ac:dyDescent="0.25">
      <c r="A929" s="46"/>
      <c r="B929" s="37"/>
      <c r="C929" s="45"/>
      <c r="D929" s="41"/>
      <c r="E929" s="46"/>
      <c r="F929" s="46"/>
      <c r="G929" s="46"/>
      <c r="I929" s="41"/>
      <c r="J929" s="47"/>
      <c r="K929" s="47"/>
      <c r="L929" s="49"/>
      <c r="M929" s="48"/>
      <c r="N929" s="50"/>
      <c r="O929" s="53"/>
      <c r="P929" s="54"/>
      <c r="Q929" s="37"/>
      <c r="R929" s="51"/>
      <c r="S929" s="43"/>
      <c r="T929" s="37"/>
      <c r="U929" s="37"/>
      <c r="V929" s="43"/>
      <c r="W929" s="41"/>
    </row>
    <row r="930" spans="1:23" s="40" customFormat="1" x14ac:dyDescent="0.25">
      <c r="A930" s="46"/>
      <c r="B930" s="37"/>
      <c r="C930" s="45"/>
      <c r="D930" s="41"/>
      <c r="E930" s="46"/>
      <c r="F930" s="46"/>
      <c r="G930" s="46"/>
      <c r="I930" s="41"/>
      <c r="J930" s="47"/>
      <c r="K930" s="47"/>
      <c r="L930" s="49"/>
      <c r="M930" s="48"/>
      <c r="N930" s="50"/>
      <c r="O930" s="53"/>
      <c r="P930" s="54"/>
      <c r="Q930" s="37"/>
      <c r="R930" s="51"/>
      <c r="S930" s="43"/>
      <c r="T930" s="37"/>
      <c r="U930" s="37"/>
      <c r="V930" s="43"/>
      <c r="W930" s="41"/>
    </row>
    <row r="931" spans="1:23" s="40" customFormat="1" x14ac:dyDescent="0.25">
      <c r="A931" s="46"/>
      <c r="B931" s="37"/>
      <c r="C931" s="45"/>
      <c r="D931" s="41"/>
      <c r="E931" s="46"/>
      <c r="F931" s="46"/>
      <c r="G931" s="46"/>
      <c r="I931" s="41"/>
      <c r="J931" s="47"/>
      <c r="K931" s="47"/>
      <c r="L931" s="49"/>
      <c r="M931" s="48"/>
      <c r="N931" s="50"/>
      <c r="O931" s="53"/>
      <c r="P931" s="54"/>
      <c r="Q931" s="37"/>
      <c r="R931" s="51"/>
      <c r="S931" s="43"/>
      <c r="T931" s="37"/>
      <c r="U931" s="37"/>
      <c r="V931" s="43"/>
      <c r="W931" s="41"/>
    </row>
    <row r="932" spans="1:23" s="40" customFormat="1" x14ac:dyDescent="0.25">
      <c r="A932" s="46"/>
      <c r="B932" s="37"/>
      <c r="C932" s="45"/>
      <c r="D932" s="41"/>
      <c r="E932" s="46"/>
      <c r="F932" s="46"/>
      <c r="G932" s="46"/>
      <c r="I932" s="41"/>
      <c r="J932" s="47"/>
      <c r="K932" s="47"/>
      <c r="L932" s="49"/>
      <c r="M932" s="48"/>
      <c r="N932" s="50"/>
      <c r="O932" s="53"/>
      <c r="P932" s="54"/>
      <c r="Q932" s="37"/>
      <c r="R932" s="51"/>
      <c r="S932" s="43"/>
      <c r="T932" s="37"/>
      <c r="U932" s="37"/>
      <c r="V932" s="43"/>
      <c r="W932" s="41"/>
    </row>
    <row r="933" spans="1:23" s="40" customFormat="1" x14ac:dyDescent="0.25">
      <c r="A933" s="46"/>
      <c r="B933" s="37"/>
      <c r="C933" s="45"/>
      <c r="D933" s="41"/>
      <c r="E933" s="46"/>
      <c r="F933" s="46"/>
      <c r="G933" s="46"/>
      <c r="I933" s="41"/>
      <c r="J933" s="47"/>
      <c r="K933" s="47"/>
      <c r="L933" s="49"/>
      <c r="M933" s="48"/>
      <c r="N933" s="50"/>
      <c r="O933" s="53"/>
      <c r="P933" s="54"/>
      <c r="Q933" s="37"/>
      <c r="R933" s="51"/>
      <c r="S933" s="43"/>
      <c r="T933" s="37"/>
      <c r="U933" s="37"/>
      <c r="V933" s="43"/>
      <c r="W933" s="41"/>
    </row>
    <row r="934" spans="1:23" s="40" customFormat="1" x14ac:dyDescent="0.25">
      <c r="A934" s="46"/>
      <c r="B934" s="37"/>
      <c r="C934" s="45"/>
      <c r="D934" s="41"/>
      <c r="E934" s="46"/>
      <c r="F934" s="46"/>
      <c r="G934" s="46"/>
      <c r="I934" s="41"/>
      <c r="J934" s="47"/>
      <c r="K934" s="47"/>
      <c r="L934" s="49"/>
      <c r="M934" s="48"/>
      <c r="N934" s="50"/>
      <c r="O934" s="53"/>
      <c r="P934" s="54"/>
      <c r="Q934" s="37"/>
      <c r="R934" s="51"/>
      <c r="S934" s="43"/>
      <c r="T934" s="37"/>
      <c r="U934" s="37"/>
      <c r="V934" s="43"/>
      <c r="W934" s="41"/>
    </row>
    <row r="935" spans="1:23" s="40" customFormat="1" x14ac:dyDescent="0.25">
      <c r="A935" s="46"/>
      <c r="B935" s="37"/>
      <c r="C935" s="45"/>
      <c r="D935" s="41"/>
      <c r="E935" s="46"/>
      <c r="F935" s="46"/>
      <c r="G935" s="46"/>
      <c r="I935" s="41"/>
      <c r="J935" s="47"/>
      <c r="K935" s="47"/>
      <c r="L935" s="49"/>
      <c r="M935" s="48"/>
      <c r="N935" s="50"/>
      <c r="O935" s="53"/>
      <c r="P935" s="54"/>
      <c r="Q935" s="37"/>
      <c r="R935" s="51"/>
      <c r="S935" s="43"/>
      <c r="T935" s="37"/>
      <c r="U935" s="37"/>
      <c r="V935" s="43"/>
      <c r="W935" s="41"/>
    </row>
    <row r="936" spans="1:23" s="40" customFormat="1" x14ac:dyDescent="0.25">
      <c r="A936" s="46"/>
      <c r="B936" s="37"/>
      <c r="C936" s="45"/>
      <c r="D936" s="41"/>
      <c r="E936" s="46"/>
      <c r="F936" s="46"/>
      <c r="G936" s="46"/>
      <c r="I936" s="41"/>
      <c r="J936" s="47"/>
      <c r="K936" s="47"/>
      <c r="L936" s="49"/>
      <c r="M936" s="48"/>
      <c r="N936" s="50"/>
      <c r="O936" s="53"/>
      <c r="P936" s="54"/>
      <c r="Q936" s="37"/>
      <c r="R936" s="51"/>
      <c r="S936" s="43"/>
      <c r="T936" s="37"/>
      <c r="U936" s="37"/>
      <c r="V936" s="43"/>
      <c r="W936" s="41"/>
    </row>
    <row r="937" spans="1:23" s="40" customFormat="1" x14ac:dyDescent="0.25">
      <c r="A937" s="46"/>
      <c r="B937" s="37"/>
      <c r="C937" s="45"/>
      <c r="D937" s="41"/>
      <c r="E937" s="46"/>
      <c r="F937" s="46"/>
      <c r="G937" s="46"/>
      <c r="I937" s="41"/>
      <c r="J937" s="47"/>
      <c r="K937" s="47"/>
      <c r="L937" s="49"/>
      <c r="M937" s="48"/>
      <c r="N937" s="50"/>
      <c r="O937" s="53"/>
      <c r="P937" s="54"/>
      <c r="Q937" s="37"/>
      <c r="R937" s="51"/>
      <c r="S937" s="43"/>
      <c r="T937" s="37"/>
      <c r="U937" s="37"/>
      <c r="V937" s="43"/>
      <c r="W937" s="41"/>
    </row>
    <row r="938" spans="1:23" s="40" customFormat="1" x14ac:dyDescent="0.25">
      <c r="A938" s="46"/>
      <c r="B938" s="37"/>
      <c r="C938" s="45"/>
      <c r="D938" s="41"/>
      <c r="E938" s="46"/>
      <c r="F938" s="46"/>
      <c r="G938" s="46"/>
      <c r="I938" s="41"/>
      <c r="J938" s="47"/>
      <c r="K938" s="47"/>
      <c r="L938" s="49"/>
      <c r="M938" s="48"/>
      <c r="N938" s="50"/>
      <c r="O938" s="53"/>
      <c r="P938" s="54"/>
      <c r="Q938" s="37"/>
      <c r="R938" s="51"/>
      <c r="S938" s="43"/>
      <c r="T938" s="37"/>
      <c r="U938" s="37"/>
      <c r="V938" s="43"/>
      <c r="W938" s="41"/>
    </row>
    <row r="939" spans="1:23" s="40" customFormat="1" x14ac:dyDescent="0.25">
      <c r="A939" s="46"/>
      <c r="B939" s="37"/>
      <c r="C939" s="45"/>
      <c r="D939" s="41"/>
      <c r="E939" s="46"/>
      <c r="F939" s="46"/>
      <c r="G939" s="46"/>
      <c r="I939" s="41"/>
      <c r="J939" s="47"/>
      <c r="K939" s="47"/>
      <c r="L939" s="49"/>
      <c r="M939" s="48"/>
      <c r="N939" s="50"/>
      <c r="O939" s="53"/>
      <c r="P939" s="54"/>
      <c r="Q939" s="37"/>
      <c r="R939" s="51"/>
      <c r="S939" s="43"/>
      <c r="T939" s="37"/>
      <c r="U939" s="37"/>
      <c r="V939" s="43"/>
      <c r="W939" s="41"/>
    </row>
    <row r="940" spans="1:23" s="40" customFormat="1" x14ac:dyDescent="0.25">
      <c r="A940" s="46"/>
      <c r="B940" s="37"/>
      <c r="C940" s="45"/>
      <c r="D940" s="41"/>
      <c r="E940" s="46"/>
      <c r="F940" s="46"/>
      <c r="G940" s="46"/>
      <c r="I940" s="41"/>
      <c r="J940" s="47"/>
      <c r="K940" s="47"/>
      <c r="L940" s="49"/>
      <c r="M940" s="48"/>
      <c r="N940" s="50"/>
      <c r="O940" s="53"/>
      <c r="P940" s="54"/>
      <c r="Q940" s="37"/>
      <c r="R940" s="51"/>
      <c r="S940" s="43"/>
      <c r="T940" s="37"/>
      <c r="U940" s="37"/>
      <c r="V940" s="43"/>
      <c r="W940" s="41"/>
    </row>
    <row r="941" spans="1:23" s="40" customFormat="1" x14ac:dyDescent="0.25">
      <c r="A941" s="46"/>
      <c r="B941" s="37"/>
      <c r="C941" s="45"/>
      <c r="D941" s="41"/>
      <c r="E941" s="46"/>
      <c r="F941" s="46"/>
      <c r="G941" s="46"/>
      <c r="I941" s="41"/>
      <c r="J941" s="47"/>
      <c r="K941" s="47"/>
      <c r="L941" s="49"/>
      <c r="M941" s="48"/>
      <c r="N941" s="50"/>
      <c r="O941" s="53"/>
      <c r="P941" s="54"/>
      <c r="Q941" s="37"/>
      <c r="R941" s="51"/>
      <c r="S941" s="43"/>
      <c r="T941" s="37"/>
      <c r="U941" s="37"/>
      <c r="V941" s="43"/>
      <c r="W941" s="41"/>
    </row>
    <row r="942" spans="1:23" s="40" customFormat="1" x14ac:dyDescent="0.25">
      <c r="A942" s="46"/>
      <c r="B942" s="37"/>
      <c r="C942" s="45"/>
      <c r="D942" s="41"/>
      <c r="E942" s="46"/>
      <c r="F942" s="46"/>
      <c r="G942" s="46"/>
      <c r="I942" s="41"/>
      <c r="J942" s="47"/>
      <c r="K942" s="47"/>
      <c r="L942" s="49"/>
      <c r="M942" s="48"/>
      <c r="N942" s="50"/>
      <c r="O942" s="53"/>
      <c r="P942" s="54"/>
      <c r="Q942" s="37"/>
      <c r="R942" s="51"/>
      <c r="S942" s="43"/>
      <c r="T942" s="37"/>
      <c r="U942" s="37"/>
      <c r="V942" s="43"/>
      <c r="W942" s="41"/>
    </row>
    <row r="943" spans="1:23" s="40" customFormat="1" x14ac:dyDescent="0.25">
      <c r="A943" s="46"/>
      <c r="B943" s="37"/>
      <c r="C943" s="45"/>
      <c r="D943" s="41"/>
      <c r="E943" s="46"/>
      <c r="F943" s="46"/>
      <c r="G943" s="46"/>
      <c r="I943" s="41"/>
      <c r="J943" s="47"/>
      <c r="K943" s="47"/>
      <c r="L943" s="49"/>
      <c r="M943" s="48"/>
      <c r="N943" s="50"/>
      <c r="O943" s="53"/>
      <c r="P943" s="54"/>
      <c r="Q943" s="37"/>
      <c r="R943" s="51"/>
      <c r="S943" s="43"/>
      <c r="T943" s="37"/>
      <c r="U943" s="37"/>
      <c r="V943" s="43"/>
      <c r="W943" s="41"/>
    </row>
    <row r="944" spans="1:23" s="40" customFormat="1" x14ac:dyDescent="0.25">
      <c r="A944" s="46"/>
      <c r="B944" s="37"/>
      <c r="C944" s="45"/>
      <c r="D944" s="41"/>
      <c r="E944" s="46"/>
      <c r="F944" s="46"/>
      <c r="G944" s="46"/>
      <c r="I944" s="41"/>
      <c r="J944" s="47"/>
      <c r="K944" s="47"/>
      <c r="L944" s="49"/>
      <c r="M944" s="48"/>
      <c r="N944" s="50"/>
      <c r="O944" s="53"/>
      <c r="P944" s="54"/>
      <c r="Q944" s="37"/>
      <c r="R944" s="51"/>
      <c r="S944" s="43"/>
      <c r="T944" s="37"/>
      <c r="U944" s="37"/>
      <c r="V944" s="43"/>
      <c r="W944" s="41"/>
    </row>
    <row r="945" spans="1:23" s="40" customFormat="1" x14ac:dyDescent="0.25">
      <c r="A945" s="46"/>
      <c r="B945" s="37"/>
      <c r="C945" s="45"/>
      <c r="D945" s="41"/>
      <c r="E945" s="46"/>
      <c r="F945" s="46"/>
      <c r="G945" s="46"/>
      <c r="I945" s="41"/>
      <c r="J945" s="47"/>
      <c r="K945" s="47"/>
      <c r="L945" s="49"/>
      <c r="M945" s="48"/>
      <c r="N945" s="50"/>
      <c r="O945" s="53"/>
      <c r="P945" s="54"/>
      <c r="Q945" s="37"/>
      <c r="R945" s="51"/>
      <c r="S945" s="43"/>
      <c r="T945" s="37"/>
      <c r="U945" s="37"/>
      <c r="V945" s="43"/>
      <c r="W945" s="41"/>
    </row>
    <row r="946" spans="1:23" s="40" customFormat="1" x14ac:dyDescent="0.25">
      <c r="A946" s="46"/>
      <c r="B946" s="37"/>
      <c r="C946" s="45"/>
      <c r="D946" s="41"/>
      <c r="E946" s="46"/>
      <c r="F946" s="46"/>
      <c r="G946" s="46"/>
      <c r="I946" s="41"/>
      <c r="J946" s="47"/>
      <c r="K946" s="47"/>
      <c r="L946" s="49"/>
      <c r="M946" s="48"/>
      <c r="N946" s="50"/>
      <c r="O946" s="53"/>
      <c r="P946" s="54"/>
      <c r="Q946" s="37"/>
      <c r="R946" s="51"/>
      <c r="S946" s="43"/>
      <c r="T946" s="37"/>
      <c r="U946" s="37"/>
      <c r="V946" s="43"/>
      <c r="W946" s="41"/>
    </row>
    <row r="947" spans="1:23" s="40" customFormat="1" x14ac:dyDescent="0.25">
      <c r="A947" s="46"/>
      <c r="B947" s="37"/>
      <c r="C947" s="45"/>
      <c r="D947" s="41"/>
      <c r="E947" s="46"/>
      <c r="F947" s="46"/>
      <c r="G947" s="46"/>
      <c r="I947" s="41"/>
      <c r="J947" s="47"/>
      <c r="K947" s="47"/>
      <c r="L947" s="49"/>
      <c r="M947" s="48"/>
      <c r="N947" s="50"/>
      <c r="O947" s="53"/>
      <c r="P947" s="54"/>
      <c r="Q947" s="37"/>
      <c r="R947" s="51"/>
      <c r="S947" s="43"/>
      <c r="T947" s="37"/>
      <c r="U947" s="37"/>
      <c r="V947" s="43"/>
      <c r="W947" s="41"/>
    </row>
    <row r="948" spans="1:23" s="40" customFormat="1" x14ac:dyDescent="0.25">
      <c r="A948" s="46"/>
      <c r="B948" s="37"/>
      <c r="C948" s="45"/>
      <c r="D948" s="41"/>
      <c r="E948" s="46"/>
      <c r="F948" s="46"/>
      <c r="G948" s="46"/>
      <c r="I948" s="41"/>
      <c r="J948" s="47"/>
      <c r="K948" s="47"/>
      <c r="L948" s="49"/>
      <c r="M948" s="48"/>
      <c r="N948" s="50"/>
      <c r="O948" s="53"/>
      <c r="P948" s="54"/>
      <c r="Q948" s="37"/>
      <c r="R948" s="51"/>
      <c r="S948" s="43"/>
      <c r="T948" s="37"/>
      <c r="U948" s="37"/>
      <c r="V948" s="43"/>
      <c r="W948" s="41"/>
    </row>
    <row r="949" spans="1:23" s="40" customFormat="1" x14ac:dyDescent="0.25">
      <c r="A949" s="46"/>
      <c r="B949" s="37"/>
      <c r="C949" s="45"/>
      <c r="D949" s="41"/>
      <c r="E949" s="46"/>
      <c r="F949" s="46"/>
      <c r="G949" s="46"/>
      <c r="I949" s="41"/>
      <c r="J949" s="47"/>
      <c r="K949" s="47"/>
      <c r="L949" s="49"/>
      <c r="M949" s="48"/>
      <c r="N949" s="50"/>
      <c r="O949" s="53"/>
      <c r="P949" s="54"/>
      <c r="Q949" s="37"/>
      <c r="R949" s="51"/>
      <c r="S949" s="43"/>
      <c r="T949" s="37"/>
      <c r="U949" s="37"/>
      <c r="V949" s="43"/>
      <c r="W949" s="41"/>
    </row>
    <row r="950" spans="1:23" s="40" customFormat="1" x14ac:dyDescent="0.25">
      <c r="A950" s="46"/>
      <c r="B950" s="37"/>
      <c r="C950" s="45"/>
      <c r="D950" s="41"/>
      <c r="E950" s="46"/>
      <c r="F950" s="46"/>
      <c r="G950" s="46"/>
      <c r="I950" s="41"/>
      <c r="J950" s="47"/>
      <c r="K950" s="47"/>
      <c r="L950" s="49"/>
      <c r="M950" s="48"/>
      <c r="N950" s="50"/>
      <c r="O950" s="53"/>
      <c r="P950" s="54"/>
      <c r="Q950" s="37"/>
      <c r="R950" s="51"/>
      <c r="S950" s="43"/>
      <c r="T950" s="37"/>
      <c r="U950" s="37"/>
      <c r="V950" s="43"/>
      <c r="W950" s="41"/>
    </row>
    <row r="951" spans="1:23" s="40" customFormat="1" x14ac:dyDescent="0.25">
      <c r="A951" s="46"/>
      <c r="B951" s="37"/>
      <c r="C951" s="45"/>
      <c r="D951" s="41"/>
      <c r="E951" s="46"/>
      <c r="F951" s="46"/>
      <c r="G951" s="46"/>
      <c r="I951" s="41"/>
      <c r="J951" s="47"/>
      <c r="K951" s="47"/>
      <c r="L951" s="49"/>
      <c r="M951" s="48"/>
      <c r="N951" s="50"/>
      <c r="O951" s="53"/>
      <c r="P951" s="54"/>
      <c r="Q951" s="37"/>
      <c r="R951" s="51"/>
      <c r="S951" s="43"/>
      <c r="T951" s="37"/>
      <c r="U951" s="37"/>
      <c r="V951" s="43"/>
      <c r="W951" s="41"/>
    </row>
    <row r="952" spans="1:23" s="40" customFormat="1" x14ac:dyDescent="0.25">
      <c r="A952" s="46"/>
      <c r="B952" s="37"/>
      <c r="C952" s="45"/>
      <c r="D952" s="41"/>
      <c r="E952" s="46"/>
      <c r="F952" s="46"/>
      <c r="G952" s="46"/>
      <c r="I952" s="41"/>
      <c r="J952" s="47"/>
      <c r="K952" s="47"/>
      <c r="L952" s="49"/>
      <c r="M952" s="48"/>
      <c r="N952" s="50"/>
      <c r="O952" s="53"/>
      <c r="P952" s="54"/>
      <c r="Q952" s="37"/>
      <c r="R952" s="51"/>
      <c r="S952" s="43"/>
      <c r="T952" s="37"/>
      <c r="U952" s="37"/>
      <c r="V952" s="43"/>
      <c r="W952" s="41"/>
    </row>
    <row r="953" spans="1:23" s="40" customFormat="1" x14ac:dyDescent="0.25">
      <c r="A953" s="46"/>
      <c r="B953" s="37"/>
      <c r="C953" s="45"/>
      <c r="D953" s="41"/>
      <c r="E953" s="46"/>
      <c r="F953" s="46"/>
      <c r="G953" s="46"/>
      <c r="I953" s="41"/>
      <c r="J953" s="47"/>
      <c r="K953" s="47"/>
      <c r="L953" s="49"/>
      <c r="M953" s="48"/>
      <c r="N953" s="50"/>
      <c r="O953" s="53"/>
      <c r="P953" s="54"/>
      <c r="Q953" s="37"/>
      <c r="R953" s="51"/>
      <c r="S953" s="43"/>
      <c r="T953" s="37"/>
      <c r="U953" s="37"/>
      <c r="V953" s="43"/>
      <c r="W953" s="41"/>
    </row>
    <row r="954" spans="1:23" s="40" customFormat="1" x14ac:dyDescent="0.25">
      <c r="A954" s="46"/>
      <c r="B954" s="37"/>
      <c r="C954" s="45"/>
      <c r="D954" s="41"/>
      <c r="E954" s="46"/>
      <c r="F954" s="46"/>
      <c r="G954" s="46"/>
      <c r="I954" s="41"/>
      <c r="J954" s="47"/>
      <c r="K954" s="47"/>
      <c r="L954" s="49"/>
      <c r="M954" s="48"/>
      <c r="N954" s="50"/>
      <c r="O954" s="53"/>
      <c r="P954" s="54"/>
      <c r="Q954" s="37"/>
      <c r="R954" s="51"/>
      <c r="S954" s="43"/>
      <c r="T954" s="37"/>
      <c r="U954" s="37"/>
      <c r="V954" s="43"/>
      <c r="W954" s="41"/>
    </row>
    <row r="955" spans="1:23" s="40" customFormat="1" x14ac:dyDescent="0.25">
      <c r="A955" s="46"/>
      <c r="B955" s="37"/>
      <c r="C955" s="45"/>
      <c r="D955" s="41"/>
      <c r="E955" s="46"/>
      <c r="F955" s="46"/>
      <c r="G955" s="46"/>
      <c r="I955" s="41"/>
      <c r="J955" s="47"/>
      <c r="K955" s="47"/>
      <c r="L955" s="49"/>
      <c r="M955" s="48"/>
      <c r="N955" s="50"/>
      <c r="O955" s="53"/>
      <c r="P955" s="54"/>
      <c r="Q955" s="37"/>
      <c r="R955" s="51"/>
      <c r="S955" s="43"/>
      <c r="T955" s="37"/>
      <c r="U955" s="37"/>
      <c r="V955" s="43"/>
      <c r="W955" s="41"/>
    </row>
    <row r="956" spans="1:23" s="40" customFormat="1" x14ac:dyDescent="0.25">
      <c r="A956" s="46"/>
      <c r="B956" s="37"/>
      <c r="C956" s="45"/>
      <c r="D956" s="41"/>
      <c r="E956" s="46"/>
      <c r="F956" s="46"/>
      <c r="G956" s="46"/>
      <c r="I956" s="41"/>
      <c r="J956" s="47"/>
      <c r="K956" s="47"/>
      <c r="L956" s="49"/>
      <c r="M956" s="48"/>
      <c r="N956" s="50"/>
      <c r="O956" s="53"/>
      <c r="P956" s="54"/>
      <c r="Q956" s="37"/>
      <c r="R956" s="51"/>
      <c r="S956" s="43"/>
      <c r="T956" s="37"/>
      <c r="U956" s="37"/>
      <c r="V956" s="43"/>
      <c r="W956" s="41"/>
    </row>
    <row r="957" spans="1:23" s="40" customFormat="1" x14ac:dyDescent="0.25">
      <c r="A957" s="46"/>
      <c r="B957" s="37"/>
      <c r="C957" s="45"/>
      <c r="D957" s="41"/>
      <c r="E957" s="46"/>
      <c r="F957" s="46"/>
      <c r="G957" s="46"/>
      <c r="I957" s="41"/>
      <c r="J957" s="47"/>
      <c r="K957" s="47"/>
      <c r="L957" s="49"/>
      <c r="M957" s="48"/>
      <c r="N957" s="50"/>
      <c r="O957" s="53"/>
      <c r="P957" s="54"/>
      <c r="Q957" s="37"/>
      <c r="R957" s="51"/>
      <c r="S957" s="43"/>
      <c r="T957" s="37"/>
      <c r="U957" s="37"/>
      <c r="V957" s="43"/>
      <c r="W957" s="41"/>
    </row>
    <row r="958" spans="1:23" s="40" customFormat="1" x14ac:dyDescent="0.25">
      <c r="A958" s="46"/>
      <c r="B958" s="37"/>
      <c r="C958" s="45"/>
      <c r="D958" s="41"/>
      <c r="E958" s="46"/>
      <c r="F958" s="46"/>
      <c r="G958" s="46"/>
      <c r="I958" s="41"/>
      <c r="J958" s="47"/>
      <c r="K958" s="47"/>
      <c r="L958" s="49"/>
      <c r="M958" s="48"/>
      <c r="N958" s="50"/>
      <c r="O958" s="53"/>
      <c r="P958" s="54"/>
      <c r="Q958" s="37"/>
      <c r="R958" s="51"/>
      <c r="S958" s="43"/>
      <c r="T958" s="37"/>
      <c r="U958" s="37"/>
      <c r="V958" s="43"/>
      <c r="W958" s="41"/>
    </row>
    <row r="959" spans="1:23" s="40" customFormat="1" x14ac:dyDescent="0.25">
      <c r="A959" s="46"/>
      <c r="B959" s="37"/>
      <c r="C959" s="45"/>
      <c r="D959" s="41"/>
      <c r="E959" s="46"/>
      <c r="F959" s="46"/>
      <c r="G959" s="46"/>
      <c r="I959" s="41"/>
      <c r="J959" s="47"/>
      <c r="K959" s="47"/>
      <c r="L959" s="49"/>
      <c r="M959" s="48"/>
      <c r="N959" s="50"/>
      <c r="O959" s="53"/>
      <c r="P959" s="54"/>
      <c r="Q959" s="37"/>
      <c r="R959" s="51"/>
      <c r="S959" s="43"/>
      <c r="T959" s="37"/>
      <c r="U959" s="37"/>
      <c r="V959" s="43"/>
      <c r="W959" s="41"/>
    </row>
    <row r="960" spans="1:23" s="40" customFormat="1" x14ac:dyDescent="0.25">
      <c r="A960" s="46"/>
      <c r="B960" s="37"/>
      <c r="C960" s="45"/>
      <c r="D960" s="41"/>
      <c r="E960" s="46"/>
      <c r="F960" s="46"/>
      <c r="G960" s="46"/>
      <c r="I960" s="41"/>
      <c r="J960" s="47"/>
      <c r="K960" s="47"/>
      <c r="L960" s="49"/>
      <c r="M960" s="48"/>
      <c r="N960" s="50"/>
      <c r="O960" s="53"/>
      <c r="P960" s="54"/>
      <c r="Q960" s="37"/>
      <c r="R960" s="51"/>
      <c r="S960" s="43"/>
      <c r="T960" s="37"/>
      <c r="U960" s="37"/>
      <c r="V960" s="43"/>
      <c r="W960" s="41"/>
    </row>
    <row r="961" spans="1:23" s="40" customFormat="1" x14ac:dyDescent="0.25">
      <c r="A961" s="46"/>
      <c r="B961" s="37"/>
      <c r="C961" s="45"/>
      <c r="D961" s="41"/>
      <c r="E961" s="46"/>
      <c r="F961" s="46"/>
      <c r="G961" s="46"/>
      <c r="I961" s="41"/>
      <c r="J961" s="47"/>
      <c r="K961" s="47"/>
      <c r="L961" s="49"/>
      <c r="M961" s="48"/>
      <c r="N961" s="50"/>
      <c r="O961" s="53"/>
      <c r="P961" s="54"/>
      <c r="Q961" s="37"/>
      <c r="R961" s="51"/>
      <c r="S961" s="43"/>
      <c r="T961" s="37"/>
      <c r="U961" s="37"/>
      <c r="V961" s="43"/>
      <c r="W961" s="41"/>
    </row>
    <row r="962" spans="1:23" s="40" customFormat="1" x14ac:dyDescent="0.25">
      <c r="A962" s="46"/>
      <c r="B962" s="37"/>
      <c r="C962" s="45"/>
      <c r="D962" s="41"/>
      <c r="E962" s="46"/>
      <c r="F962" s="46"/>
      <c r="G962" s="46"/>
      <c r="I962" s="41"/>
      <c r="J962" s="47"/>
      <c r="K962" s="47"/>
      <c r="L962" s="49"/>
      <c r="M962" s="48"/>
      <c r="N962" s="50"/>
      <c r="O962" s="53"/>
      <c r="P962" s="54"/>
      <c r="Q962" s="37"/>
      <c r="R962" s="51"/>
      <c r="S962" s="43"/>
      <c r="T962" s="37"/>
      <c r="U962" s="37"/>
      <c r="V962" s="43"/>
      <c r="W962" s="41"/>
    </row>
    <row r="963" spans="1:23" s="40" customFormat="1" x14ac:dyDescent="0.25">
      <c r="A963" s="46"/>
      <c r="B963" s="37"/>
      <c r="C963" s="45"/>
      <c r="D963" s="41"/>
      <c r="E963" s="46"/>
      <c r="F963" s="46"/>
      <c r="G963" s="46"/>
      <c r="I963" s="41"/>
      <c r="J963" s="47"/>
      <c r="K963" s="47"/>
      <c r="L963" s="49"/>
      <c r="M963" s="48"/>
      <c r="N963" s="50"/>
      <c r="O963" s="53"/>
      <c r="P963" s="54"/>
      <c r="Q963" s="37"/>
      <c r="R963" s="51"/>
      <c r="S963" s="43"/>
      <c r="T963" s="37"/>
      <c r="U963" s="37"/>
      <c r="V963" s="43"/>
      <c r="W963" s="41"/>
    </row>
    <row r="964" spans="1:23" s="40" customFormat="1" x14ac:dyDescent="0.25">
      <c r="A964" s="46"/>
      <c r="B964" s="37"/>
      <c r="C964" s="45"/>
      <c r="D964" s="41"/>
      <c r="E964" s="46"/>
      <c r="F964" s="46"/>
      <c r="G964" s="46"/>
      <c r="I964" s="41"/>
      <c r="J964" s="47"/>
      <c r="K964" s="47"/>
      <c r="L964" s="49"/>
      <c r="M964" s="48"/>
      <c r="N964" s="50"/>
      <c r="O964" s="53"/>
      <c r="P964" s="54"/>
      <c r="Q964" s="37"/>
      <c r="R964" s="51"/>
      <c r="S964" s="43"/>
      <c r="T964" s="37"/>
      <c r="U964" s="37"/>
      <c r="V964" s="43"/>
      <c r="W964" s="41"/>
    </row>
    <row r="965" spans="1:23" s="40" customFormat="1" x14ac:dyDescent="0.25">
      <c r="A965" s="46"/>
      <c r="B965" s="37"/>
      <c r="C965" s="45"/>
      <c r="D965" s="41"/>
      <c r="E965" s="46"/>
      <c r="F965" s="46"/>
      <c r="G965" s="46"/>
      <c r="I965" s="41"/>
      <c r="J965" s="47"/>
      <c r="K965" s="47"/>
      <c r="L965" s="49"/>
      <c r="M965" s="48"/>
      <c r="N965" s="50"/>
      <c r="O965" s="53"/>
      <c r="P965" s="54"/>
      <c r="Q965" s="37"/>
      <c r="R965" s="51"/>
      <c r="S965" s="43"/>
      <c r="T965" s="37"/>
      <c r="U965" s="37"/>
      <c r="V965" s="43"/>
      <c r="W965" s="41"/>
    </row>
    <row r="966" spans="1:23" s="40" customFormat="1" x14ac:dyDescent="0.25">
      <c r="A966" s="46"/>
      <c r="B966" s="37"/>
      <c r="C966" s="45"/>
      <c r="D966" s="41"/>
      <c r="E966" s="46"/>
      <c r="F966" s="46"/>
      <c r="G966" s="46"/>
      <c r="I966" s="41"/>
      <c r="J966" s="47"/>
      <c r="K966" s="47"/>
      <c r="L966" s="49"/>
      <c r="M966" s="48"/>
      <c r="N966" s="50"/>
      <c r="O966" s="53"/>
      <c r="P966" s="54"/>
      <c r="Q966" s="37"/>
      <c r="R966" s="51"/>
      <c r="S966" s="43"/>
      <c r="T966" s="37"/>
      <c r="U966" s="37"/>
      <c r="V966" s="43"/>
      <c r="W966" s="41"/>
    </row>
    <row r="967" spans="1:23" s="40" customFormat="1" x14ac:dyDescent="0.25">
      <c r="A967" s="46"/>
      <c r="B967" s="37"/>
      <c r="C967" s="45"/>
      <c r="D967" s="41"/>
      <c r="E967" s="46"/>
      <c r="F967" s="46"/>
      <c r="G967" s="46"/>
      <c r="I967" s="41"/>
      <c r="J967" s="47"/>
      <c r="K967" s="47"/>
      <c r="L967" s="49"/>
      <c r="M967" s="48"/>
      <c r="N967" s="50"/>
      <c r="O967" s="53"/>
      <c r="P967" s="54"/>
      <c r="Q967" s="37"/>
      <c r="R967" s="51"/>
      <c r="S967" s="43"/>
      <c r="T967" s="37"/>
      <c r="U967" s="37"/>
      <c r="V967" s="43"/>
      <c r="W967" s="41"/>
    </row>
    <row r="968" spans="1:23" s="40" customFormat="1" x14ac:dyDescent="0.25">
      <c r="A968" s="46"/>
      <c r="B968" s="37"/>
      <c r="C968" s="45"/>
      <c r="D968" s="41"/>
      <c r="E968" s="46"/>
      <c r="F968" s="46"/>
      <c r="G968" s="46"/>
      <c r="I968" s="41"/>
      <c r="J968" s="47"/>
      <c r="K968" s="47"/>
      <c r="L968" s="49"/>
      <c r="M968" s="48"/>
      <c r="N968" s="50"/>
      <c r="O968" s="53"/>
      <c r="P968" s="54"/>
      <c r="Q968" s="37"/>
      <c r="R968" s="51"/>
      <c r="S968" s="43"/>
      <c r="T968" s="37"/>
      <c r="U968" s="37"/>
      <c r="V968" s="43"/>
      <c r="W968" s="41"/>
    </row>
    <row r="969" spans="1:23" s="40" customFormat="1" x14ac:dyDescent="0.25">
      <c r="A969" s="46"/>
      <c r="B969" s="37"/>
      <c r="C969" s="45"/>
      <c r="D969" s="41"/>
      <c r="E969" s="46"/>
      <c r="F969" s="46"/>
      <c r="G969" s="46"/>
      <c r="I969" s="41"/>
      <c r="J969" s="47"/>
      <c r="K969" s="47"/>
      <c r="L969" s="49"/>
      <c r="M969" s="48"/>
      <c r="N969" s="50"/>
      <c r="O969" s="53"/>
      <c r="P969" s="54"/>
      <c r="Q969" s="37"/>
      <c r="R969" s="51"/>
      <c r="S969" s="43"/>
      <c r="T969" s="37"/>
      <c r="U969" s="37"/>
      <c r="V969" s="43"/>
      <c r="W969" s="41"/>
    </row>
    <row r="970" spans="1:23" s="40" customFormat="1" x14ac:dyDescent="0.25">
      <c r="A970" s="46"/>
      <c r="B970" s="37"/>
      <c r="C970" s="45"/>
      <c r="D970" s="41"/>
      <c r="E970" s="46"/>
      <c r="F970" s="46"/>
      <c r="G970" s="46"/>
      <c r="I970" s="41"/>
      <c r="J970" s="47"/>
      <c r="K970" s="47"/>
      <c r="L970" s="49"/>
      <c r="M970" s="48"/>
      <c r="N970" s="50"/>
      <c r="O970" s="53"/>
      <c r="P970" s="54"/>
      <c r="Q970" s="37"/>
      <c r="R970" s="51"/>
      <c r="S970" s="43"/>
      <c r="T970" s="37"/>
      <c r="U970" s="37"/>
      <c r="V970" s="43"/>
      <c r="W970" s="41"/>
    </row>
    <row r="971" spans="1:23" s="40" customFormat="1" x14ac:dyDescent="0.25">
      <c r="A971" s="46"/>
      <c r="B971" s="37"/>
      <c r="C971" s="45"/>
      <c r="D971" s="41"/>
      <c r="E971" s="46"/>
      <c r="F971" s="46"/>
      <c r="G971" s="46"/>
      <c r="I971" s="41"/>
      <c r="J971" s="47"/>
      <c r="K971" s="47"/>
      <c r="L971" s="49"/>
      <c r="M971" s="48"/>
      <c r="N971" s="50"/>
      <c r="O971" s="53"/>
      <c r="P971" s="54"/>
      <c r="Q971" s="37"/>
      <c r="R971" s="51"/>
      <c r="S971" s="43"/>
      <c r="T971" s="37"/>
      <c r="U971" s="37"/>
      <c r="V971" s="43"/>
      <c r="W971" s="41"/>
    </row>
    <row r="972" spans="1:23" s="40" customFormat="1" x14ac:dyDescent="0.25">
      <c r="A972" s="46"/>
      <c r="B972" s="37"/>
      <c r="C972" s="45"/>
      <c r="D972" s="41"/>
      <c r="E972" s="46"/>
      <c r="F972" s="46"/>
      <c r="G972" s="46"/>
      <c r="I972" s="41"/>
      <c r="J972" s="47"/>
      <c r="K972" s="47"/>
      <c r="L972" s="49"/>
      <c r="M972" s="48"/>
      <c r="N972" s="50"/>
      <c r="O972" s="53"/>
      <c r="P972" s="54"/>
      <c r="Q972" s="37"/>
      <c r="R972" s="51"/>
      <c r="S972" s="43"/>
      <c r="T972" s="37"/>
      <c r="U972" s="37"/>
      <c r="V972" s="43"/>
      <c r="W972" s="41"/>
    </row>
    <row r="973" spans="1:23" s="40" customFormat="1" x14ac:dyDescent="0.25">
      <c r="A973" s="46"/>
      <c r="B973" s="37"/>
      <c r="C973" s="45"/>
      <c r="D973" s="41"/>
      <c r="E973" s="46"/>
      <c r="F973" s="46"/>
      <c r="G973" s="46"/>
      <c r="I973" s="41"/>
      <c r="J973" s="47"/>
      <c r="K973" s="47"/>
      <c r="L973" s="49"/>
      <c r="M973" s="48"/>
      <c r="N973" s="50"/>
      <c r="O973" s="53"/>
      <c r="P973" s="54"/>
      <c r="Q973" s="37"/>
      <c r="R973" s="51"/>
      <c r="S973" s="43"/>
      <c r="T973" s="37"/>
      <c r="U973" s="37"/>
      <c r="V973" s="43"/>
      <c r="W973" s="41"/>
    </row>
    <row r="974" spans="1:23" s="40" customFormat="1" x14ac:dyDescent="0.25">
      <c r="A974" s="46"/>
      <c r="B974" s="37"/>
      <c r="C974" s="45"/>
      <c r="D974" s="41"/>
      <c r="E974" s="46"/>
      <c r="F974" s="46"/>
      <c r="G974" s="46"/>
      <c r="I974" s="41"/>
      <c r="J974" s="47"/>
      <c r="K974" s="47"/>
      <c r="L974" s="49"/>
      <c r="M974" s="48"/>
      <c r="N974" s="50"/>
      <c r="O974" s="53"/>
      <c r="P974" s="54"/>
      <c r="Q974" s="37"/>
      <c r="R974" s="51"/>
      <c r="S974" s="43"/>
      <c r="T974" s="37"/>
      <c r="U974" s="37"/>
      <c r="V974" s="43"/>
      <c r="W974" s="41"/>
    </row>
    <row r="975" spans="1:23" s="40" customFormat="1" x14ac:dyDescent="0.25">
      <c r="A975" s="46"/>
      <c r="B975" s="37"/>
      <c r="C975" s="45"/>
      <c r="D975" s="41"/>
      <c r="E975" s="46"/>
      <c r="F975" s="46"/>
      <c r="G975" s="46"/>
      <c r="I975" s="41"/>
      <c r="J975" s="47"/>
      <c r="K975" s="47"/>
      <c r="L975" s="49"/>
      <c r="M975" s="48"/>
      <c r="N975" s="50"/>
      <c r="O975" s="53"/>
      <c r="P975" s="54"/>
      <c r="Q975" s="37"/>
      <c r="R975" s="51"/>
      <c r="S975" s="43"/>
      <c r="T975" s="37"/>
      <c r="U975" s="37"/>
      <c r="V975" s="43"/>
      <c r="W975" s="41"/>
    </row>
    <row r="976" spans="1:23" s="40" customFormat="1" x14ac:dyDescent="0.25">
      <c r="A976" s="46"/>
      <c r="B976" s="37"/>
      <c r="C976" s="45"/>
      <c r="D976" s="41"/>
      <c r="E976" s="46"/>
      <c r="F976" s="46"/>
      <c r="G976" s="46"/>
      <c r="I976" s="41"/>
      <c r="J976" s="47"/>
      <c r="K976" s="47"/>
      <c r="L976" s="49"/>
      <c r="M976" s="48"/>
      <c r="N976" s="50"/>
      <c r="O976" s="53"/>
      <c r="P976" s="54"/>
      <c r="Q976" s="37"/>
      <c r="R976" s="51"/>
      <c r="S976" s="43"/>
      <c r="T976" s="37"/>
      <c r="U976" s="37"/>
      <c r="V976" s="43"/>
      <c r="W976" s="41"/>
    </row>
    <row r="977" spans="1:23" s="40" customFormat="1" x14ac:dyDescent="0.25">
      <c r="A977" s="46"/>
      <c r="B977" s="37"/>
      <c r="C977" s="45"/>
      <c r="D977" s="41"/>
      <c r="E977" s="46"/>
      <c r="F977" s="46"/>
      <c r="G977" s="46"/>
      <c r="I977" s="41"/>
      <c r="J977" s="47"/>
      <c r="K977" s="47"/>
      <c r="L977" s="49"/>
      <c r="M977" s="48"/>
      <c r="N977" s="50"/>
      <c r="O977" s="53"/>
      <c r="P977" s="54"/>
      <c r="Q977" s="37"/>
      <c r="R977" s="51"/>
      <c r="S977" s="43"/>
      <c r="T977" s="37"/>
      <c r="U977" s="37"/>
      <c r="V977" s="43"/>
      <c r="W977" s="41"/>
    </row>
    <row r="978" spans="1:23" s="40" customFormat="1" x14ac:dyDescent="0.25">
      <c r="A978" s="46"/>
      <c r="B978" s="37"/>
      <c r="C978" s="45"/>
      <c r="D978" s="41"/>
      <c r="E978" s="46"/>
      <c r="F978" s="46"/>
      <c r="G978" s="46"/>
      <c r="I978" s="41"/>
      <c r="J978" s="47"/>
      <c r="K978" s="47"/>
      <c r="L978" s="49"/>
      <c r="M978" s="48"/>
      <c r="N978" s="50"/>
      <c r="O978" s="53"/>
      <c r="P978" s="54"/>
      <c r="Q978" s="37"/>
      <c r="R978" s="51"/>
      <c r="S978" s="43"/>
      <c r="T978" s="37"/>
      <c r="U978" s="37"/>
      <c r="V978" s="43"/>
      <c r="W978" s="41"/>
    </row>
    <row r="979" spans="1:23" s="40" customFormat="1" x14ac:dyDescent="0.25">
      <c r="A979" s="46"/>
      <c r="B979" s="37"/>
      <c r="C979" s="45"/>
      <c r="D979" s="41"/>
      <c r="E979" s="46"/>
      <c r="F979" s="46"/>
      <c r="G979" s="46"/>
      <c r="I979" s="41"/>
      <c r="J979" s="47"/>
      <c r="K979" s="47"/>
      <c r="L979" s="49"/>
      <c r="M979" s="48"/>
      <c r="N979" s="50"/>
      <c r="O979" s="53"/>
      <c r="P979" s="54"/>
      <c r="Q979" s="37"/>
      <c r="R979" s="51"/>
      <c r="S979" s="43"/>
      <c r="T979" s="37"/>
      <c r="U979" s="37"/>
      <c r="V979" s="43"/>
      <c r="W979" s="41"/>
    </row>
    <row r="980" spans="1:23" s="40" customFormat="1" x14ac:dyDescent="0.25">
      <c r="A980" s="46"/>
      <c r="B980" s="37"/>
      <c r="C980" s="45"/>
      <c r="D980" s="41"/>
      <c r="E980" s="46"/>
      <c r="F980" s="46"/>
      <c r="G980" s="46"/>
      <c r="I980" s="41"/>
      <c r="J980" s="47"/>
      <c r="K980" s="47"/>
      <c r="L980" s="49"/>
      <c r="M980" s="48"/>
      <c r="N980" s="50"/>
      <c r="O980" s="53"/>
      <c r="P980" s="54"/>
      <c r="Q980" s="37"/>
      <c r="R980" s="51"/>
      <c r="S980" s="43"/>
      <c r="T980" s="37"/>
      <c r="U980" s="37"/>
      <c r="V980" s="43"/>
      <c r="W980" s="41"/>
    </row>
    <row r="981" spans="1:23" s="40" customFormat="1" x14ac:dyDescent="0.25">
      <c r="A981" s="46"/>
      <c r="B981" s="37"/>
      <c r="C981" s="45"/>
      <c r="D981" s="41"/>
      <c r="E981" s="46"/>
      <c r="F981" s="46"/>
      <c r="G981" s="46"/>
      <c r="I981" s="41"/>
      <c r="J981" s="47"/>
      <c r="K981" s="47"/>
      <c r="L981" s="49"/>
      <c r="M981" s="48"/>
      <c r="N981" s="50"/>
      <c r="O981" s="53"/>
      <c r="P981" s="54"/>
      <c r="Q981" s="37"/>
      <c r="R981" s="51"/>
      <c r="S981" s="43"/>
      <c r="T981" s="37"/>
      <c r="U981" s="37"/>
      <c r="V981" s="43"/>
      <c r="W981" s="41"/>
    </row>
    <row r="982" spans="1:23" s="40" customFormat="1" x14ac:dyDescent="0.25">
      <c r="A982" s="46"/>
      <c r="B982" s="37"/>
      <c r="C982" s="45"/>
      <c r="D982" s="41"/>
      <c r="E982" s="46"/>
      <c r="F982" s="46"/>
      <c r="G982" s="46"/>
      <c r="I982" s="41"/>
      <c r="J982" s="47"/>
      <c r="K982" s="47"/>
      <c r="L982" s="49"/>
      <c r="M982" s="48"/>
      <c r="N982" s="50"/>
      <c r="O982" s="53"/>
      <c r="P982" s="54"/>
      <c r="Q982" s="37"/>
      <c r="R982" s="51"/>
      <c r="S982" s="43"/>
      <c r="T982" s="37"/>
      <c r="U982" s="37"/>
      <c r="V982" s="43"/>
      <c r="W982" s="41"/>
    </row>
    <row r="983" spans="1:23" s="40" customFormat="1" x14ac:dyDescent="0.25">
      <c r="A983" s="46"/>
      <c r="B983" s="37"/>
      <c r="C983" s="45"/>
      <c r="D983" s="41"/>
      <c r="E983" s="46"/>
      <c r="F983" s="46"/>
      <c r="G983" s="46"/>
      <c r="I983" s="41"/>
      <c r="J983" s="47"/>
      <c r="K983" s="47"/>
      <c r="L983" s="49"/>
      <c r="M983" s="48"/>
      <c r="N983" s="50"/>
      <c r="O983" s="53"/>
      <c r="P983" s="54"/>
      <c r="Q983" s="37"/>
      <c r="R983" s="51"/>
      <c r="S983" s="43"/>
      <c r="T983" s="37"/>
      <c r="U983" s="37"/>
      <c r="V983" s="43"/>
      <c r="W983" s="41"/>
    </row>
    <row r="984" spans="1:23" s="40" customFormat="1" x14ac:dyDescent="0.25">
      <c r="A984" s="46"/>
      <c r="B984" s="37"/>
      <c r="C984" s="45"/>
      <c r="D984" s="41"/>
      <c r="E984" s="46"/>
      <c r="F984" s="46"/>
      <c r="G984" s="46"/>
      <c r="I984" s="41"/>
      <c r="J984" s="47"/>
      <c r="K984" s="47"/>
      <c r="L984" s="49"/>
      <c r="M984" s="48"/>
      <c r="N984" s="50"/>
      <c r="O984" s="53"/>
      <c r="P984" s="54"/>
      <c r="Q984" s="37"/>
      <c r="R984" s="51"/>
      <c r="S984" s="43"/>
      <c r="T984" s="37"/>
      <c r="U984" s="37"/>
      <c r="V984" s="43"/>
      <c r="W984" s="41"/>
    </row>
    <row r="985" spans="1:23" s="40" customFormat="1" x14ac:dyDescent="0.25">
      <c r="A985" s="46"/>
      <c r="B985" s="37"/>
      <c r="C985" s="45"/>
      <c r="D985" s="41"/>
      <c r="E985" s="46"/>
      <c r="F985" s="46"/>
      <c r="G985" s="46"/>
      <c r="I985" s="41"/>
      <c r="J985" s="47"/>
      <c r="K985" s="47"/>
      <c r="L985" s="49"/>
      <c r="M985" s="48"/>
      <c r="N985" s="50"/>
      <c r="O985" s="53"/>
      <c r="P985" s="54"/>
      <c r="Q985" s="37"/>
      <c r="R985" s="51"/>
      <c r="S985" s="43"/>
      <c r="T985" s="37"/>
      <c r="U985" s="37"/>
      <c r="V985" s="43"/>
      <c r="W985" s="41"/>
    </row>
    <row r="986" spans="1:23" s="40" customFormat="1" x14ac:dyDescent="0.25">
      <c r="A986" s="46"/>
      <c r="B986" s="37"/>
      <c r="C986" s="45"/>
      <c r="D986" s="41"/>
      <c r="E986" s="46"/>
      <c r="F986" s="46"/>
      <c r="G986" s="46"/>
      <c r="I986" s="41"/>
      <c r="J986" s="47"/>
      <c r="K986" s="47"/>
      <c r="L986" s="49"/>
      <c r="M986" s="48"/>
      <c r="N986" s="50"/>
      <c r="O986" s="53"/>
      <c r="P986" s="54"/>
      <c r="Q986" s="37"/>
      <c r="R986" s="51"/>
      <c r="S986" s="43"/>
      <c r="T986" s="37"/>
      <c r="U986" s="37"/>
      <c r="V986" s="43"/>
      <c r="W986" s="41"/>
    </row>
    <row r="987" spans="1:23" s="40" customFormat="1" x14ac:dyDescent="0.25">
      <c r="A987" s="46"/>
      <c r="B987" s="37"/>
      <c r="C987" s="45"/>
      <c r="D987" s="41"/>
      <c r="E987" s="46"/>
      <c r="F987" s="46"/>
      <c r="G987" s="46"/>
      <c r="I987" s="41"/>
      <c r="J987" s="47"/>
      <c r="K987" s="47"/>
      <c r="L987" s="49"/>
      <c r="M987" s="48"/>
      <c r="N987" s="50"/>
      <c r="O987" s="53"/>
      <c r="P987" s="54"/>
      <c r="Q987" s="37"/>
      <c r="R987" s="51"/>
      <c r="S987" s="43"/>
      <c r="T987" s="37"/>
      <c r="U987" s="37"/>
      <c r="V987" s="43"/>
      <c r="W987" s="41"/>
    </row>
    <row r="988" spans="1:23" s="40" customFormat="1" x14ac:dyDescent="0.25">
      <c r="A988" s="46"/>
      <c r="B988" s="37"/>
      <c r="C988" s="45"/>
      <c r="D988" s="41"/>
      <c r="E988" s="46"/>
      <c r="F988" s="46"/>
      <c r="G988" s="46"/>
      <c r="I988" s="41"/>
      <c r="J988" s="47"/>
      <c r="K988" s="47"/>
      <c r="L988" s="49"/>
      <c r="M988" s="48"/>
      <c r="N988" s="50"/>
      <c r="O988" s="53"/>
      <c r="P988" s="54"/>
      <c r="Q988" s="37"/>
      <c r="R988" s="51"/>
      <c r="S988" s="43"/>
      <c r="T988" s="37"/>
      <c r="U988" s="37"/>
      <c r="V988" s="43"/>
      <c r="W988" s="41"/>
    </row>
    <row r="989" spans="1:23" s="40" customFormat="1" x14ac:dyDescent="0.25">
      <c r="A989" s="46"/>
      <c r="B989" s="37"/>
      <c r="C989" s="45"/>
      <c r="D989" s="41"/>
      <c r="E989" s="46"/>
      <c r="F989" s="46"/>
      <c r="G989" s="46"/>
      <c r="I989" s="41"/>
      <c r="J989" s="47"/>
      <c r="K989" s="47"/>
      <c r="L989" s="49"/>
      <c r="M989" s="48"/>
      <c r="N989" s="50"/>
      <c r="O989" s="53"/>
      <c r="P989" s="54"/>
      <c r="Q989" s="37"/>
      <c r="R989" s="51"/>
      <c r="S989" s="43"/>
      <c r="T989" s="37"/>
      <c r="U989" s="37"/>
      <c r="V989" s="43"/>
      <c r="W989" s="41"/>
    </row>
    <row r="990" spans="1:23" s="40" customFormat="1" x14ac:dyDescent="0.25">
      <c r="A990" s="46"/>
      <c r="B990" s="37"/>
      <c r="C990" s="45"/>
      <c r="D990" s="41"/>
      <c r="E990" s="46"/>
      <c r="F990" s="46"/>
      <c r="G990" s="46"/>
      <c r="I990" s="41"/>
      <c r="J990" s="47"/>
      <c r="K990" s="47"/>
      <c r="L990" s="49"/>
      <c r="M990" s="48"/>
      <c r="N990" s="50"/>
      <c r="O990" s="53"/>
      <c r="P990" s="54"/>
      <c r="Q990" s="37"/>
      <c r="R990" s="51"/>
      <c r="S990" s="43"/>
      <c r="T990" s="37"/>
      <c r="U990" s="37"/>
      <c r="V990" s="43"/>
      <c r="W990" s="41"/>
    </row>
    <row r="991" spans="1:23" s="40" customFormat="1" x14ac:dyDescent="0.25">
      <c r="A991" s="46"/>
      <c r="B991" s="37"/>
      <c r="C991" s="45"/>
      <c r="D991" s="41"/>
      <c r="E991" s="46"/>
      <c r="F991" s="46"/>
      <c r="G991" s="46"/>
      <c r="I991" s="41"/>
      <c r="J991" s="47"/>
      <c r="K991" s="47"/>
      <c r="L991" s="49"/>
      <c r="M991" s="48"/>
      <c r="N991" s="50"/>
      <c r="O991" s="53"/>
      <c r="P991" s="54"/>
      <c r="Q991" s="37"/>
      <c r="R991" s="51"/>
      <c r="S991" s="43"/>
      <c r="T991" s="37"/>
      <c r="U991" s="37"/>
      <c r="V991" s="43"/>
      <c r="W991" s="41"/>
    </row>
    <row r="992" spans="1:23" s="40" customFormat="1" x14ac:dyDescent="0.25">
      <c r="A992" s="46"/>
      <c r="B992" s="37"/>
      <c r="C992" s="45"/>
      <c r="D992" s="41"/>
      <c r="E992" s="46"/>
      <c r="F992" s="46"/>
      <c r="G992" s="46"/>
      <c r="I992" s="41"/>
      <c r="J992" s="47"/>
      <c r="K992" s="47"/>
      <c r="L992" s="49"/>
      <c r="M992" s="48"/>
      <c r="N992" s="50"/>
      <c r="O992" s="53"/>
      <c r="P992" s="54"/>
      <c r="Q992" s="37"/>
      <c r="R992" s="51"/>
      <c r="S992" s="43"/>
      <c r="T992" s="37"/>
      <c r="U992" s="37"/>
      <c r="V992" s="43"/>
      <c r="W992" s="41"/>
    </row>
    <row r="993" spans="1:23" s="40" customFormat="1" x14ac:dyDescent="0.25">
      <c r="A993" s="46"/>
      <c r="B993" s="37"/>
      <c r="C993" s="45"/>
      <c r="D993" s="41"/>
      <c r="E993" s="46"/>
      <c r="F993" s="46"/>
      <c r="G993" s="46"/>
      <c r="I993" s="41"/>
      <c r="J993" s="47"/>
      <c r="K993" s="47"/>
      <c r="L993" s="49"/>
      <c r="M993" s="48"/>
      <c r="N993" s="50"/>
      <c r="O993" s="53"/>
      <c r="P993" s="54"/>
      <c r="Q993" s="37"/>
      <c r="R993" s="51"/>
      <c r="S993" s="43"/>
      <c r="T993" s="37"/>
      <c r="U993" s="37"/>
      <c r="V993" s="43"/>
      <c r="W993" s="41"/>
    </row>
    <row r="994" spans="1:23" s="40" customFormat="1" x14ac:dyDescent="0.25">
      <c r="A994" s="46"/>
      <c r="B994" s="37"/>
      <c r="C994" s="45"/>
      <c r="D994" s="41"/>
      <c r="E994" s="46"/>
      <c r="F994" s="46"/>
      <c r="G994" s="46"/>
      <c r="I994" s="41"/>
      <c r="J994" s="47"/>
      <c r="K994" s="47"/>
      <c r="L994" s="49"/>
      <c r="M994" s="48"/>
      <c r="N994" s="50"/>
      <c r="O994" s="53"/>
      <c r="P994" s="54"/>
      <c r="Q994" s="37"/>
      <c r="R994" s="51"/>
      <c r="S994" s="43"/>
      <c r="T994" s="37"/>
      <c r="U994" s="37"/>
      <c r="V994" s="43"/>
      <c r="W994" s="41"/>
    </row>
    <row r="995" spans="1:23" s="40" customFormat="1" x14ac:dyDescent="0.25">
      <c r="A995" s="46"/>
      <c r="B995" s="37"/>
      <c r="C995" s="45"/>
      <c r="D995" s="41"/>
      <c r="E995" s="46"/>
      <c r="F995" s="46"/>
      <c r="G995" s="46"/>
      <c r="I995" s="41"/>
      <c r="J995" s="47"/>
      <c r="K995" s="47"/>
      <c r="L995" s="49"/>
      <c r="M995" s="48"/>
      <c r="N995" s="50"/>
      <c r="O995" s="53"/>
      <c r="P995" s="54"/>
      <c r="Q995" s="37"/>
      <c r="R995" s="51"/>
      <c r="S995" s="43"/>
      <c r="T995" s="37"/>
      <c r="U995" s="37"/>
      <c r="V995" s="43"/>
      <c r="W995" s="41"/>
    </row>
    <row r="996" spans="1:23" s="40" customFormat="1" x14ac:dyDescent="0.25">
      <c r="A996" s="46"/>
      <c r="B996" s="37"/>
      <c r="C996" s="45"/>
      <c r="D996" s="41"/>
      <c r="E996" s="46"/>
      <c r="F996" s="46"/>
      <c r="G996" s="46"/>
      <c r="I996" s="41"/>
      <c r="J996" s="47"/>
      <c r="K996" s="47"/>
      <c r="L996" s="49"/>
      <c r="M996" s="48"/>
      <c r="N996" s="50"/>
      <c r="O996" s="53"/>
      <c r="P996" s="54"/>
      <c r="Q996" s="37"/>
      <c r="R996" s="51"/>
      <c r="S996" s="43"/>
      <c r="T996" s="37"/>
      <c r="U996" s="37"/>
      <c r="V996" s="43"/>
      <c r="W996" s="41"/>
    </row>
    <row r="997" spans="1:23" s="40" customFormat="1" x14ac:dyDescent="0.25">
      <c r="A997" s="46"/>
      <c r="B997" s="37"/>
      <c r="C997" s="45"/>
      <c r="D997" s="41"/>
      <c r="E997" s="46"/>
      <c r="F997" s="46"/>
      <c r="G997" s="46"/>
      <c r="I997" s="41"/>
      <c r="J997" s="47"/>
      <c r="K997" s="47"/>
      <c r="L997" s="49"/>
      <c r="M997" s="48"/>
      <c r="N997" s="50"/>
      <c r="O997" s="53"/>
      <c r="P997" s="54"/>
      <c r="Q997" s="37"/>
      <c r="R997" s="51"/>
      <c r="S997" s="43"/>
      <c r="T997" s="37"/>
      <c r="U997" s="37"/>
      <c r="V997" s="43"/>
      <c r="W997" s="41"/>
    </row>
    <row r="998" spans="1:23" s="40" customFormat="1" x14ac:dyDescent="0.25">
      <c r="A998" s="46"/>
      <c r="B998" s="37"/>
      <c r="C998" s="45"/>
      <c r="D998" s="41"/>
      <c r="E998" s="46"/>
      <c r="F998" s="46"/>
      <c r="G998" s="46"/>
      <c r="I998" s="41"/>
      <c r="J998" s="47"/>
      <c r="K998" s="47"/>
      <c r="L998" s="49"/>
      <c r="M998" s="48"/>
      <c r="N998" s="50"/>
      <c r="O998" s="53"/>
      <c r="P998" s="54"/>
      <c r="Q998" s="37"/>
      <c r="R998" s="51"/>
      <c r="S998" s="43"/>
      <c r="T998" s="37"/>
      <c r="U998" s="37"/>
      <c r="V998" s="43"/>
      <c r="W998" s="41"/>
    </row>
    <row r="999" spans="1:23" s="40" customFormat="1" x14ac:dyDescent="0.25">
      <c r="A999" s="46"/>
      <c r="B999" s="37"/>
      <c r="C999" s="45"/>
      <c r="D999" s="41"/>
      <c r="E999" s="46"/>
      <c r="F999" s="46"/>
      <c r="G999" s="46"/>
      <c r="I999" s="41"/>
      <c r="J999" s="47"/>
      <c r="K999" s="47"/>
      <c r="L999" s="49"/>
      <c r="M999" s="48"/>
      <c r="N999" s="50"/>
      <c r="O999" s="53"/>
      <c r="P999" s="54"/>
      <c r="Q999" s="37"/>
      <c r="R999" s="51"/>
      <c r="S999" s="43"/>
      <c r="T999" s="37"/>
      <c r="U999" s="37"/>
      <c r="V999" s="43"/>
      <c r="W999" s="41"/>
    </row>
    <row r="1000" spans="1:23" s="40" customFormat="1" x14ac:dyDescent="0.25">
      <c r="A1000" s="46"/>
      <c r="B1000" s="37"/>
      <c r="C1000" s="45"/>
      <c r="D1000" s="41"/>
      <c r="E1000" s="46"/>
      <c r="F1000" s="46"/>
      <c r="G1000" s="46"/>
      <c r="I1000" s="41"/>
      <c r="J1000" s="47"/>
      <c r="K1000" s="47"/>
      <c r="L1000" s="49"/>
      <c r="M1000" s="48"/>
      <c r="N1000" s="50"/>
      <c r="O1000" s="53"/>
      <c r="P1000" s="54"/>
      <c r="Q1000" s="37"/>
      <c r="R1000" s="51"/>
      <c r="S1000" s="43"/>
      <c r="T1000" s="37"/>
      <c r="U1000" s="37"/>
      <c r="V1000" s="43"/>
      <c r="W1000" s="41"/>
    </row>
    <row r="1001" spans="1:23" s="40" customFormat="1" x14ac:dyDescent="0.25">
      <c r="A1001" s="46"/>
      <c r="B1001" s="37"/>
      <c r="C1001" s="45"/>
      <c r="D1001" s="41"/>
      <c r="E1001" s="46"/>
      <c r="F1001" s="46"/>
      <c r="G1001" s="46"/>
      <c r="I1001" s="41"/>
      <c r="J1001" s="47"/>
      <c r="K1001" s="47"/>
      <c r="L1001" s="49"/>
      <c r="M1001" s="48"/>
      <c r="N1001" s="50"/>
      <c r="O1001" s="53"/>
      <c r="P1001" s="54"/>
      <c r="Q1001" s="37"/>
      <c r="R1001" s="51"/>
      <c r="S1001" s="43"/>
      <c r="T1001" s="37"/>
      <c r="U1001" s="37"/>
      <c r="V1001" s="43"/>
      <c r="W1001" s="41"/>
    </row>
    <row r="1002" spans="1:23" s="40" customFormat="1" x14ac:dyDescent="0.25">
      <c r="A1002" s="46"/>
      <c r="B1002" s="37"/>
      <c r="C1002" s="45"/>
      <c r="D1002" s="41"/>
      <c r="E1002" s="46"/>
      <c r="F1002" s="46"/>
      <c r="G1002" s="46"/>
      <c r="I1002" s="41"/>
      <c r="J1002" s="47"/>
      <c r="K1002" s="47"/>
      <c r="L1002" s="49"/>
      <c r="M1002" s="48"/>
      <c r="N1002" s="50"/>
      <c r="O1002" s="53"/>
      <c r="P1002" s="54"/>
      <c r="Q1002" s="37"/>
      <c r="R1002" s="51"/>
      <c r="S1002" s="43"/>
      <c r="T1002" s="37"/>
      <c r="U1002" s="37"/>
      <c r="V1002" s="43"/>
      <c r="W1002" s="41"/>
    </row>
    <row r="1003" spans="1:23" s="40" customFormat="1" x14ac:dyDescent="0.25">
      <c r="A1003" s="46"/>
      <c r="B1003" s="37"/>
      <c r="C1003" s="45"/>
      <c r="D1003" s="41"/>
      <c r="E1003" s="46"/>
      <c r="F1003" s="46"/>
      <c r="G1003" s="46"/>
      <c r="I1003" s="41"/>
      <c r="J1003" s="47"/>
      <c r="K1003" s="47"/>
      <c r="L1003" s="49"/>
      <c r="M1003" s="48"/>
      <c r="N1003" s="50"/>
      <c r="O1003" s="53"/>
      <c r="P1003" s="54"/>
      <c r="Q1003" s="37"/>
      <c r="R1003" s="51"/>
      <c r="S1003" s="43"/>
      <c r="T1003" s="37"/>
      <c r="U1003" s="37"/>
      <c r="V1003" s="43"/>
      <c r="W1003" s="41"/>
    </row>
    <row r="1004" spans="1:23" s="40" customFormat="1" x14ac:dyDescent="0.25">
      <c r="A1004" s="46"/>
      <c r="B1004" s="37"/>
      <c r="C1004" s="45"/>
      <c r="D1004" s="41"/>
      <c r="E1004" s="46"/>
      <c r="F1004" s="46"/>
      <c r="G1004" s="46"/>
      <c r="I1004" s="41"/>
      <c r="J1004" s="47"/>
      <c r="K1004" s="47"/>
      <c r="L1004" s="49"/>
      <c r="M1004" s="48"/>
      <c r="N1004" s="50"/>
      <c r="O1004" s="53"/>
      <c r="P1004" s="54"/>
      <c r="Q1004" s="37"/>
      <c r="R1004" s="51"/>
      <c r="S1004" s="43"/>
      <c r="T1004" s="37"/>
      <c r="U1004" s="37"/>
      <c r="V1004" s="43"/>
      <c r="W1004" s="41"/>
    </row>
    <row r="1005" spans="1:23" s="40" customFormat="1" x14ac:dyDescent="0.25">
      <c r="A1005" s="46"/>
      <c r="B1005" s="37"/>
      <c r="C1005" s="45"/>
      <c r="D1005" s="41"/>
      <c r="E1005" s="46"/>
      <c r="F1005" s="46"/>
      <c r="G1005" s="46"/>
      <c r="I1005" s="41"/>
      <c r="J1005" s="47"/>
      <c r="K1005" s="47"/>
      <c r="L1005" s="49"/>
      <c r="M1005" s="48"/>
      <c r="N1005" s="50"/>
      <c r="O1005" s="53"/>
      <c r="P1005" s="54"/>
      <c r="Q1005" s="37"/>
      <c r="R1005" s="51"/>
      <c r="S1005" s="43"/>
      <c r="T1005" s="37"/>
      <c r="U1005" s="37"/>
      <c r="V1005" s="43"/>
      <c r="W1005" s="41"/>
    </row>
    <row r="1006" spans="1:23" s="40" customFormat="1" x14ac:dyDescent="0.25">
      <c r="A1006" s="46"/>
      <c r="B1006" s="37"/>
      <c r="C1006" s="45"/>
      <c r="D1006" s="41"/>
      <c r="E1006" s="46"/>
      <c r="F1006" s="46"/>
      <c r="G1006" s="46"/>
      <c r="I1006" s="41"/>
      <c r="J1006" s="47"/>
      <c r="K1006" s="47"/>
      <c r="L1006" s="49"/>
      <c r="M1006" s="48"/>
      <c r="N1006" s="50"/>
      <c r="O1006" s="53"/>
      <c r="P1006" s="54"/>
      <c r="Q1006" s="37"/>
      <c r="R1006" s="51"/>
      <c r="S1006" s="43"/>
      <c r="T1006" s="37"/>
      <c r="U1006" s="37"/>
      <c r="V1006" s="43"/>
      <c r="W1006" s="41"/>
    </row>
    <row r="1007" spans="1:23" s="40" customFormat="1" x14ac:dyDescent="0.25">
      <c r="A1007" s="46"/>
      <c r="B1007" s="37"/>
      <c r="C1007" s="45"/>
      <c r="D1007" s="41"/>
      <c r="E1007" s="46"/>
      <c r="F1007" s="46"/>
      <c r="G1007" s="46"/>
      <c r="I1007" s="41"/>
      <c r="J1007" s="47"/>
      <c r="K1007" s="47"/>
      <c r="L1007" s="49"/>
      <c r="M1007" s="48"/>
      <c r="N1007" s="50"/>
      <c r="O1007" s="53"/>
      <c r="P1007" s="54"/>
      <c r="Q1007" s="37"/>
      <c r="R1007" s="51"/>
      <c r="S1007" s="43"/>
      <c r="T1007" s="37"/>
      <c r="U1007" s="37"/>
      <c r="V1007" s="43"/>
      <c r="W1007" s="41"/>
    </row>
    <row r="1008" spans="1:23" s="40" customFormat="1" x14ac:dyDescent="0.25">
      <c r="A1008" s="46"/>
      <c r="B1008" s="37"/>
      <c r="C1008" s="45"/>
      <c r="D1008" s="41"/>
      <c r="E1008" s="46"/>
      <c r="F1008" s="46"/>
      <c r="G1008" s="46"/>
      <c r="I1008" s="41"/>
      <c r="J1008" s="47"/>
      <c r="K1008" s="47"/>
      <c r="L1008" s="49"/>
      <c r="M1008" s="48"/>
      <c r="N1008" s="50"/>
      <c r="O1008" s="53"/>
      <c r="P1008" s="54"/>
      <c r="Q1008" s="37"/>
      <c r="R1008" s="51"/>
      <c r="S1008" s="43"/>
      <c r="T1008" s="37"/>
      <c r="U1008" s="37"/>
      <c r="V1008" s="43"/>
      <c r="W1008" s="41"/>
    </row>
    <row r="1009" spans="1:23" s="40" customFormat="1" x14ac:dyDescent="0.25">
      <c r="A1009" s="46"/>
      <c r="B1009" s="37"/>
      <c r="C1009" s="45"/>
      <c r="D1009" s="41"/>
      <c r="E1009" s="46"/>
      <c r="F1009" s="46"/>
      <c r="G1009" s="46"/>
      <c r="I1009" s="41"/>
      <c r="J1009" s="47"/>
      <c r="K1009" s="47"/>
      <c r="L1009" s="49"/>
      <c r="M1009" s="48"/>
      <c r="N1009" s="50"/>
      <c r="O1009" s="53"/>
      <c r="P1009" s="54"/>
      <c r="Q1009" s="37"/>
      <c r="R1009" s="51"/>
      <c r="S1009" s="43"/>
      <c r="T1009" s="37"/>
      <c r="U1009" s="37"/>
      <c r="V1009" s="43"/>
      <c r="W1009" s="41"/>
    </row>
    <row r="1010" spans="1:23" s="40" customFormat="1" x14ac:dyDescent="0.25">
      <c r="A1010" s="46"/>
      <c r="B1010" s="37"/>
      <c r="C1010" s="45"/>
      <c r="D1010" s="41"/>
      <c r="E1010" s="46"/>
      <c r="F1010" s="46"/>
      <c r="G1010" s="46"/>
      <c r="I1010" s="41"/>
      <c r="J1010" s="47"/>
      <c r="K1010" s="47"/>
      <c r="L1010" s="49"/>
      <c r="M1010" s="48"/>
      <c r="N1010" s="50"/>
      <c r="O1010" s="53"/>
      <c r="P1010" s="54"/>
      <c r="Q1010" s="37"/>
      <c r="R1010" s="51"/>
      <c r="S1010" s="43"/>
      <c r="T1010" s="37"/>
      <c r="U1010" s="37"/>
      <c r="V1010" s="43"/>
      <c r="W1010" s="41"/>
    </row>
    <row r="1011" spans="1:23" s="40" customFormat="1" x14ac:dyDescent="0.25">
      <c r="A1011" s="46"/>
      <c r="B1011" s="37"/>
      <c r="C1011" s="45"/>
      <c r="D1011" s="41"/>
      <c r="E1011" s="46"/>
      <c r="F1011" s="46"/>
      <c r="G1011" s="46"/>
      <c r="I1011" s="41"/>
      <c r="J1011" s="47"/>
      <c r="K1011" s="47"/>
      <c r="L1011" s="49"/>
      <c r="M1011" s="48"/>
      <c r="N1011" s="50"/>
      <c r="O1011" s="53"/>
      <c r="P1011" s="54"/>
      <c r="Q1011" s="37"/>
      <c r="R1011" s="51"/>
      <c r="S1011" s="43"/>
      <c r="T1011" s="37"/>
      <c r="U1011" s="37"/>
      <c r="V1011" s="43"/>
      <c r="W1011" s="41"/>
    </row>
    <row r="1012" spans="1:23" s="40" customFormat="1" x14ac:dyDescent="0.25">
      <c r="A1012" s="46"/>
      <c r="B1012" s="37"/>
      <c r="C1012" s="45"/>
      <c r="D1012" s="41"/>
      <c r="E1012" s="46"/>
      <c r="F1012" s="46"/>
      <c r="G1012" s="46"/>
      <c r="I1012" s="41"/>
      <c r="J1012" s="47"/>
      <c r="K1012" s="47"/>
      <c r="L1012" s="49"/>
      <c r="M1012" s="48"/>
      <c r="N1012" s="50"/>
      <c r="O1012" s="53"/>
      <c r="P1012" s="54"/>
      <c r="Q1012" s="37"/>
      <c r="R1012" s="51"/>
      <c r="S1012" s="43"/>
      <c r="T1012" s="37"/>
      <c r="U1012" s="37"/>
      <c r="V1012" s="43"/>
      <c r="W1012" s="41"/>
    </row>
    <row r="1013" spans="1:23" s="40" customFormat="1" x14ac:dyDescent="0.25">
      <c r="A1013" s="46"/>
      <c r="B1013" s="37"/>
      <c r="C1013" s="45"/>
      <c r="D1013" s="41"/>
      <c r="E1013" s="46"/>
      <c r="F1013" s="46"/>
      <c r="G1013" s="46"/>
      <c r="I1013" s="41"/>
      <c r="J1013" s="47"/>
      <c r="K1013" s="47"/>
      <c r="L1013" s="49"/>
      <c r="M1013" s="48"/>
      <c r="N1013" s="50"/>
      <c r="O1013" s="53"/>
      <c r="P1013" s="54"/>
      <c r="Q1013" s="37"/>
      <c r="R1013" s="51"/>
      <c r="S1013" s="43"/>
      <c r="T1013" s="37"/>
      <c r="U1013" s="37"/>
      <c r="V1013" s="43"/>
      <c r="W1013" s="41"/>
    </row>
    <row r="1014" spans="1:23" s="40" customFormat="1" x14ac:dyDescent="0.25">
      <c r="A1014" s="46"/>
      <c r="B1014" s="37"/>
      <c r="C1014" s="45"/>
      <c r="D1014" s="41"/>
      <c r="E1014" s="46"/>
      <c r="F1014" s="46"/>
      <c r="G1014" s="46"/>
      <c r="I1014" s="41"/>
      <c r="J1014" s="47"/>
      <c r="K1014" s="47"/>
      <c r="L1014" s="49"/>
      <c r="M1014" s="48"/>
      <c r="N1014" s="50"/>
      <c r="O1014" s="53"/>
      <c r="P1014" s="54"/>
      <c r="Q1014" s="37"/>
      <c r="R1014" s="51"/>
      <c r="S1014" s="43"/>
      <c r="T1014" s="37"/>
      <c r="U1014" s="37"/>
      <c r="V1014" s="43"/>
      <c r="W1014" s="41"/>
    </row>
    <row r="1015" spans="1:23" s="40" customFormat="1" x14ac:dyDescent="0.25">
      <c r="A1015" s="46"/>
      <c r="B1015" s="37"/>
      <c r="C1015" s="45"/>
      <c r="D1015" s="41"/>
      <c r="E1015" s="46"/>
      <c r="F1015" s="46"/>
      <c r="G1015" s="46"/>
      <c r="I1015" s="41"/>
      <c r="J1015" s="47"/>
      <c r="K1015" s="47"/>
      <c r="L1015" s="49"/>
      <c r="M1015" s="48"/>
      <c r="N1015" s="50"/>
      <c r="O1015" s="53"/>
      <c r="P1015" s="54"/>
      <c r="Q1015" s="37"/>
      <c r="R1015" s="51"/>
      <c r="S1015" s="43"/>
      <c r="T1015" s="37"/>
      <c r="U1015" s="37"/>
      <c r="V1015" s="43"/>
      <c r="W1015" s="41"/>
    </row>
    <row r="1016" spans="1:23" s="40" customFormat="1" x14ac:dyDescent="0.25">
      <c r="A1016" s="46"/>
      <c r="B1016" s="37"/>
      <c r="C1016" s="45"/>
      <c r="D1016" s="41"/>
      <c r="E1016" s="46"/>
      <c r="F1016" s="46"/>
      <c r="G1016" s="46"/>
      <c r="I1016" s="41"/>
      <c r="J1016" s="47"/>
      <c r="K1016" s="47"/>
      <c r="L1016" s="49"/>
      <c r="M1016" s="48"/>
      <c r="N1016" s="50"/>
      <c r="O1016" s="53"/>
      <c r="P1016" s="54"/>
      <c r="Q1016" s="37"/>
      <c r="R1016" s="51"/>
      <c r="S1016" s="43"/>
      <c r="T1016" s="37"/>
      <c r="U1016" s="37"/>
      <c r="V1016" s="43"/>
      <c r="W1016" s="41"/>
    </row>
    <row r="1017" spans="1:23" s="40" customFormat="1" x14ac:dyDescent="0.25">
      <c r="A1017" s="46"/>
      <c r="B1017" s="37"/>
      <c r="C1017" s="45"/>
      <c r="D1017" s="41"/>
      <c r="E1017" s="46"/>
      <c r="F1017" s="46"/>
      <c r="G1017" s="46"/>
      <c r="I1017" s="41"/>
      <c r="J1017" s="47"/>
      <c r="K1017" s="47"/>
      <c r="L1017" s="49"/>
      <c r="M1017" s="48"/>
      <c r="N1017" s="50"/>
      <c r="O1017" s="53"/>
      <c r="P1017" s="54"/>
      <c r="Q1017" s="37"/>
      <c r="R1017" s="51"/>
      <c r="S1017" s="43"/>
      <c r="T1017" s="37"/>
      <c r="U1017" s="37"/>
      <c r="V1017" s="43"/>
      <c r="W1017" s="41"/>
    </row>
    <row r="1018" spans="1:23" s="40" customFormat="1" x14ac:dyDescent="0.25">
      <c r="A1018" s="46"/>
      <c r="B1018" s="37"/>
      <c r="C1018" s="45"/>
      <c r="D1018" s="41"/>
      <c r="E1018" s="46"/>
      <c r="F1018" s="46"/>
      <c r="G1018" s="46"/>
      <c r="I1018" s="41"/>
      <c r="J1018" s="47"/>
      <c r="K1018" s="47"/>
      <c r="L1018" s="49"/>
      <c r="M1018" s="48"/>
      <c r="N1018" s="50"/>
      <c r="O1018" s="53"/>
      <c r="P1018" s="54"/>
      <c r="Q1018" s="37"/>
      <c r="R1018" s="51"/>
      <c r="S1018" s="43"/>
      <c r="T1018" s="37"/>
      <c r="U1018" s="37"/>
      <c r="V1018" s="43"/>
      <c r="W1018" s="41"/>
    </row>
    <row r="1019" spans="1:23" s="40" customFormat="1" x14ac:dyDescent="0.25">
      <c r="A1019" s="46"/>
      <c r="B1019" s="37"/>
      <c r="C1019" s="45"/>
      <c r="D1019" s="41"/>
      <c r="E1019" s="46"/>
      <c r="F1019" s="46"/>
      <c r="G1019" s="46"/>
      <c r="I1019" s="41"/>
      <c r="J1019" s="47"/>
      <c r="K1019" s="47"/>
      <c r="L1019" s="49"/>
      <c r="M1019" s="48"/>
      <c r="N1019" s="50"/>
      <c r="O1019" s="53"/>
      <c r="P1019" s="54"/>
      <c r="Q1019" s="37"/>
      <c r="R1019" s="51"/>
      <c r="S1019" s="43"/>
      <c r="T1019" s="37"/>
      <c r="U1019" s="37"/>
      <c r="V1019" s="43"/>
      <c r="W1019" s="41"/>
    </row>
    <row r="1020" spans="1:23" s="40" customFormat="1" x14ac:dyDescent="0.25">
      <c r="A1020" s="46"/>
      <c r="B1020" s="37"/>
      <c r="C1020" s="45"/>
      <c r="D1020" s="41"/>
      <c r="E1020" s="46"/>
      <c r="F1020" s="46"/>
      <c r="G1020" s="46"/>
      <c r="I1020" s="41"/>
      <c r="J1020" s="47"/>
      <c r="K1020" s="47"/>
      <c r="L1020" s="49"/>
      <c r="M1020" s="48"/>
      <c r="N1020" s="50"/>
      <c r="O1020" s="53"/>
      <c r="P1020" s="54"/>
      <c r="Q1020" s="37"/>
      <c r="R1020" s="51"/>
      <c r="S1020" s="43"/>
      <c r="T1020" s="37"/>
      <c r="U1020" s="37"/>
      <c r="V1020" s="43"/>
      <c r="W1020" s="41"/>
    </row>
    <row r="1021" spans="1:23" s="40" customFormat="1" x14ac:dyDescent="0.25">
      <c r="A1021" s="46"/>
      <c r="B1021" s="37"/>
      <c r="C1021" s="45"/>
      <c r="D1021" s="41"/>
      <c r="E1021" s="46"/>
      <c r="F1021" s="46"/>
      <c r="G1021" s="46"/>
      <c r="I1021" s="41"/>
      <c r="J1021" s="47"/>
      <c r="K1021" s="47"/>
      <c r="L1021" s="49"/>
      <c r="M1021" s="48"/>
      <c r="N1021" s="50"/>
      <c r="O1021" s="53"/>
      <c r="P1021" s="54"/>
      <c r="Q1021" s="37"/>
      <c r="R1021" s="51"/>
      <c r="S1021" s="43"/>
      <c r="T1021" s="37"/>
      <c r="U1021" s="37"/>
      <c r="V1021" s="43"/>
      <c r="W1021" s="41"/>
    </row>
    <row r="1022" spans="1:23" s="40" customFormat="1" x14ac:dyDescent="0.25">
      <c r="A1022" s="46"/>
      <c r="B1022" s="37"/>
      <c r="C1022" s="45"/>
      <c r="D1022" s="41"/>
      <c r="E1022" s="46"/>
      <c r="F1022" s="46"/>
      <c r="G1022" s="46"/>
      <c r="I1022" s="41"/>
      <c r="J1022" s="47"/>
      <c r="K1022" s="47"/>
      <c r="L1022" s="49"/>
      <c r="M1022" s="48"/>
      <c r="N1022" s="50"/>
      <c r="O1022" s="53"/>
      <c r="P1022" s="54"/>
      <c r="Q1022" s="37"/>
      <c r="R1022" s="51"/>
      <c r="S1022" s="43"/>
      <c r="T1022" s="37"/>
      <c r="U1022" s="37"/>
      <c r="V1022" s="43"/>
      <c r="W1022" s="41"/>
    </row>
    <row r="1023" spans="1:23" s="40" customFormat="1" x14ac:dyDescent="0.25">
      <c r="A1023" s="46"/>
      <c r="B1023" s="37"/>
      <c r="C1023" s="45"/>
      <c r="D1023" s="41"/>
      <c r="E1023" s="46"/>
      <c r="F1023" s="46"/>
      <c r="G1023" s="46"/>
      <c r="I1023" s="41"/>
      <c r="J1023" s="47"/>
      <c r="K1023" s="47"/>
      <c r="L1023" s="49"/>
      <c r="M1023" s="48"/>
      <c r="N1023" s="50"/>
      <c r="O1023" s="53"/>
      <c r="P1023" s="54"/>
      <c r="Q1023" s="37"/>
      <c r="R1023" s="51"/>
      <c r="S1023" s="43"/>
      <c r="T1023" s="37"/>
      <c r="U1023" s="37"/>
      <c r="V1023" s="43"/>
      <c r="W1023" s="41"/>
    </row>
    <row r="1024" spans="1:23" s="40" customFormat="1" x14ac:dyDescent="0.25">
      <c r="A1024" s="46"/>
      <c r="B1024" s="37"/>
      <c r="C1024" s="45"/>
      <c r="D1024" s="41"/>
      <c r="E1024" s="46"/>
      <c r="F1024" s="46"/>
      <c r="G1024" s="46"/>
      <c r="I1024" s="41"/>
      <c r="J1024" s="47"/>
      <c r="K1024" s="47"/>
      <c r="L1024" s="49"/>
      <c r="M1024" s="48"/>
      <c r="N1024" s="50"/>
      <c r="O1024" s="53"/>
      <c r="P1024" s="54"/>
      <c r="Q1024" s="37"/>
      <c r="R1024" s="51"/>
      <c r="S1024" s="43"/>
      <c r="T1024" s="37"/>
      <c r="U1024" s="37"/>
      <c r="V1024" s="43"/>
      <c r="W1024" s="41"/>
    </row>
    <row r="1025" spans="1:23" s="40" customFormat="1" x14ac:dyDescent="0.25">
      <c r="A1025" s="46"/>
      <c r="B1025" s="37"/>
      <c r="C1025" s="45"/>
      <c r="D1025" s="41"/>
      <c r="E1025" s="46"/>
      <c r="F1025" s="46"/>
      <c r="G1025" s="46"/>
      <c r="I1025" s="41"/>
      <c r="J1025" s="47"/>
      <c r="K1025" s="47"/>
      <c r="L1025" s="49"/>
      <c r="M1025" s="48"/>
      <c r="N1025" s="50"/>
      <c r="O1025" s="53"/>
      <c r="P1025" s="54"/>
      <c r="Q1025" s="37"/>
      <c r="R1025" s="51"/>
      <c r="S1025" s="43"/>
      <c r="T1025" s="37"/>
      <c r="U1025" s="37"/>
      <c r="V1025" s="43"/>
      <c r="W1025" s="41"/>
    </row>
    <row r="1026" spans="1:23" s="40" customFormat="1" x14ac:dyDescent="0.25">
      <c r="A1026" s="46"/>
      <c r="B1026" s="37"/>
      <c r="C1026" s="45"/>
      <c r="D1026" s="41"/>
      <c r="E1026" s="46"/>
      <c r="F1026" s="46"/>
      <c r="G1026" s="46"/>
      <c r="I1026" s="41"/>
      <c r="J1026" s="47"/>
      <c r="K1026" s="47"/>
      <c r="L1026" s="49"/>
      <c r="M1026" s="48"/>
      <c r="N1026" s="50"/>
      <c r="O1026" s="53"/>
      <c r="P1026" s="54"/>
      <c r="Q1026" s="37"/>
      <c r="R1026" s="51"/>
      <c r="S1026" s="43"/>
      <c r="T1026" s="37"/>
      <c r="U1026" s="37"/>
      <c r="V1026" s="43"/>
      <c r="W1026" s="41"/>
    </row>
    <row r="1027" spans="1:23" s="40" customFormat="1" x14ac:dyDescent="0.25">
      <c r="A1027" s="46"/>
      <c r="B1027" s="37"/>
      <c r="C1027" s="45"/>
      <c r="D1027" s="41"/>
      <c r="E1027" s="46"/>
      <c r="F1027" s="46"/>
      <c r="G1027" s="46"/>
      <c r="I1027" s="41"/>
      <c r="J1027" s="47"/>
      <c r="K1027" s="47"/>
      <c r="L1027" s="49"/>
      <c r="M1027" s="48"/>
      <c r="N1027" s="50"/>
      <c r="O1027" s="53"/>
      <c r="P1027" s="54"/>
      <c r="Q1027" s="37"/>
      <c r="R1027" s="51"/>
      <c r="S1027" s="43"/>
      <c r="T1027" s="37"/>
      <c r="U1027" s="37"/>
      <c r="V1027" s="43"/>
      <c r="W1027" s="41"/>
    </row>
    <row r="1028" spans="1:23" s="40" customFormat="1" x14ac:dyDescent="0.25">
      <c r="A1028" s="46"/>
      <c r="B1028" s="37"/>
      <c r="C1028" s="45"/>
      <c r="D1028" s="41"/>
      <c r="E1028" s="46"/>
      <c r="F1028" s="46"/>
      <c r="G1028" s="46"/>
      <c r="I1028" s="41"/>
      <c r="J1028" s="47"/>
      <c r="K1028" s="47"/>
      <c r="L1028" s="49"/>
      <c r="M1028" s="48"/>
      <c r="N1028" s="50"/>
      <c r="O1028" s="53"/>
      <c r="P1028" s="54"/>
      <c r="Q1028" s="37"/>
      <c r="R1028" s="51"/>
      <c r="S1028" s="43"/>
      <c r="T1028" s="37"/>
      <c r="U1028" s="37"/>
      <c r="V1028" s="43"/>
      <c r="W1028" s="41"/>
    </row>
    <row r="1029" spans="1:23" s="40" customFormat="1" x14ac:dyDescent="0.25">
      <c r="A1029" s="46"/>
      <c r="B1029" s="37"/>
      <c r="C1029" s="45"/>
      <c r="D1029" s="41"/>
      <c r="E1029" s="46"/>
      <c r="F1029" s="46"/>
      <c r="G1029" s="46"/>
      <c r="I1029" s="41"/>
      <c r="J1029" s="47"/>
      <c r="K1029" s="47"/>
      <c r="L1029" s="49"/>
      <c r="M1029" s="48"/>
      <c r="N1029" s="50"/>
      <c r="O1029" s="53"/>
      <c r="P1029" s="54"/>
      <c r="Q1029" s="37"/>
      <c r="R1029" s="51"/>
      <c r="S1029" s="43"/>
      <c r="T1029" s="37"/>
      <c r="U1029" s="37"/>
      <c r="V1029" s="43"/>
      <c r="W1029" s="41"/>
    </row>
    <row r="1030" spans="1:23" s="40" customFormat="1" x14ac:dyDescent="0.25">
      <c r="A1030" s="46"/>
      <c r="B1030" s="37"/>
      <c r="C1030" s="45"/>
      <c r="D1030" s="41"/>
      <c r="E1030" s="46"/>
      <c r="F1030" s="46"/>
      <c r="G1030" s="46"/>
      <c r="I1030" s="41"/>
      <c r="J1030" s="47"/>
      <c r="K1030" s="47"/>
      <c r="L1030" s="49"/>
      <c r="M1030" s="48"/>
      <c r="N1030" s="50"/>
      <c r="O1030" s="53"/>
      <c r="P1030" s="54"/>
      <c r="Q1030" s="37"/>
      <c r="R1030" s="51"/>
      <c r="S1030" s="43"/>
      <c r="T1030" s="37"/>
      <c r="U1030" s="37"/>
      <c r="V1030" s="43"/>
      <c r="W1030" s="41"/>
    </row>
    <row r="1031" spans="1:23" s="40" customFormat="1" x14ac:dyDescent="0.25">
      <c r="A1031" s="46"/>
      <c r="B1031" s="37"/>
      <c r="C1031" s="45"/>
      <c r="D1031" s="41"/>
      <c r="E1031" s="46"/>
      <c r="F1031" s="46"/>
      <c r="G1031" s="46"/>
      <c r="I1031" s="41"/>
      <c r="J1031" s="47"/>
      <c r="K1031" s="47"/>
      <c r="L1031" s="49"/>
      <c r="M1031" s="48"/>
      <c r="N1031" s="50"/>
      <c r="O1031" s="53"/>
      <c r="P1031" s="54"/>
      <c r="Q1031" s="37"/>
      <c r="R1031" s="51"/>
      <c r="S1031" s="43"/>
      <c r="T1031" s="37"/>
      <c r="U1031" s="37"/>
      <c r="V1031" s="43"/>
      <c r="W1031" s="41"/>
    </row>
    <row r="1032" spans="1:23" s="40" customFormat="1" x14ac:dyDescent="0.25">
      <c r="A1032" s="46"/>
      <c r="B1032" s="37"/>
      <c r="C1032" s="45"/>
      <c r="D1032" s="41"/>
      <c r="E1032" s="46"/>
      <c r="F1032" s="46"/>
      <c r="G1032" s="46"/>
      <c r="I1032" s="41"/>
      <c r="J1032" s="47"/>
      <c r="K1032" s="47"/>
      <c r="L1032" s="49"/>
      <c r="M1032" s="48"/>
      <c r="N1032" s="50"/>
      <c r="O1032" s="53"/>
      <c r="P1032" s="54"/>
      <c r="Q1032" s="37"/>
      <c r="R1032" s="51"/>
      <c r="S1032" s="43"/>
      <c r="T1032" s="37"/>
      <c r="U1032" s="37"/>
      <c r="V1032" s="43"/>
      <c r="W1032" s="41"/>
    </row>
    <row r="1033" spans="1:23" s="40" customFormat="1" x14ac:dyDescent="0.25">
      <c r="A1033" s="46"/>
      <c r="B1033" s="37"/>
      <c r="C1033" s="45"/>
      <c r="D1033" s="41"/>
      <c r="E1033" s="46"/>
      <c r="F1033" s="46"/>
      <c r="G1033" s="46"/>
      <c r="I1033" s="41"/>
      <c r="J1033" s="47"/>
      <c r="K1033" s="47"/>
      <c r="L1033" s="49"/>
      <c r="M1033" s="48"/>
      <c r="N1033" s="50"/>
      <c r="O1033" s="53"/>
      <c r="P1033" s="54"/>
      <c r="Q1033" s="37"/>
      <c r="R1033" s="51"/>
      <c r="S1033" s="43"/>
      <c r="T1033" s="37"/>
      <c r="U1033" s="37"/>
      <c r="V1033" s="43"/>
      <c r="W1033" s="41"/>
    </row>
    <row r="1034" spans="1:23" s="40" customFormat="1" x14ac:dyDescent="0.25">
      <c r="A1034" s="46"/>
      <c r="B1034" s="37"/>
      <c r="C1034" s="45"/>
      <c r="D1034" s="41"/>
      <c r="E1034" s="46"/>
      <c r="F1034" s="46"/>
      <c r="G1034" s="46"/>
      <c r="I1034" s="41"/>
      <c r="J1034" s="47"/>
      <c r="K1034" s="47"/>
      <c r="L1034" s="49"/>
      <c r="M1034" s="48"/>
      <c r="N1034" s="50"/>
      <c r="O1034" s="53"/>
      <c r="P1034" s="54"/>
      <c r="Q1034" s="37"/>
      <c r="R1034" s="51"/>
      <c r="S1034" s="43"/>
      <c r="T1034" s="37"/>
      <c r="U1034" s="37"/>
      <c r="V1034" s="43"/>
      <c r="W1034" s="41"/>
    </row>
    <row r="1035" spans="1:23" s="40" customFormat="1" x14ac:dyDescent="0.25">
      <c r="A1035" s="46"/>
      <c r="B1035" s="37"/>
      <c r="C1035" s="45"/>
      <c r="D1035" s="41"/>
      <c r="E1035" s="46"/>
      <c r="F1035" s="46"/>
      <c r="G1035" s="46"/>
      <c r="I1035" s="41"/>
      <c r="J1035" s="47"/>
      <c r="K1035" s="47"/>
      <c r="L1035" s="49"/>
      <c r="M1035" s="48"/>
      <c r="N1035" s="50"/>
      <c r="O1035" s="53"/>
      <c r="P1035" s="54"/>
      <c r="Q1035" s="37"/>
      <c r="R1035" s="51"/>
      <c r="S1035" s="43"/>
      <c r="T1035" s="37"/>
      <c r="U1035" s="37"/>
      <c r="V1035" s="43"/>
      <c r="W1035" s="41"/>
    </row>
    <row r="1036" spans="1:23" s="40" customFormat="1" x14ac:dyDescent="0.25">
      <c r="A1036" s="46"/>
      <c r="B1036" s="37"/>
      <c r="C1036" s="45"/>
      <c r="D1036" s="41"/>
      <c r="E1036" s="46"/>
      <c r="F1036" s="46"/>
      <c r="G1036" s="46"/>
      <c r="I1036" s="41"/>
      <c r="J1036" s="47"/>
      <c r="K1036" s="47"/>
      <c r="L1036" s="49"/>
      <c r="M1036" s="48"/>
      <c r="N1036" s="50"/>
      <c r="O1036" s="53"/>
      <c r="P1036" s="54"/>
      <c r="Q1036" s="37"/>
      <c r="R1036" s="51"/>
      <c r="S1036" s="43"/>
      <c r="T1036" s="37"/>
      <c r="U1036" s="37"/>
      <c r="V1036" s="43"/>
      <c r="W1036" s="41"/>
    </row>
    <row r="1037" spans="1:23" s="40" customFormat="1" x14ac:dyDescent="0.25">
      <c r="A1037" s="46"/>
      <c r="B1037" s="37"/>
      <c r="C1037" s="45"/>
      <c r="D1037" s="41"/>
      <c r="E1037" s="46"/>
      <c r="F1037" s="46"/>
      <c r="G1037" s="46"/>
      <c r="I1037" s="41"/>
      <c r="J1037" s="47"/>
      <c r="K1037" s="47"/>
      <c r="L1037" s="49"/>
      <c r="M1037" s="48"/>
      <c r="N1037" s="50"/>
      <c r="O1037" s="53"/>
      <c r="P1037" s="54"/>
      <c r="Q1037" s="37"/>
      <c r="R1037" s="51"/>
      <c r="S1037" s="43"/>
      <c r="T1037" s="37"/>
      <c r="U1037" s="37"/>
      <c r="V1037" s="43"/>
      <c r="W1037" s="41"/>
    </row>
    <row r="1038" spans="1:23" s="40" customFormat="1" x14ac:dyDescent="0.25">
      <c r="A1038" s="46"/>
      <c r="B1038" s="37"/>
      <c r="C1038" s="45"/>
      <c r="D1038" s="41"/>
      <c r="E1038" s="46"/>
      <c r="F1038" s="46"/>
      <c r="G1038" s="46"/>
      <c r="I1038" s="41"/>
      <c r="J1038" s="47"/>
      <c r="K1038" s="47"/>
      <c r="L1038" s="49"/>
      <c r="M1038" s="48"/>
      <c r="N1038" s="50"/>
      <c r="O1038" s="53"/>
      <c r="P1038" s="54"/>
      <c r="Q1038" s="37"/>
      <c r="R1038" s="51"/>
      <c r="S1038" s="43"/>
      <c r="T1038" s="37"/>
      <c r="U1038" s="37"/>
      <c r="V1038" s="43"/>
      <c r="W1038" s="41"/>
    </row>
    <row r="1039" spans="1:23" s="40" customFormat="1" x14ac:dyDescent="0.25">
      <c r="A1039" s="46"/>
      <c r="B1039" s="37"/>
      <c r="C1039" s="45"/>
      <c r="D1039" s="41"/>
      <c r="E1039" s="46"/>
      <c r="F1039" s="46"/>
      <c r="G1039" s="46"/>
      <c r="I1039" s="41"/>
      <c r="J1039" s="47"/>
      <c r="K1039" s="47"/>
      <c r="L1039" s="49"/>
      <c r="M1039" s="48"/>
      <c r="N1039" s="50"/>
      <c r="O1039" s="53"/>
      <c r="P1039" s="54"/>
      <c r="Q1039" s="37"/>
      <c r="R1039" s="51"/>
      <c r="S1039" s="43"/>
      <c r="T1039" s="37"/>
      <c r="U1039" s="37"/>
      <c r="V1039" s="43"/>
      <c r="W1039" s="41"/>
    </row>
    <row r="1040" spans="1:23" s="40" customFormat="1" x14ac:dyDescent="0.25">
      <c r="A1040" s="46"/>
      <c r="B1040" s="37"/>
      <c r="C1040" s="45"/>
      <c r="D1040" s="41"/>
      <c r="E1040" s="46"/>
      <c r="F1040" s="46"/>
      <c r="G1040" s="46"/>
      <c r="I1040" s="41"/>
      <c r="J1040" s="47"/>
      <c r="K1040" s="47"/>
      <c r="L1040" s="49"/>
      <c r="M1040" s="48"/>
      <c r="N1040" s="50"/>
      <c r="O1040" s="53"/>
      <c r="P1040" s="54"/>
      <c r="Q1040" s="37"/>
      <c r="R1040" s="51"/>
      <c r="S1040" s="43"/>
      <c r="T1040" s="37"/>
      <c r="U1040" s="37"/>
      <c r="V1040" s="43"/>
      <c r="W1040" s="41"/>
    </row>
    <row r="1041" spans="1:23" s="40" customFormat="1" x14ac:dyDescent="0.25">
      <c r="A1041" s="46"/>
      <c r="B1041" s="37"/>
      <c r="C1041" s="45"/>
      <c r="D1041" s="41"/>
      <c r="E1041" s="46"/>
      <c r="F1041" s="46"/>
      <c r="G1041" s="46"/>
      <c r="I1041" s="41"/>
      <c r="J1041" s="47"/>
      <c r="K1041" s="47"/>
      <c r="L1041" s="49"/>
      <c r="M1041" s="48"/>
      <c r="N1041" s="50"/>
      <c r="O1041" s="53"/>
      <c r="P1041" s="54"/>
      <c r="Q1041" s="37"/>
      <c r="R1041" s="51"/>
      <c r="S1041" s="43"/>
      <c r="T1041" s="37"/>
      <c r="U1041" s="37"/>
      <c r="V1041" s="43"/>
      <c r="W1041" s="41"/>
    </row>
    <row r="1042" spans="1:23" s="40" customFormat="1" x14ac:dyDescent="0.25">
      <c r="A1042" s="46"/>
      <c r="B1042" s="37"/>
      <c r="C1042" s="45"/>
      <c r="D1042" s="41"/>
      <c r="E1042" s="46"/>
      <c r="F1042" s="46"/>
      <c r="G1042" s="46"/>
      <c r="I1042" s="41"/>
      <c r="J1042" s="47"/>
      <c r="K1042" s="47"/>
      <c r="L1042" s="49"/>
      <c r="M1042" s="48"/>
      <c r="N1042" s="50"/>
      <c r="O1042" s="53"/>
      <c r="P1042" s="54"/>
      <c r="Q1042" s="37"/>
      <c r="R1042" s="51"/>
      <c r="S1042" s="43"/>
      <c r="T1042" s="37"/>
      <c r="U1042" s="37"/>
      <c r="V1042" s="43"/>
      <c r="W1042" s="41"/>
    </row>
    <row r="1043" spans="1:23" s="40" customFormat="1" x14ac:dyDescent="0.25">
      <c r="A1043" s="46"/>
      <c r="B1043" s="37"/>
      <c r="C1043" s="45"/>
      <c r="D1043" s="41"/>
      <c r="E1043" s="46"/>
      <c r="F1043" s="46"/>
      <c r="G1043" s="46"/>
      <c r="I1043" s="41"/>
      <c r="J1043" s="47"/>
      <c r="K1043" s="47"/>
      <c r="L1043" s="49"/>
      <c r="M1043" s="48"/>
      <c r="N1043" s="50"/>
      <c r="O1043" s="53"/>
      <c r="P1043" s="54"/>
      <c r="Q1043" s="37"/>
      <c r="R1043" s="51"/>
      <c r="S1043" s="43"/>
      <c r="T1043" s="37"/>
      <c r="U1043" s="37"/>
      <c r="V1043" s="43"/>
      <c r="W1043" s="41"/>
    </row>
    <row r="1044" spans="1:23" s="40" customFormat="1" x14ac:dyDescent="0.25">
      <c r="A1044" s="46"/>
      <c r="B1044" s="37"/>
      <c r="C1044" s="45"/>
      <c r="D1044" s="41"/>
      <c r="E1044" s="46"/>
      <c r="F1044" s="46"/>
      <c r="G1044" s="46"/>
      <c r="I1044" s="41"/>
      <c r="J1044" s="47"/>
      <c r="K1044" s="47"/>
      <c r="L1044" s="49"/>
      <c r="M1044" s="48"/>
      <c r="N1044" s="50"/>
      <c r="O1044" s="53"/>
      <c r="P1044" s="54"/>
      <c r="Q1044" s="37"/>
      <c r="R1044" s="51"/>
      <c r="S1044" s="43"/>
      <c r="T1044" s="37"/>
      <c r="U1044" s="37"/>
      <c r="V1044" s="43"/>
      <c r="W1044" s="41"/>
    </row>
    <row r="1045" spans="1:23" s="40" customFormat="1" x14ac:dyDescent="0.25">
      <c r="A1045" s="46"/>
      <c r="B1045" s="37"/>
      <c r="C1045" s="45"/>
      <c r="D1045" s="41"/>
      <c r="E1045" s="46"/>
      <c r="F1045" s="46"/>
      <c r="G1045" s="46"/>
      <c r="I1045" s="41"/>
      <c r="J1045" s="47"/>
      <c r="K1045" s="47"/>
      <c r="L1045" s="49"/>
      <c r="M1045" s="48"/>
      <c r="N1045" s="50"/>
      <c r="O1045" s="53"/>
      <c r="P1045" s="54"/>
      <c r="Q1045" s="37"/>
      <c r="R1045" s="51"/>
      <c r="S1045" s="43"/>
      <c r="T1045" s="37"/>
      <c r="U1045" s="37"/>
      <c r="V1045" s="43"/>
      <c r="W1045" s="41"/>
    </row>
    <row r="1046" spans="1:23" s="40" customFormat="1" x14ac:dyDescent="0.25">
      <c r="A1046" s="46"/>
      <c r="B1046" s="37"/>
      <c r="C1046" s="45"/>
      <c r="D1046" s="41"/>
      <c r="E1046" s="46"/>
      <c r="F1046" s="46"/>
      <c r="G1046" s="46"/>
      <c r="I1046" s="41"/>
      <c r="J1046" s="47"/>
      <c r="K1046" s="47"/>
      <c r="L1046" s="49"/>
      <c r="M1046" s="48"/>
      <c r="N1046" s="50"/>
      <c r="O1046" s="53"/>
      <c r="P1046" s="54"/>
      <c r="Q1046" s="37"/>
      <c r="R1046" s="51"/>
      <c r="S1046" s="43"/>
      <c r="T1046" s="37"/>
      <c r="U1046" s="37"/>
      <c r="V1046" s="43"/>
      <c r="W1046" s="41"/>
    </row>
    <row r="1047" spans="1:23" s="40" customFormat="1" x14ac:dyDescent="0.25">
      <c r="A1047" s="46"/>
      <c r="B1047" s="37"/>
      <c r="C1047" s="45"/>
      <c r="D1047" s="41"/>
      <c r="E1047" s="46"/>
      <c r="F1047" s="46"/>
      <c r="G1047" s="46"/>
      <c r="I1047" s="41"/>
      <c r="J1047" s="47"/>
      <c r="K1047" s="47"/>
      <c r="L1047" s="49"/>
      <c r="M1047" s="48"/>
      <c r="N1047" s="50"/>
      <c r="O1047" s="53"/>
      <c r="P1047" s="54"/>
      <c r="Q1047" s="37"/>
      <c r="R1047" s="51"/>
      <c r="S1047" s="43"/>
      <c r="T1047" s="37"/>
      <c r="U1047" s="37"/>
      <c r="V1047" s="43"/>
      <c r="W1047" s="41"/>
    </row>
    <row r="1048" spans="1:23" s="40" customFormat="1" x14ac:dyDescent="0.25">
      <c r="A1048" s="46"/>
      <c r="B1048" s="37"/>
      <c r="C1048" s="45"/>
      <c r="D1048" s="41"/>
      <c r="E1048" s="46"/>
      <c r="F1048" s="46"/>
      <c r="G1048" s="46"/>
      <c r="I1048" s="41"/>
      <c r="J1048" s="47"/>
      <c r="K1048" s="47"/>
      <c r="L1048" s="49"/>
      <c r="M1048" s="48"/>
      <c r="N1048" s="50"/>
      <c r="O1048" s="53"/>
      <c r="P1048" s="54"/>
      <c r="Q1048" s="37"/>
      <c r="R1048" s="51"/>
      <c r="S1048" s="43"/>
      <c r="T1048" s="37"/>
      <c r="U1048" s="37"/>
      <c r="V1048" s="43"/>
      <c r="W1048" s="41"/>
    </row>
    <row r="1049" spans="1:23" s="40" customFormat="1" x14ac:dyDescent="0.25">
      <c r="A1049" s="46"/>
      <c r="B1049" s="37"/>
      <c r="C1049" s="45"/>
      <c r="D1049" s="41"/>
      <c r="E1049" s="46"/>
      <c r="F1049" s="46"/>
      <c r="G1049" s="46"/>
      <c r="I1049" s="41"/>
      <c r="J1049" s="47"/>
      <c r="K1049" s="47"/>
      <c r="L1049" s="49"/>
      <c r="M1049" s="48"/>
      <c r="N1049" s="50"/>
      <c r="O1049" s="53"/>
      <c r="P1049" s="54"/>
      <c r="Q1049" s="37"/>
      <c r="R1049" s="51"/>
      <c r="S1049" s="43"/>
      <c r="T1049" s="37"/>
      <c r="U1049" s="37"/>
      <c r="V1049" s="43"/>
      <c r="W1049" s="41"/>
    </row>
    <row r="1050" spans="1:23" s="40" customFormat="1" x14ac:dyDescent="0.25">
      <c r="A1050" s="46"/>
      <c r="B1050" s="37"/>
      <c r="C1050" s="45"/>
      <c r="D1050" s="41"/>
      <c r="E1050" s="46"/>
      <c r="F1050" s="46"/>
      <c r="G1050" s="46"/>
      <c r="I1050" s="41"/>
      <c r="J1050" s="47"/>
      <c r="K1050" s="47"/>
      <c r="L1050" s="49"/>
      <c r="M1050" s="48"/>
      <c r="N1050" s="50"/>
      <c r="O1050" s="53"/>
      <c r="P1050" s="54"/>
      <c r="Q1050" s="37"/>
      <c r="R1050" s="51"/>
      <c r="S1050" s="43"/>
      <c r="T1050" s="37"/>
      <c r="U1050" s="37"/>
      <c r="V1050" s="43"/>
      <c r="W1050" s="41"/>
    </row>
    <row r="1051" spans="1:23" s="40" customFormat="1" x14ac:dyDescent="0.25">
      <c r="A1051" s="46"/>
      <c r="B1051" s="37"/>
      <c r="C1051" s="45"/>
      <c r="D1051" s="41"/>
      <c r="E1051" s="46"/>
      <c r="F1051" s="46"/>
      <c r="G1051" s="46"/>
      <c r="I1051" s="41"/>
      <c r="J1051" s="47"/>
      <c r="K1051" s="47"/>
      <c r="L1051" s="49"/>
      <c r="M1051" s="48"/>
      <c r="N1051" s="50"/>
      <c r="O1051" s="53"/>
      <c r="P1051" s="54"/>
      <c r="Q1051" s="37"/>
      <c r="R1051" s="51"/>
      <c r="S1051" s="43"/>
      <c r="T1051" s="37"/>
      <c r="U1051" s="37"/>
      <c r="V1051" s="43"/>
      <c r="W1051" s="41"/>
    </row>
    <row r="1052" spans="1:23" s="40" customFormat="1" x14ac:dyDescent="0.25">
      <c r="A1052" s="46"/>
      <c r="B1052" s="37"/>
      <c r="C1052" s="45"/>
      <c r="D1052" s="41"/>
      <c r="E1052" s="46"/>
      <c r="F1052" s="46"/>
      <c r="G1052" s="46"/>
      <c r="I1052" s="41"/>
      <c r="J1052" s="47"/>
      <c r="K1052" s="47"/>
      <c r="L1052" s="49"/>
      <c r="M1052" s="48"/>
      <c r="N1052" s="50"/>
      <c r="O1052" s="53"/>
      <c r="P1052" s="54"/>
      <c r="Q1052" s="37"/>
      <c r="R1052" s="51"/>
      <c r="S1052" s="43"/>
      <c r="T1052" s="37"/>
      <c r="U1052" s="37"/>
      <c r="V1052" s="43"/>
      <c r="W1052" s="41"/>
    </row>
    <row r="1053" spans="1:23" s="40" customFormat="1" x14ac:dyDescent="0.25">
      <c r="A1053" s="46"/>
      <c r="B1053" s="37"/>
      <c r="C1053" s="45"/>
      <c r="D1053" s="41"/>
      <c r="E1053" s="46"/>
      <c r="F1053" s="46"/>
      <c r="G1053" s="46"/>
      <c r="I1053" s="41"/>
      <c r="J1053" s="47"/>
      <c r="K1053" s="47"/>
      <c r="L1053" s="49"/>
      <c r="M1053" s="48"/>
      <c r="N1053" s="50"/>
      <c r="O1053" s="53"/>
      <c r="P1053" s="54"/>
      <c r="Q1053" s="37"/>
      <c r="R1053" s="51"/>
      <c r="S1053" s="43"/>
      <c r="T1053" s="37"/>
      <c r="U1053" s="37"/>
      <c r="V1053" s="43"/>
      <c r="W1053" s="41"/>
    </row>
    <row r="1054" spans="1:23" s="40" customFormat="1" x14ac:dyDescent="0.25">
      <c r="A1054" s="46"/>
      <c r="B1054" s="37"/>
      <c r="C1054" s="45"/>
      <c r="D1054" s="41"/>
      <c r="E1054" s="46"/>
      <c r="F1054" s="46"/>
      <c r="G1054" s="46"/>
      <c r="I1054" s="41"/>
      <c r="J1054" s="47"/>
      <c r="K1054" s="47"/>
      <c r="L1054" s="49"/>
      <c r="M1054" s="48"/>
      <c r="N1054" s="50"/>
      <c r="O1054" s="53"/>
      <c r="P1054" s="54"/>
      <c r="Q1054" s="37"/>
      <c r="R1054" s="51"/>
      <c r="S1054" s="43"/>
      <c r="T1054" s="37"/>
      <c r="U1054" s="37"/>
      <c r="V1054" s="43"/>
      <c r="W1054" s="41"/>
    </row>
    <row r="1055" spans="1:23" s="40" customFormat="1" x14ac:dyDescent="0.25">
      <c r="A1055" s="46"/>
      <c r="B1055" s="37"/>
      <c r="C1055" s="45"/>
      <c r="D1055" s="41"/>
      <c r="E1055" s="46"/>
      <c r="F1055" s="46"/>
      <c r="G1055" s="46"/>
      <c r="I1055" s="41"/>
      <c r="J1055" s="47"/>
      <c r="K1055" s="47"/>
      <c r="L1055" s="49"/>
      <c r="M1055" s="48"/>
      <c r="N1055" s="50"/>
      <c r="O1055" s="53"/>
      <c r="P1055" s="54"/>
      <c r="Q1055" s="37"/>
      <c r="R1055" s="51"/>
      <c r="S1055" s="43"/>
      <c r="T1055" s="37"/>
      <c r="U1055" s="37"/>
      <c r="V1055" s="43"/>
      <c r="W1055" s="41"/>
    </row>
    <row r="1056" spans="1:23" s="40" customFormat="1" x14ac:dyDescent="0.25">
      <c r="A1056" s="46"/>
      <c r="B1056" s="37"/>
      <c r="C1056" s="45"/>
      <c r="D1056" s="41"/>
      <c r="E1056" s="46"/>
      <c r="F1056" s="46"/>
      <c r="G1056" s="46"/>
      <c r="I1056" s="41"/>
      <c r="J1056" s="47"/>
      <c r="K1056" s="47"/>
      <c r="L1056" s="49"/>
      <c r="M1056" s="48"/>
      <c r="N1056" s="50"/>
      <c r="O1056" s="53"/>
      <c r="P1056" s="54"/>
      <c r="Q1056" s="37"/>
      <c r="R1056" s="51"/>
      <c r="S1056" s="43"/>
      <c r="T1056" s="37"/>
      <c r="U1056" s="37"/>
      <c r="V1056" s="43"/>
      <c r="W1056" s="41"/>
    </row>
    <row r="1057" spans="1:23" s="40" customFormat="1" x14ac:dyDescent="0.25">
      <c r="A1057" s="46"/>
      <c r="B1057" s="37"/>
      <c r="C1057" s="45"/>
      <c r="D1057" s="41"/>
      <c r="E1057" s="46"/>
      <c r="F1057" s="46"/>
      <c r="G1057" s="46"/>
      <c r="I1057" s="41"/>
      <c r="J1057" s="47"/>
      <c r="K1057" s="47"/>
      <c r="L1057" s="49"/>
      <c r="M1057" s="48"/>
      <c r="N1057" s="50"/>
      <c r="O1057" s="53"/>
      <c r="P1057" s="54"/>
      <c r="Q1057" s="37"/>
      <c r="R1057" s="51"/>
      <c r="S1057" s="43"/>
      <c r="T1057" s="37"/>
      <c r="U1057" s="37"/>
      <c r="V1057" s="43"/>
      <c r="W1057" s="41"/>
    </row>
    <row r="1058" spans="1:23" s="40" customFormat="1" x14ac:dyDescent="0.25">
      <c r="A1058" s="46"/>
      <c r="B1058" s="37"/>
      <c r="C1058" s="45"/>
      <c r="D1058" s="41"/>
      <c r="E1058" s="46"/>
      <c r="F1058" s="46"/>
      <c r="G1058" s="46"/>
      <c r="I1058" s="41"/>
      <c r="J1058" s="47"/>
      <c r="K1058" s="47"/>
      <c r="L1058" s="49"/>
      <c r="M1058" s="48"/>
      <c r="N1058" s="50"/>
      <c r="O1058" s="53"/>
      <c r="P1058" s="54"/>
      <c r="Q1058" s="37"/>
      <c r="R1058" s="51"/>
      <c r="S1058" s="43"/>
      <c r="T1058" s="37"/>
      <c r="U1058" s="37"/>
      <c r="V1058" s="43"/>
      <c r="W1058" s="41"/>
    </row>
    <row r="1059" spans="1:23" s="40" customFormat="1" x14ac:dyDescent="0.25">
      <c r="A1059" s="46"/>
      <c r="B1059" s="37"/>
      <c r="C1059" s="45"/>
      <c r="D1059" s="41"/>
      <c r="E1059" s="46"/>
      <c r="F1059" s="46"/>
      <c r="G1059" s="46"/>
      <c r="I1059" s="41"/>
      <c r="J1059" s="47"/>
      <c r="K1059" s="47"/>
      <c r="L1059" s="49"/>
      <c r="M1059" s="48"/>
      <c r="N1059" s="50"/>
      <c r="O1059" s="53"/>
      <c r="P1059" s="54"/>
      <c r="Q1059" s="37"/>
      <c r="R1059" s="51"/>
      <c r="S1059" s="43"/>
      <c r="T1059" s="37"/>
      <c r="U1059" s="37"/>
      <c r="V1059" s="43"/>
      <c r="W1059" s="41"/>
    </row>
    <row r="1060" spans="1:23" s="40" customFormat="1" x14ac:dyDescent="0.25">
      <c r="A1060" s="46"/>
      <c r="B1060" s="37"/>
      <c r="C1060" s="45"/>
      <c r="D1060" s="41"/>
      <c r="E1060" s="46"/>
      <c r="F1060" s="46"/>
      <c r="G1060" s="46"/>
      <c r="I1060" s="41"/>
      <c r="J1060" s="47"/>
      <c r="K1060" s="47"/>
      <c r="L1060" s="49"/>
      <c r="M1060" s="48"/>
      <c r="N1060" s="50"/>
      <c r="O1060" s="53"/>
      <c r="P1060" s="54"/>
      <c r="Q1060" s="37"/>
      <c r="R1060" s="51"/>
      <c r="S1060" s="43"/>
      <c r="T1060" s="37"/>
      <c r="U1060" s="37"/>
      <c r="V1060" s="43"/>
      <c r="W1060" s="41"/>
    </row>
    <row r="1061" spans="1:23" s="40" customFormat="1" x14ac:dyDescent="0.25">
      <c r="A1061" s="46"/>
      <c r="B1061" s="37"/>
      <c r="C1061" s="45"/>
      <c r="D1061" s="41"/>
      <c r="E1061" s="46"/>
      <c r="F1061" s="46"/>
      <c r="G1061" s="46"/>
      <c r="I1061" s="41"/>
      <c r="J1061" s="47"/>
      <c r="K1061" s="47"/>
      <c r="L1061" s="49"/>
      <c r="M1061" s="48"/>
      <c r="N1061" s="50"/>
      <c r="O1061" s="53"/>
      <c r="P1061" s="54"/>
      <c r="Q1061" s="37"/>
      <c r="R1061" s="51"/>
      <c r="S1061" s="43"/>
      <c r="T1061" s="37"/>
      <c r="U1061" s="37"/>
      <c r="V1061" s="43"/>
      <c r="W1061" s="41"/>
    </row>
    <row r="1062" spans="1:23" s="40" customFormat="1" x14ac:dyDescent="0.25">
      <c r="A1062" s="46"/>
      <c r="B1062" s="37"/>
      <c r="C1062" s="45"/>
      <c r="D1062" s="41"/>
      <c r="E1062" s="46"/>
      <c r="F1062" s="46"/>
      <c r="G1062" s="46"/>
      <c r="I1062" s="41"/>
      <c r="J1062" s="47"/>
      <c r="K1062" s="47"/>
      <c r="L1062" s="49"/>
      <c r="M1062" s="48"/>
      <c r="N1062" s="50"/>
      <c r="O1062" s="53"/>
      <c r="P1062" s="54"/>
      <c r="Q1062" s="37"/>
      <c r="R1062" s="51"/>
      <c r="S1062" s="43"/>
      <c r="T1062" s="37"/>
      <c r="U1062" s="37"/>
      <c r="V1062" s="43"/>
      <c r="W1062" s="41"/>
    </row>
    <row r="1063" spans="1:23" s="40" customFormat="1" x14ac:dyDescent="0.25">
      <c r="A1063" s="46"/>
      <c r="B1063" s="37"/>
      <c r="C1063" s="45"/>
      <c r="D1063" s="41"/>
      <c r="E1063" s="46"/>
      <c r="F1063" s="46"/>
      <c r="G1063" s="46"/>
      <c r="I1063" s="41"/>
      <c r="J1063" s="47"/>
      <c r="K1063" s="47"/>
      <c r="L1063" s="49"/>
      <c r="M1063" s="48"/>
      <c r="N1063" s="50"/>
      <c r="O1063" s="53"/>
      <c r="P1063" s="54"/>
      <c r="Q1063" s="37"/>
      <c r="R1063" s="51"/>
      <c r="S1063" s="43"/>
      <c r="T1063" s="37"/>
      <c r="U1063" s="37"/>
      <c r="V1063" s="43"/>
      <c r="W1063" s="41"/>
    </row>
    <row r="1064" spans="1:23" s="40" customFormat="1" x14ac:dyDescent="0.25">
      <c r="A1064" s="46"/>
      <c r="B1064" s="37"/>
      <c r="C1064" s="45"/>
      <c r="D1064" s="41"/>
      <c r="E1064" s="46"/>
      <c r="F1064" s="46"/>
      <c r="G1064" s="46"/>
      <c r="I1064" s="41"/>
      <c r="J1064" s="47"/>
      <c r="K1064" s="47"/>
      <c r="L1064" s="49"/>
      <c r="M1064" s="48"/>
      <c r="N1064" s="50"/>
      <c r="O1064" s="53"/>
      <c r="P1064" s="54"/>
      <c r="Q1064" s="37"/>
      <c r="R1064" s="51"/>
      <c r="S1064" s="43"/>
      <c r="T1064" s="37"/>
      <c r="U1064" s="37"/>
      <c r="V1064" s="43"/>
      <c r="W1064" s="41"/>
    </row>
    <row r="1065" spans="1:23" s="40" customFormat="1" x14ac:dyDescent="0.25">
      <c r="A1065" s="46"/>
      <c r="B1065" s="37"/>
      <c r="C1065" s="45"/>
      <c r="D1065" s="41"/>
      <c r="E1065" s="46"/>
      <c r="F1065" s="46"/>
      <c r="G1065" s="46"/>
      <c r="I1065" s="41"/>
      <c r="J1065" s="47"/>
      <c r="K1065" s="47"/>
      <c r="L1065" s="49"/>
      <c r="M1065" s="48"/>
      <c r="N1065" s="50"/>
      <c r="O1065" s="53"/>
      <c r="P1065" s="54"/>
      <c r="Q1065" s="37"/>
      <c r="R1065" s="51"/>
      <c r="S1065" s="43"/>
      <c r="T1065" s="37"/>
      <c r="U1065" s="37"/>
      <c r="V1065" s="43"/>
      <c r="W1065" s="41"/>
    </row>
    <row r="1066" spans="1:23" s="40" customFormat="1" x14ac:dyDescent="0.25">
      <c r="A1066" s="46"/>
      <c r="B1066" s="37"/>
      <c r="C1066" s="45"/>
      <c r="D1066" s="41"/>
      <c r="E1066" s="46"/>
      <c r="F1066" s="46"/>
      <c r="G1066" s="46"/>
      <c r="I1066" s="41"/>
      <c r="J1066" s="47"/>
      <c r="K1066" s="47"/>
      <c r="L1066" s="49"/>
      <c r="M1066" s="48"/>
      <c r="N1066" s="50"/>
      <c r="O1066" s="53"/>
      <c r="P1066" s="54"/>
      <c r="Q1066" s="37"/>
      <c r="R1066" s="51"/>
      <c r="S1066" s="43"/>
      <c r="T1066" s="37"/>
      <c r="U1066" s="37"/>
      <c r="V1066" s="43"/>
      <c r="W1066" s="41"/>
    </row>
    <row r="1067" spans="1:23" s="40" customFormat="1" x14ac:dyDescent="0.25">
      <c r="A1067" s="46"/>
      <c r="B1067" s="37"/>
      <c r="C1067" s="45"/>
      <c r="D1067" s="41"/>
      <c r="E1067" s="46"/>
      <c r="F1067" s="46"/>
      <c r="G1067" s="46"/>
      <c r="I1067" s="41"/>
      <c r="J1067" s="47"/>
      <c r="K1067" s="47"/>
      <c r="L1067" s="49"/>
      <c r="M1067" s="48"/>
      <c r="N1067" s="50"/>
      <c r="O1067" s="53"/>
      <c r="P1067" s="54"/>
      <c r="Q1067" s="37"/>
      <c r="R1067" s="51"/>
      <c r="S1067" s="43"/>
      <c r="T1067" s="37"/>
      <c r="U1067" s="37"/>
      <c r="V1067" s="43"/>
      <c r="W1067" s="41"/>
    </row>
    <row r="1068" spans="1:23" s="40" customFormat="1" x14ac:dyDescent="0.25">
      <c r="A1068" s="46"/>
      <c r="B1068" s="37"/>
      <c r="C1068" s="45"/>
      <c r="D1068" s="41"/>
      <c r="E1068" s="46"/>
      <c r="F1068" s="46"/>
      <c r="G1068" s="46"/>
      <c r="I1068" s="41"/>
      <c r="J1068" s="47"/>
      <c r="K1068" s="47"/>
      <c r="L1068" s="49"/>
      <c r="M1068" s="48"/>
      <c r="N1068" s="50"/>
      <c r="O1068" s="53"/>
      <c r="P1068" s="54"/>
      <c r="Q1068" s="37"/>
      <c r="R1068" s="51"/>
      <c r="S1068" s="43"/>
      <c r="T1068" s="37"/>
      <c r="U1068" s="37"/>
      <c r="V1068" s="43"/>
      <c r="W1068" s="41"/>
    </row>
    <row r="1069" spans="1:23" s="40" customFormat="1" x14ac:dyDescent="0.25">
      <c r="A1069" s="46"/>
      <c r="B1069" s="37"/>
      <c r="C1069" s="45"/>
      <c r="D1069" s="41"/>
      <c r="E1069" s="46"/>
      <c r="F1069" s="46"/>
      <c r="G1069" s="46"/>
      <c r="I1069" s="41"/>
      <c r="J1069" s="47"/>
      <c r="K1069" s="47"/>
      <c r="L1069" s="49"/>
      <c r="M1069" s="48"/>
      <c r="N1069" s="50"/>
      <c r="O1069" s="53"/>
      <c r="P1069" s="54"/>
      <c r="Q1069" s="37"/>
      <c r="R1069" s="51"/>
      <c r="S1069" s="43"/>
      <c r="T1069" s="37"/>
      <c r="U1069" s="37"/>
      <c r="V1069" s="43"/>
      <c r="W1069" s="41"/>
    </row>
    <row r="1070" spans="1:23" s="40" customFormat="1" x14ac:dyDescent="0.25">
      <c r="A1070" s="46"/>
      <c r="B1070" s="37"/>
      <c r="C1070" s="45"/>
      <c r="D1070" s="41"/>
      <c r="E1070" s="46"/>
      <c r="F1070" s="46"/>
      <c r="G1070" s="46"/>
      <c r="I1070" s="41"/>
      <c r="J1070" s="47"/>
      <c r="K1070" s="47"/>
      <c r="L1070" s="49"/>
      <c r="M1070" s="48"/>
      <c r="N1070" s="50"/>
      <c r="O1070" s="53"/>
      <c r="P1070" s="54"/>
      <c r="Q1070" s="37"/>
      <c r="R1070" s="51"/>
      <c r="S1070" s="43"/>
      <c r="T1070" s="37"/>
      <c r="U1070" s="37"/>
      <c r="V1070" s="43"/>
      <c r="W1070" s="41"/>
    </row>
    <row r="1071" spans="1:23" s="40" customFormat="1" x14ac:dyDescent="0.25">
      <c r="A1071" s="46"/>
      <c r="B1071" s="37"/>
      <c r="C1071" s="45"/>
      <c r="D1071" s="41"/>
      <c r="E1071" s="46"/>
      <c r="F1071" s="46"/>
      <c r="G1071" s="46"/>
      <c r="I1071" s="41"/>
      <c r="J1071" s="47"/>
      <c r="K1071" s="47"/>
      <c r="L1071" s="49"/>
      <c r="M1071" s="48"/>
      <c r="N1071" s="50"/>
      <c r="O1071" s="53"/>
      <c r="P1071" s="54"/>
      <c r="Q1071" s="37"/>
      <c r="R1071" s="51"/>
      <c r="S1071" s="43"/>
      <c r="T1071" s="37"/>
      <c r="U1071" s="37"/>
      <c r="V1071" s="43"/>
      <c r="W1071" s="41"/>
    </row>
    <row r="1072" spans="1:23" s="40" customFormat="1" x14ac:dyDescent="0.25">
      <c r="A1072" s="46"/>
      <c r="B1072" s="37"/>
      <c r="C1072" s="45"/>
      <c r="D1072" s="41"/>
      <c r="E1072" s="46"/>
      <c r="F1072" s="46"/>
      <c r="G1072" s="46"/>
      <c r="I1072" s="41"/>
      <c r="J1072" s="47"/>
      <c r="K1072" s="47"/>
      <c r="L1072" s="49"/>
      <c r="M1072" s="48"/>
      <c r="N1072" s="50"/>
      <c r="O1072" s="53"/>
      <c r="P1072" s="54"/>
      <c r="Q1072" s="37"/>
      <c r="R1072" s="51"/>
      <c r="S1072" s="43"/>
      <c r="T1072" s="37"/>
      <c r="U1072" s="37"/>
      <c r="V1072" s="43"/>
      <c r="W1072" s="41"/>
    </row>
    <row r="1073" spans="1:23" s="40" customFormat="1" x14ac:dyDescent="0.25">
      <c r="A1073" s="46"/>
      <c r="B1073" s="37"/>
      <c r="C1073" s="45"/>
      <c r="D1073" s="41"/>
      <c r="E1073" s="46"/>
      <c r="F1073" s="46"/>
      <c r="G1073" s="46"/>
      <c r="I1073" s="41"/>
      <c r="J1073" s="47"/>
      <c r="K1073" s="47"/>
      <c r="L1073" s="49"/>
      <c r="M1073" s="48"/>
      <c r="N1073" s="50"/>
      <c r="O1073" s="53"/>
      <c r="P1073" s="54"/>
      <c r="Q1073" s="37"/>
      <c r="R1073" s="51"/>
      <c r="S1073" s="43"/>
      <c r="T1073" s="37"/>
      <c r="U1073" s="37"/>
      <c r="V1073" s="43"/>
      <c r="W1073" s="41"/>
    </row>
    <row r="1074" spans="1:23" s="40" customFormat="1" x14ac:dyDescent="0.25">
      <c r="A1074" s="46"/>
      <c r="B1074" s="37"/>
      <c r="C1074" s="45"/>
      <c r="D1074" s="41"/>
      <c r="E1074" s="46"/>
      <c r="F1074" s="46"/>
      <c r="G1074" s="46"/>
      <c r="I1074" s="41"/>
      <c r="J1074" s="47"/>
      <c r="K1074" s="47"/>
      <c r="L1074" s="49"/>
      <c r="M1074" s="48"/>
      <c r="N1074" s="50"/>
      <c r="O1074" s="53"/>
      <c r="P1074" s="54"/>
      <c r="Q1074" s="37"/>
      <c r="R1074" s="51"/>
      <c r="S1074" s="43"/>
      <c r="T1074" s="37"/>
      <c r="U1074" s="37"/>
      <c r="V1074" s="43"/>
      <c r="W1074" s="41"/>
    </row>
    <row r="1075" spans="1:23" s="40" customFormat="1" x14ac:dyDescent="0.25">
      <c r="A1075" s="46"/>
      <c r="B1075" s="37"/>
      <c r="C1075" s="45"/>
      <c r="D1075" s="41"/>
      <c r="E1075" s="46"/>
      <c r="F1075" s="46"/>
      <c r="G1075" s="46"/>
      <c r="I1075" s="41"/>
      <c r="J1075" s="47"/>
      <c r="K1075" s="47"/>
      <c r="L1075" s="49"/>
      <c r="M1075" s="48"/>
      <c r="N1075" s="50"/>
      <c r="O1075" s="53"/>
      <c r="P1075" s="54"/>
      <c r="Q1075" s="37"/>
      <c r="R1075" s="51"/>
      <c r="S1075" s="43"/>
      <c r="T1075" s="37"/>
      <c r="U1075" s="37"/>
      <c r="V1075" s="43"/>
      <c r="W1075" s="41"/>
    </row>
    <row r="1076" spans="1:23" s="40" customFormat="1" x14ac:dyDescent="0.25">
      <c r="A1076" s="46"/>
      <c r="B1076" s="37"/>
      <c r="C1076" s="45"/>
      <c r="D1076" s="41"/>
      <c r="E1076" s="46"/>
      <c r="F1076" s="46"/>
      <c r="G1076" s="46"/>
      <c r="I1076" s="41"/>
      <c r="J1076" s="47"/>
      <c r="K1076" s="47"/>
      <c r="L1076" s="49"/>
      <c r="M1076" s="48"/>
      <c r="N1076" s="50"/>
      <c r="O1076" s="53"/>
      <c r="P1076" s="54"/>
      <c r="Q1076" s="37"/>
      <c r="R1076" s="51"/>
      <c r="S1076" s="43"/>
      <c r="T1076" s="37"/>
      <c r="U1076" s="37"/>
      <c r="V1076" s="43"/>
      <c r="W1076" s="41"/>
    </row>
    <row r="1077" spans="1:23" s="40" customFormat="1" x14ac:dyDescent="0.25">
      <c r="A1077" s="46"/>
      <c r="B1077" s="37"/>
      <c r="C1077" s="45"/>
      <c r="D1077" s="41"/>
      <c r="E1077" s="46"/>
      <c r="F1077" s="46"/>
      <c r="G1077" s="46"/>
      <c r="I1077" s="41"/>
      <c r="J1077" s="47"/>
      <c r="K1077" s="47"/>
      <c r="L1077" s="49"/>
      <c r="M1077" s="48"/>
      <c r="N1077" s="50"/>
      <c r="O1077" s="53"/>
      <c r="P1077" s="54"/>
      <c r="Q1077" s="37"/>
      <c r="R1077" s="51"/>
      <c r="S1077" s="43"/>
      <c r="T1077" s="37"/>
      <c r="U1077" s="37"/>
      <c r="V1077" s="43"/>
      <c r="W1077" s="41"/>
    </row>
    <row r="1078" spans="1:23" s="40" customFormat="1" x14ac:dyDescent="0.25">
      <c r="A1078" s="46"/>
      <c r="B1078" s="37"/>
      <c r="C1078" s="45"/>
      <c r="D1078" s="41"/>
      <c r="E1078" s="46"/>
      <c r="F1078" s="46"/>
      <c r="G1078" s="46"/>
      <c r="I1078" s="41"/>
      <c r="J1078" s="47"/>
      <c r="K1078" s="47"/>
      <c r="L1078" s="49"/>
      <c r="M1078" s="48"/>
      <c r="N1078" s="50"/>
      <c r="O1078" s="53"/>
      <c r="P1078" s="54"/>
      <c r="Q1078" s="37"/>
      <c r="R1078" s="51"/>
      <c r="S1078" s="43"/>
      <c r="T1078" s="37"/>
      <c r="U1078" s="37"/>
      <c r="V1078" s="43"/>
      <c r="W1078" s="41"/>
    </row>
    <row r="1079" spans="1:23" s="40" customFormat="1" x14ac:dyDescent="0.25">
      <c r="A1079" s="46"/>
      <c r="B1079" s="37"/>
      <c r="C1079" s="45"/>
      <c r="D1079" s="41"/>
      <c r="E1079" s="46"/>
      <c r="F1079" s="46"/>
      <c r="G1079" s="46"/>
      <c r="I1079" s="41"/>
      <c r="J1079" s="47"/>
      <c r="K1079" s="47"/>
      <c r="L1079" s="49"/>
      <c r="M1079" s="48"/>
      <c r="N1079" s="50"/>
      <c r="O1079" s="53"/>
      <c r="P1079" s="54"/>
      <c r="Q1079" s="37"/>
      <c r="R1079" s="51"/>
      <c r="S1079" s="43"/>
      <c r="T1079" s="37"/>
      <c r="U1079" s="37"/>
      <c r="V1079" s="43"/>
      <c r="W1079" s="41"/>
    </row>
    <row r="1080" spans="1:23" s="40" customFormat="1" x14ac:dyDescent="0.25">
      <c r="A1080" s="46"/>
      <c r="B1080" s="37"/>
      <c r="C1080" s="45"/>
      <c r="D1080" s="41"/>
      <c r="E1080" s="46"/>
      <c r="F1080" s="46"/>
      <c r="G1080" s="46"/>
      <c r="I1080" s="41"/>
      <c r="J1080" s="47"/>
      <c r="K1080" s="47"/>
      <c r="L1080" s="49"/>
      <c r="M1080" s="48"/>
      <c r="N1080" s="50"/>
      <c r="O1080" s="53"/>
      <c r="P1080" s="54"/>
      <c r="Q1080" s="37"/>
      <c r="R1080" s="51"/>
      <c r="S1080" s="43"/>
      <c r="T1080" s="37"/>
      <c r="U1080" s="37"/>
      <c r="V1080" s="43"/>
      <c r="W1080" s="41"/>
    </row>
    <row r="1081" spans="1:23" s="40" customFormat="1" x14ac:dyDescent="0.25">
      <c r="A1081" s="46"/>
      <c r="B1081" s="37"/>
      <c r="C1081" s="45"/>
      <c r="D1081" s="41"/>
      <c r="E1081" s="46"/>
      <c r="F1081" s="46"/>
      <c r="G1081" s="46"/>
      <c r="I1081" s="41"/>
      <c r="J1081" s="47"/>
      <c r="K1081" s="47"/>
      <c r="L1081" s="49"/>
      <c r="M1081" s="48"/>
      <c r="N1081" s="50"/>
      <c r="O1081" s="53"/>
      <c r="P1081" s="54"/>
      <c r="Q1081" s="37"/>
      <c r="R1081" s="51"/>
      <c r="S1081" s="43"/>
      <c r="T1081" s="37"/>
      <c r="U1081" s="37"/>
      <c r="V1081" s="43"/>
      <c r="W1081" s="41"/>
    </row>
    <row r="1082" spans="1:23" s="40" customFormat="1" x14ac:dyDescent="0.25">
      <c r="A1082" s="46"/>
      <c r="B1082" s="37"/>
      <c r="C1082" s="45"/>
      <c r="D1082" s="41"/>
      <c r="E1082" s="46"/>
      <c r="F1082" s="46"/>
      <c r="G1082" s="46"/>
      <c r="I1082" s="41"/>
      <c r="J1082" s="47"/>
      <c r="K1082" s="47"/>
      <c r="L1082" s="49"/>
      <c r="M1082" s="48"/>
      <c r="N1082" s="50"/>
      <c r="O1082" s="53"/>
      <c r="P1082" s="54"/>
      <c r="Q1082" s="37"/>
      <c r="R1082" s="51"/>
      <c r="S1082" s="43"/>
      <c r="T1082" s="37"/>
      <c r="U1082" s="37"/>
      <c r="V1082" s="43"/>
      <c r="W1082" s="41"/>
    </row>
    <row r="1083" spans="1:23" s="40" customFormat="1" x14ac:dyDescent="0.25">
      <c r="A1083" s="46"/>
      <c r="B1083" s="37"/>
      <c r="C1083" s="45"/>
      <c r="D1083" s="41"/>
      <c r="E1083" s="46"/>
      <c r="F1083" s="46"/>
      <c r="G1083" s="46"/>
      <c r="I1083" s="41"/>
      <c r="J1083" s="47"/>
      <c r="K1083" s="47"/>
      <c r="L1083" s="49"/>
      <c r="M1083" s="48"/>
      <c r="N1083" s="50"/>
      <c r="O1083" s="53"/>
      <c r="P1083" s="54"/>
      <c r="Q1083" s="37"/>
      <c r="R1083" s="51"/>
      <c r="S1083" s="43"/>
      <c r="T1083" s="37"/>
      <c r="U1083" s="37"/>
      <c r="V1083" s="43"/>
      <c r="W1083" s="41"/>
    </row>
    <row r="1084" spans="1:23" s="40" customFormat="1" x14ac:dyDescent="0.25">
      <c r="A1084" s="46"/>
      <c r="B1084" s="37"/>
      <c r="C1084" s="45"/>
      <c r="D1084" s="41"/>
      <c r="E1084" s="46"/>
      <c r="F1084" s="46"/>
      <c r="G1084" s="46"/>
      <c r="I1084" s="41"/>
      <c r="J1084" s="47"/>
      <c r="K1084" s="47"/>
      <c r="L1084" s="49"/>
      <c r="M1084" s="48"/>
      <c r="N1084" s="50"/>
      <c r="O1084" s="53"/>
      <c r="P1084" s="54"/>
      <c r="Q1084" s="37"/>
      <c r="R1084" s="51"/>
      <c r="S1084" s="43"/>
      <c r="T1084" s="37"/>
      <c r="U1084" s="37"/>
      <c r="V1084" s="43"/>
      <c r="W1084" s="41"/>
    </row>
    <row r="1085" spans="1:23" s="40" customFormat="1" x14ac:dyDescent="0.25">
      <c r="A1085" s="46"/>
      <c r="B1085" s="37"/>
      <c r="C1085" s="45"/>
      <c r="D1085" s="41"/>
      <c r="E1085" s="46"/>
      <c r="F1085" s="46"/>
      <c r="G1085" s="46"/>
      <c r="I1085" s="41"/>
      <c r="J1085" s="47"/>
      <c r="K1085" s="47"/>
      <c r="L1085" s="49"/>
      <c r="M1085" s="48"/>
      <c r="N1085" s="50"/>
      <c r="O1085" s="53"/>
      <c r="P1085" s="54"/>
      <c r="Q1085" s="37"/>
      <c r="R1085" s="51"/>
      <c r="S1085" s="43"/>
      <c r="T1085" s="37"/>
      <c r="U1085" s="37"/>
      <c r="V1085" s="43"/>
      <c r="W1085" s="41"/>
    </row>
    <row r="1086" spans="1:23" s="40" customFormat="1" x14ac:dyDescent="0.25">
      <c r="A1086" s="46"/>
      <c r="B1086" s="37"/>
      <c r="C1086" s="45"/>
      <c r="D1086" s="41"/>
      <c r="E1086" s="46"/>
      <c r="F1086" s="46"/>
      <c r="G1086" s="46"/>
      <c r="I1086" s="41"/>
      <c r="J1086" s="47"/>
      <c r="K1086" s="47"/>
      <c r="L1086" s="49"/>
      <c r="M1086" s="48"/>
      <c r="N1086" s="50"/>
      <c r="O1086" s="53"/>
      <c r="P1086" s="54"/>
      <c r="Q1086" s="37"/>
      <c r="R1086" s="51"/>
      <c r="S1086" s="43"/>
      <c r="T1086" s="37"/>
      <c r="U1086" s="37"/>
      <c r="V1086" s="43"/>
      <c r="W1086" s="41"/>
    </row>
    <row r="1087" spans="1:23" s="40" customFormat="1" x14ac:dyDescent="0.25">
      <c r="A1087" s="46"/>
      <c r="B1087" s="37"/>
      <c r="C1087" s="45"/>
      <c r="D1087" s="41"/>
      <c r="E1087" s="46"/>
      <c r="F1087" s="46"/>
      <c r="G1087" s="46"/>
      <c r="I1087" s="41"/>
      <c r="J1087" s="47"/>
      <c r="K1087" s="47"/>
      <c r="L1087" s="49"/>
      <c r="M1087" s="48"/>
      <c r="N1087" s="50"/>
      <c r="O1087" s="53"/>
      <c r="P1087" s="54"/>
      <c r="Q1087" s="37"/>
      <c r="R1087" s="51"/>
      <c r="S1087" s="43"/>
      <c r="T1087" s="37"/>
      <c r="U1087" s="37"/>
      <c r="V1087" s="43"/>
      <c r="W1087" s="41"/>
    </row>
    <row r="1088" spans="1:23" s="40" customFormat="1" x14ac:dyDescent="0.25">
      <c r="A1088" s="46"/>
      <c r="B1088" s="37"/>
      <c r="C1088" s="45"/>
      <c r="D1088" s="41"/>
      <c r="E1088" s="46"/>
      <c r="F1088" s="46"/>
      <c r="G1088" s="46"/>
      <c r="I1088" s="41"/>
      <c r="J1088" s="47"/>
      <c r="K1088" s="47"/>
      <c r="L1088" s="49"/>
      <c r="M1088" s="48"/>
      <c r="N1088" s="50"/>
      <c r="O1088" s="53"/>
      <c r="P1088" s="54"/>
      <c r="Q1088" s="37"/>
      <c r="R1088" s="51"/>
      <c r="S1088" s="43"/>
      <c r="T1088" s="37"/>
      <c r="U1088" s="37"/>
      <c r="V1088" s="43"/>
      <c r="W1088" s="41"/>
    </row>
    <row r="1089" spans="1:23" s="40" customFormat="1" x14ac:dyDescent="0.25">
      <c r="A1089" s="46"/>
      <c r="B1089" s="37"/>
      <c r="C1089" s="45"/>
      <c r="D1089" s="41"/>
      <c r="E1089" s="46"/>
      <c r="F1089" s="46"/>
      <c r="G1089" s="46"/>
      <c r="I1089" s="41"/>
      <c r="J1089" s="47"/>
      <c r="K1089" s="47"/>
      <c r="L1089" s="49"/>
      <c r="M1089" s="48"/>
      <c r="N1089" s="50"/>
      <c r="O1089" s="53"/>
      <c r="P1089" s="54"/>
      <c r="Q1089" s="37"/>
      <c r="R1089" s="51"/>
      <c r="S1089" s="43"/>
      <c r="T1089" s="37"/>
      <c r="U1089" s="37"/>
      <c r="V1089" s="43"/>
      <c r="W1089" s="41"/>
    </row>
    <row r="1090" spans="1:23" s="40" customFormat="1" x14ac:dyDescent="0.25">
      <c r="A1090" s="46"/>
      <c r="B1090" s="37"/>
      <c r="C1090" s="45"/>
      <c r="D1090" s="41"/>
      <c r="E1090" s="46"/>
      <c r="F1090" s="46"/>
      <c r="G1090" s="46"/>
      <c r="I1090" s="41"/>
      <c r="J1090" s="47"/>
      <c r="K1090" s="47"/>
      <c r="L1090" s="49"/>
      <c r="M1090" s="48"/>
      <c r="N1090" s="50"/>
      <c r="O1090" s="53"/>
      <c r="P1090" s="54"/>
      <c r="Q1090" s="37"/>
      <c r="R1090" s="51"/>
      <c r="S1090" s="43"/>
      <c r="T1090" s="37"/>
      <c r="U1090" s="37"/>
      <c r="V1090" s="43"/>
      <c r="W1090" s="41"/>
    </row>
    <row r="1091" spans="1:23" s="40" customFormat="1" x14ac:dyDescent="0.25">
      <c r="A1091" s="46"/>
      <c r="B1091" s="37"/>
      <c r="C1091" s="45"/>
      <c r="D1091" s="41"/>
      <c r="E1091" s="46"/>
      <c r="F1091" s="46"/>
      <c r="G1091" s="46"/>
      <c r="I1091" s="41"/>
      <c r="J1091" s="47"/>
      <c r="K1091" s="47"/>
      <c r="L1091" s="49"/>
      <c r="M1091" s="48"/>
      <c r="N1091" s="50"/>
      <c r="O1091" s="53"/>
      <c r="P1091" s="54"/>
      <c r="Q1091" s="37"/>
      <c r="R1091" s="51"/>
      <c r="S1091" s="43"/>
      <c r="T1091" s="37"/>
      <c r="U1091" s="37"/>
      <c r="V1091" s="43"/>
      <c r="W1091" s="41"/>
    </row>
    <row r="1092" spans="1:23" s="40" customFormat="1" x14ac:dyDescent="0.25">
      <c r="A1092" s="46"/>
      <c r="B1092" s="37"/>
      <c r="C1092" s="45"/>
      <c r="D1092" s="41"/>
      <c r="E1092" s="46"/>
      <c r="F1092" s="46"/>
      <c r="G1092" s="46"/>
      <c r="I1092" s="41"/>
      <c r="J1092" s="47"/>
      <c r="K1092" s="47"/>
      <c r="L1092" s="49"/>
      <c r="M1092" s="48"/>
      <c r="N1092" s="50"/>
      <c r="O1092" s="53"/>
      <c r="P1092" s="54"/>
      <c r="Q1092" s="37"/>
      <c r="R1092" s="51"/>
      <c r="S1092" s="43"/>
      <c r="T1092" s="37"/>
      <c r="U1092" s="37"/>
      <c r="V1092" s="43"/>
      <c r="W1092" s="41"/>
    </row>
    <row r="1093" spans="1:23" s="40" customFormat="1" x14ac:dyDescent="0.25">
      <c r="A1093" s="46"/>
      <c r="B1093" s="37"/>
      <c r="C1093" s="45"/>
      <c r="D1093" s="41"/>
      <c r="E1093" s="46"/>
      <c r="F1093" s="46"/>
      <c r="G1093" s="46"/>
      <c r="I1093" s="41"/>
      <c r="J1093" s="47"/>
      <c r="K1093" s="47"/>
      <c r="L1093" s="49"/>
      <c r="M1093" s="48"/>
      <c r="N1093" s="50"/>
      <c r="O1093" s="53"/>
      <c r="P1093" s="54"/>
      <c r="Q1093" s="37"/>
      <c r="R1093" s="51"/>
      <c r="S1093" s="43"/>
      <c r="T1093" s="37"/>
      <c r="U1093" s="37"/>
      <c r="V1093" s="43"/>
      <c r="W1093" s="41"/>
    </row>
    <row r="1094" spans="1:23" s="40" customFormat="1" x14ac:dyDescent="0.25">
      <c r="A1094" s="46"/>
      <c r="B1094" s="37"/>
      <c r="C1094" s="45"/>
      <c r="D1094" s="41"/>
      <c r="E1094" s="46"/>
      <c r="F1094" s="46"/>
      <c r="G1094" s="46"/>
      <c r="I1094" s="41"/>
      <c r="J1094" s="47"/>
      <c r="K1094" s="47"/>
      <c r="L1094" s="49"/>
      <c r="M1094" s="48"/>
      <c r="N1094" s="50"/>
      <c r="O1094" s="53"/>
      <c r="P1094" s="54"/>
      <c r="Q1094" s="37"/>
      <c r="R1094" s="51"/>
      <c r="S1094" s="43"/>
      <c r="T1094" s="37"/>
      <c r="U1094" s="37"/>
      <c r="V1094" s="43"/>
      <c r="W1094" s="41"/>
    </row>
    <row r="1095" spans="1:23" s="40" customFormat="1" x14ac:dyDescent="0.25">
      <c r="A1095" s="46"/>
      <c r="B1095" s="37"/>
      <c r="C1095" s="45"/>
      <c r="D1095" s="41"/>
      <c r="E1095" s="46"/>
      <c r="F1095" s="46"/>
      <c r="G1095" s="46"/>
      <c r="I1095" s="41"/>
      <c r="J1095" s="47"/>
      <c r="K1095" s="47"/>
      <c r="L1095" s="49"/>
      <c r="M1095" s="48"/>
      <c r="N1095" s="50"/>
      <c r="O1095" s="53"/>
      <c r="P1095" s="54"/>
      <c r="Q1095" s="37"/>
      <c r="R1095" s="51"/>
      <c r="S1095" s="43"/>
      <c r="T1095" s="37"/>
      <c r="U1095" s="37"/>
      <c r="V1095" s="43"/>
      <c r="W1095" s="41"/>
    </row>
    <row r="1096" spans="1:23" s="40" customFormat="1" x14ac:dyDescent="0.25">
      <c r="A1096" s="46"/>
      <c r="B1096" s="37"/>
      <c r="C1096" s="45"/>
      <c r="D1096" s="41"/>
      <c r="E1096" s="46"/>
      <c r="F1096" s="46"/>
      <c r="G1096" s="46"/>
      <c r="I1096" s="41"/>
      <c r="J1096" s="47"/>
      <c r="K1096" s="47"/>
      <c r="L1096" s="49"/>
      <c r="M1096" s="48"/>
      <c r="N1096" s="50"/>
      <c r="O1096" s="53"/>
      <c r="P1096" s="54"/>
      <c r="Q1096" s="37"/>
      <c r="R1096" s="51"/>
      <c r="S1096" s="43"/>
      <c r="T1096" s="37"/>
      <c r="U1096" s="37"/>
      <c r="V1096" s="43"/>
      <c r="W1096" s="41"/>
    </row>
    <row r="1097" spans="1:23" s="40" customFormat="1" x14ac:dyDescent="0.25">
      <c r="A1097" s="46"/>
      <c r="B1097" s="37"/>
      <c r="C1097" s="45"/>
      <c r="D1097" s="41"/>
      <c r="E1097" s="46"/>
      <c r="F1097" s="46"/>
      <c r="G1097" s="46"/>
      <c r="I1097" s="41"/>
      <c r="J1097" s="47"/>
      <c r="K1097" s="47"/>
      <c r="L1097" s="49"/>
      <c r="M1097" s="48"/>
      <c r="N1097" s="50"/>
      <c r="O1097" s="53"/>
      <c r="P1097" s="54"/>
      <c r="Q1097" s="37"/>
      <c r="R1097" s="51"/>
      <c r="S1097" s="43"/>
      <c r="T1097" s="37"/>
      <c r="U1097" s="37"/>
      <c r="V1097" s="43"/>
      <c r="W1097" s="41"/>
    </row>
    <row r="1098" spans="1:23" s="40" customFormat="1" x14ac:dyDescent="0.25">
      <c r="A1098" s="46"/>
      <c r="B1098" s="37"/>
      <c r="C1098" s="45"/>
      <c r="D1098" s="41"/>
      <c r="E1098" s="46"/>
      <c r="F1098" s="46"/>
      <c r="G1098" s="46"/>
      <c r="I1098" s="41"/>
      <c r="J1098" s="47"/>
      <c r="K1098" s="47"/>
      <c r="L1098" s="49"/>
      <c r="M1098" s="48"/>
      <c r="N1098" s="50"/>
      <c r="O1098" s="53"/>
      <c r="P1098" s="54"/>
      <c r="Q1098" s="37"/>
      <c r="R1098" s="51"/>
      <c r="S1098" s="43"/>
      <c r="T1098" s="37"/>
      <c r="U1098" s="37"/>
      <c r="V1098" s="43"/>
      <c r="W1098" s="41"/>
    </row>
    <row r="1099" spans="1:23" s="40" customFormat="1" x14ac:dyDescent="0.25">
      <c r="A1099" s="46"/>
      <c r="B1099" s="37"/>
      <c r="C1099" s="45"/>
      <c r="D1099" s="41"/>
      <c r="E1099" s="46"/>
      <c r="F1099" s="46"/>
      <c r="G1099" s="46"/>
      <c r="I1099" s="41"/>
      <c r="J1099" s="47"/>
      <c r="K1099" s="47"/>
      <c r="L1099" s="49"/>
      <c r="M1099" s="48"/>
      <c r="N1099" s="50"/>
      <c r="O1099" s="53"/>
      <c r="P1099" s="54"/>
      <c r="Q1099" s="37"/>
      <c r="R1099" s="51"/>
      <c r="S1099" s="43"/>
      <c r="T1099" s="37"/>
      <c r="U1099" s="37"/>
      <c r="V1099" s="43"/>
      <c r="W1099" s="41"/>
    </row>
    <row r="1100" spans="1:23" s="40" customFormat="1" x14ac:dyDescent="0.25">
      <c r="A1100" s="46"/>
      <c r="B1100" s="37"/>
      <c r="C1100" s="45"/>
      <c r="D1100" s="41"/>
      <c r="E1100" s="46"/>
      <c r="F1100" s="46"/>
      <c r="G1100" s="46"/>
      <c r="I1100" s="41"/>
      <c r="J1100" s="47"/>
      <c r="K1100" s="47"/>
      <c r="L1100" s="49"/>
      <c r="M1100" s="48"/>
      <c r="N1100" s="50"/>
      <c r="O1100" s="53"/>
      <c r="P1100" s="54"/>
      <c r="Q1100" s="37"/>
      <c r="R1100" s="51"/>
      <c r="S1100" s="43"/>
      <c r="T1100" s="37"/>
      <c r="U1100" s="37"/>
      <c r="V1100" s="43"/>
      <c r="W1100" s="41"/>
    </row>
    <row r="1101" spans="1:23" s="40" customFormat="1" x14ac:dyDescent="0.25">
      <c r="A1101" s="46"/>
      <c r="B1101" s="37"/>
      <c r="C1101" s="45"/>
      <c r="D1101" s="41"/>
      <c r="E1101" s="46"/>
      <c r="F1101" s="46"/>
      <c r="G1101" s="46"/>
      <c r="I1101" s="41"/>
      <c r="J1101" s="47"/>
      <c r="K1101" s="47"/>
      <c r="L1101" s="49"/>
      <c r="M1101" s="48"/>
      <c r="N1101" s="50"/>
      <c r="O1101" s="53"/>
      <c r="P1101" s="54"/>
      <c r="Q1101" s="37"/>
      <c r="R1101" s="51"/>
      <c r="S1101" s="43"/>
      <c r="T1101" s="37"/>
      <c r="U1101" s="37"/>
      <c r="V1101" s="43"/>
      <c r="W1101" s="41"/>
    </row>
    <row r="1102" spans="1:23" s="40" customFormat="1" x14ac:dyDescent="0.25">
      <c r="A1102" s="46"/>
      <c r="B1102" s="37"/>
      <c r="C1102" s="45"/>
      <c r="D1102" s="41"/>
      <c r="E1102" s="46"/>
      <c r="F1102" s="46"/>
      <c r="G1102" s="46"/>
      <c r="I1102" s="41"/>
      <c r="J1102" s="47"/>
      <c r="K1102" s="47"/>
      <c r="L1102" s="49"/>
      <c r="M1102" s="48"/>
      <c r="N1102" s="50"/>
      <c r="O1102" s="53"/>
      <c r="P1102" s="54"/>
      <c r="Q1102" s="37"/>
      <c r="R1102" s="51"/>
      <c r="S1102" s="43"/>
      <c r="T1102" s="37"/>
      <c r="U1102" s="37"/>
      <c r="V1102" s="43"/>
      <c r="W1102" s="41"/>
    </row>
    <row r="1103" spans="1:23" s="40" customFormat="1" x14ac:dyDescent="0.25">
      <c r="A1103" s="46"/>
      <c r="B1103" s="37"/>
      <c r="C1103" s="45"/>
      <c r="D1103" s="41"/>
      <c r="E1103" s="46"/>
      <c r="F1103" s="46"/>
      <c r="G1103" s="46"/>
      <c r="I1103" s="41"/>
      <c r="J1103" s="47"/>
      <c r="K1103" s="47"/>
      <c r="L1103" s="49"/>
      <c r="M1103" s="48"/>
      <c r="N1103" s="50"/>
      <c r="O1103" s="53"/>
      <c r="P1103" s="54"/>
      <c r="Q1103" s="37"/>
      <c r="R1103" s="51"/>
      <c r="S1103" s="43"/>
      <c r="T1103" s="37"/>
      <c r="U1103" s="37"/>
      <c r="V1103" s="43"/>
      <c r="W1103" s="41"/>
    </row>
    <row r="1104" spans="1:23" s="40" customFormat="1" x14ac:dyDescent="0.25">
      <c r="A1104" s="46"/>
      <c r="B1104" s="37"/>
      <c r="C1104" s="45"/>
      <c r="D1104" s="41"/>
      <c r="E1104" s="46"/>
      <c r="F1104" s="46"/>
      <c r="G1104" s="46"/>
      <c r="I1104" s="41"/>
      <c r="J1104" s="47"/>
      <c r="K1104" s="47"/>
      <c r="L1104" s="49"/>
      <c r="M1104" s="48"/>
      <c r="N1104" s="50"/>
      <c r="O1104" s="53"/>
      <c r="P1104" s="54"/>
      <c r="Q1104" s="37"/>
      <c r="R1104" s="51"/>
      <c r="S1104" s="43"/>
      <c r="T1104" s="37"/>
      <c r="U1104" s="37"/>
      <c r="V1104" s="43"/>
      <c r="W1104" s="41"/>
    </row>
    <row r="1105" spans="1:23" s="40" customFormat="1" x14ac:dyDescent="0.25">
      <c r="A1105" s="46"/>
      <c r="B1105" s="37"/>
      <c r="C1105" s="45"/>
      <c r="D1105" s="41"/>
      <c r="E1105" s="46"/>
      <c r="F1105" s="46"/>
      <c r="G1105" s="46"/>
      <c r="I1105" s="41"/>
      <c r="J1105" s="47"/>
      <c r="K1105" s="47"/>
      <c r="L1105" s="49"/>
      <c r="M1105" s="48"/>
      <c r="N1105" s="50"/>
      <c r="O1105" s="53"/>
      <c r="P1105" s="54"/>
      <c r="Q1105" s="37"/>
      <c r="R1105" s="51"/>
      <c r="S1105" s="43"/>
      <c r="T1105" s="37"/>
      <c r="U1105" s="37"/>
      <c r="V1105" s="43"/>
      <c r="W1105" s="41"/>
    </row>
    <row r="1106" spans="1:23" s="40" customFormat="1" x14ac:dyDescent="0.25">
      <c r="A1106" s="46"/>
      <c r="B1106" s="37"/>
      <c r="C1106" s="45"/>
      <c r="D1106" s="41"/>
      <c r="E1106" s="46"/>
      <c r="F1106" s="46"/>
      <c r="G1106" s="46"/>
      <c r="I1106" s="41"/>
      <c r="J1106" s="47"/>
      <c r="K1106" s="47"/>
      <c r="L1106" s="49"/>
      <c r="M1106" s="48"/>
      <c r="N1106" s="50"/>
      <c r="O1106" s="53"/>
      <c r="P1106" s="54"/>
      <c r="Q1106" s="37"/>
      <c r="R1106" s="51"/>
      <c r="S1106" s="43"/>
      <c r="T1106" s="37"/>
      <c r="U1106" s="37"/>
      <c r="V1106" s="43"/>
      <c r="W1106" s="41"/>
    </row>
    <row r="1107" spans="1:23" s="40" customFormat="1" x14ac:dyDescent="0.25">
      <c r="A1107" s="46"/>
      <c r="B1107" s="37"/>
      <c r="C1107" s="45"/>
      <c r="D1107" s="41"/>
      <c r="E1107" s="46"/>
      <c r="F1107" s="46"/>
      <c r="G1107" s="46"/>
      <c r="I1107" s="41"/>
      <c r="J1107" s="47"/>
      <c r="K1107" s="47"/>
      <c r="L1107" s="49"/>
      <c r="M1107" s="48"/>
      <c r="N1107" s="50"/>
      <c r="O1107" s="53"/>
      <c r="P1107" s="54"/>
      <c r="Q1107" s="37"/>
      <c r="R1107" s="51"/>
      <c r="S1107" s="43"/>
      <c r="T1107" s="37"/>
      <c r="U1107" s="37"/>
      <c r="V1107" s="43"/>
      <c r="W1107" s="41"/>
    </row>
    <row r="1108" spans="1:23" s="40" customFormat="1" x14ac:dyDescent="0.25">
      <c r="A1108" s="46"/>
      <c r="B1108" s="37"/>
      <c r="C1108" s="45"/>
      <c r="D1108" s="41"/>
      <c r="E1108" s="46"/>
      <c r="F1108" s="46"/>
      <c r="G1108" s="46"/>
      <c r="I1108" s="41"/>
      <c r="J1108" s="47"/>
      <c r="K1108" s="47"/>
      <c r="L1108" s="49"/>
      <c r="M1108" s="48"/>
      <c r="N1108" s="50"/>
      <c r="O1108" s="53"/>
      <c r="P1108" s="54"/>
      <c r="Q1108" s="37"/>
      <c r="R1108" s="51"/>
      <c r="S1108" s="43"/>
      <c r="T1108" s="37"/>
      <c r="U1108" s="37"/>
      <c r="V1108" s="43"/>
      <c r="W1108" s="41"/>
    </row>
    <row r="1109" spans="1:23" s="40" customFormat="1" x14ac:dyDescent="0.25">
      <c r="A1109" s="46"/>
      <c r="B1109" s="37"/>
      <c r="C1109" s="45"/>
      <c r="D1109" s="41"/>
      <c r="E1109" s="46"/>
      <c r="F1109" s="46"/>
      <c r="G1109" s="46"/>
      <c r="I1109" s="41"/>
      <c r="J1109" s="47"/>
      <c r="K1109" s="47"/>
      <c r="L1109" s="49"/>
      <c r="M1109" s="48"/>
      <c r="N1109" s="50"/>
      <c r="O1109" s="53"/>
      <c r="P1109" s="54"/>
      <c r="Q1109" s="37"/>
      <c r="R1109" s="51"/>
      <c r="S1109" s="43"/>
      <c r="T1109" s="37"/>
      <c r="U1109" s="37"/>
      <c r="V1109" s="43"/>
      <c r="W1109" s="41"/>
    </row>
    <row r="1110" spans="1:23" s="40" customFormat="1" x14ac:dyDescent="0.25">
      <c r="A1110" s="46"/>
      <c r="B1110" s="37"/>
      <c r="C1110" s="45"/>
      <c r="D1110" s="41"/>
      <c r="E1110" s="46"/>
      <c r="F1110" s="46"/>
      <c r="G1110" s="46"/>
      <c r="I1110" s="41"/>
      <c r="J1110" s="47"/>
      <c r="K1110" s="47"/>
      <c r="L1110" s="49"/>
      <c r="M1110" s="48"/>
      <c r="N1110" s="50"/>
      <c r="O1110" s="53"/>
      <c r="P1110" s="54"/>
      <c r="Q1110" s="37"/>
      <c r="R1110" s="51"/>
      <c r="S1110" s="43"/>
      <c r="T1110" s="37"/>
      <c r="U1110" s="37"/>
      <c r="V1110" s="43"/>
      <c r="W1110" s="41"/>
    </row>
    <row r="1111" spans="1:23" s="40" customFormat="1" x14ac:dyDescent="0.25">
      <c r="A1111" s="46"/>
      <c r="B1111" s="37"/>
      <c r="C1111" s="45"/>
      <c r="D1111" s="41"/>
      <c r="E1111" s="46"/>
      <c r="F1111" s="46"/>
      <c r="G1111" s="46"/>
      <c r="I1111" s="41"/>
      <c r="J1111" s="47"/>
      <c r="K1111" s="47"/>
      <c r="L1111" s="49"/>
      <c r="M1111" s="48"/>
      <c r="N1111" s="50"/>
      <c r="O1111" s="53"/>
      <c r="P1111" s="54"/>
      <c r="Q1111" s="37"/>
      <c r="R1111" s="51"/>
      <c r="S1111" s="43"/>
      <c r="T1111" s="37"/>
      <c r="U1111" s="37"/>
      <c r="V1111" s="43"/>
      <c r="W1111" s="41"/>
    </row>
    <row r="1112" spans="1:23" s="40" customFormat="1" x14ac:dyDescent="0.25">
      <c r="A1112" s="46"/>
      <c r="B1112" s="37"/>
      <c r="C1112" s="45"/>
      <c r="D1112" s="41"/>
      <c r="E1112" s="46"/>
      <c r="F1112" s="46"/>
      <c r="G1112" s="46"/>
      <c r="I1112" s="41"/>
      <c r="J1112" s="47"/>
      <c r="K1112" s="47"/>
      <c r="L1112" s="49"/>
      <c r="M1112" s="48"/>
      <c r="N1112" s="50"/>
      <c r="O1112" s="53"/>
      <c r="P1112" s="54"/>
      <c r="Q1112" s="37"/>
      <c r="R1112" s="51"/>
      <c r="S1112" s="43"/>
      <c r="T1112" s="37"/>
      <c r="U1112" s="37"/>
      <c r="V1112" s="43"/>
      <c r="W1112" s="41"/>
    </row>
    <row r="1113" spans="1:23" s="40" customFormat="1" x14ac:dyDescent="0.25">
      <c r="A1113" s="46"/>
      <c r="B1113" s="37"/>
      <c r="C1113" s="45"/>
      <c r="D1113" s="41"/>
      <c r="E1113" s="46"/>
      <c r="F1113" s="46"/>
      <c r="G1113" s="46"/>
      <c r="I1113" s="41"/>
      <c r="J1113" s="47"/>
      <c r="K1113" s="47"/>
      <c r="L1113" s="49"/>
      <c r="M1113" s="48"/>
      <c r="N1113" s="50"/>
      <c r="O1113" s="53"/>
      <c r="P1113" s="54"/>
      <c r="Q1113" s="37"/>
      <c r="R1113" s="51"/>
      <c r="S1113" s="43"/>
      <c r="T1113" s="37"/>
      <c r="U1113" s="37"/>
      <c r="V1113" s="43"/>
      <c r="W1113" s="41"/>
    </row>
    <row r="1114" spans="1:23" s="40" customFormat="1" x14ac:dyDescent="0.25">
      <c r="A1114" s="46"/>
      <c r="B1114" s="37"/>
      <c r="C1114" s="45"/>
      <c r="D1114" s="41"/>
      <c r="E1114" s="46"/>
      <c r="F1114" s="46"/>
      <c r="G1114" s="46"/>
      <c r="I1114" s="41"/>
      <c r="J1114" s="47"/>
      <c r="K1114" s="47"/>
      <c r="L1114" s="49"/>
      <c r="M1114" s="48"/>
      <c r="N1114" s="50"/>
      <c r="O1114" s="53"/>
      <c r="P1114" s="54"/>
      <c r="Q1114" s="37"/>
      <c r="R1114" s="51"/>
      <c r="S1114" s="43"/>
      <c r="T1114" s="37"/>
      <c r="U1114" s="37"/>
      <c r="V1114" s="43"/>
      <c r="W1114" s="41"/>
    </row>
    <row r="1115" spans="1:23" s="40" customFormat="1" x14ac:dyDescent="0.25">
      <c r="A1115" s="46"/>
      <c r="B1115" s="37"/>
      <c r="C1115" s="45"/>
      <c r="D1115" s="41"/>
      <c r="E1115" s="46"/>
      <c r="F1115" s="46"/>
      <c r="G1115" s="46"/>
      <c r="I1115" s="41"/>
      <c r="J1115" s="47"/>
      <c r="K1115" s="47"/>
      <c r="L1115" s="49"/>
      <c r="M1115" s="48"/>
      <c r="N1115" s="50"/>
      <c r="O1115" s="53"/>
      <c r="P1115" s="54"/>
      <c r="Q1115" s="37"/>
      <c r="R1115" s="51"/>
      <c r="S1115" s="43"/>
      <c r="T1115" s="37"/>
      <c r="U1115" s="37"/>
      <c r="V1115" s="43"/>
      <c r="W1115" s="41"/>
    </row>
    <row r="1116" spans="1:23" s="40" customFormat="1" x14ac:dyDescent="0.25">
      <c r="A1116" s="46"/>
      <c r="B1116" s="37"/>
      <c r="C1116" s="45"/>
      <c r="D1116" s="41"/>
      <c r="E1116" s="46"/>
      <c r="F1116" s="46"/>
      <c r="G1116" s="46"/>
      <c r="I1116" s="41"/>
      <c r="J1116" s="47"/>
      <c r="K1116" s="47"/>
      <c r="L1116" s="49"/>
      <c r="M1116" s="48"/>
      <c r="N1116" s="50"/>
      <c r="O1116" s="53"/>
      <c r="P1116" s="54"/>
      <c r="Q1116" s="37"/>
      <c r="R1116" s="51"/>
      <c r="S1116" s="43"/>
      <c r="T1116" s="37"/>
      <c r="U1116" s="37"/>
      <c r="V1116" s="43"/>
      <c r="W1116" s="41"/>
    </row>
    <row r="1117" spans="1:23" s="40" customFormat="1" x14ac:dyDescent="0.25">
      <c r="A1117" s="46"/>
      <c r="B1117" s="37"/>
      <c r="C1117" s="45"/>
      <c r="D1117" s="41"/>
      <c r="E1117" s="46"/>
      <c r="F1117" s="46"/>
      <c r="G1117" s="46"/>
      <c r="I1117" s="41"/>
      <c r="J1117" s="47"/>
      <c r="K1117" s="47"/>
      <c r="L1117" s="49"/>
      <c r="M1117" s="48"/>
      <c r="N1117" s="50"/>
      <c r="O1117" s="53"/>
      <c r="P1117" s="54"/>
      <c r="Q1117" s="37"/>
      <c r="R1117" s="51"/>
      <c r="S1117" s="43"/>
      <c r="T1117" s="37"/>
      <c r="U1117" s="37"/>
      <c r="V1117" s="43"/>
      <c r="W1117" s="41"/>
    </row>
    <row r="1118" spans="1:23" s="40" customFormat="1" x14ac:dyDescent="0.25">
      <c r="A1118" s="46"/>
      <c r="B1118" s="37"/>
      <c r="C1118" s="45"/>
      <c r="D1118" s="41"/>
      <c r="E1118" s="46"/>
      <c r="F1118" s="46"/>
      <c r="G1118" s="46"/>
      <c r="I1118" s="41"/>
      <c r="J1118" s="47"/>
      <c r="K1118" s="47"/>
      <c r="L1118" s="49"/>
      <c r="M1118" s="48"/>
      <c r="N1118" s="50"/>
      <c r="O1118" s="53"/>
      <c r="P1118" s="54"/>
      <c r="Q1118" s="37"/>
      <c r="R1118" s="51"/>
      <c r="S1118" s="43"/>
      <c r="T1118" s="37"/>
      <c r="U1118" s="37"/>
      <c r="V1118" s="43"/>
      <c r="W1118" s="41"/>
    </row>
    <row r="1119" spans="1:23" s="40" customFormat="1" x14ac:dyDescent="0.25">
      <c r="A1119" s="46"/>
      <c r="B1119" s="37"/>
      <c r="C1119" s="45"/>
      <c r="D1119" s="41"/>
      <c r="E1119" s="46"/>
      <c r="F1119" s="46"/>
      <c r="G1119" s="46"/>
      <c r="I1119" s="41"/>
      <c r="J1119" s="47"/>
      <c r="K1119" s="47"/>
      <c r="L1119" s="49"/>
      <c r="M1119" s="48"/>
      <c r="N1119" s="50"/>
      <c r="O1119" s="53"/>
      <c r="P1119" s="54"/>
      <c r="Q1119" s="37"/>
      <c r="R1119" s="51"/>
      <c r="S1119" s="43"/>
      <c r="T1119" s="37"/>
      <c r="U1119" s="37"/>
      <c r="V1119" s="43"/>
      <c r="W1119" s="41"/>
    </row>
    <row r="1120" spans="1:23" s="40" customFormat="1" x14ac:dyDescent="0.25">
      <c r="A1120" s="46"/>
      <c r="B1120" s="37"/>
      <c r="C1120" s="45"/>
      <c r="D1120" s="41"/>
      <c r="E1120" s="46"/>
      <c r="F1120" s="46"/>
      <c r="G1120" s="46"/>
      <c r="I1120" s="41"/>
      <c r="J1120" s="47"/>
      <c r="K1120" s="47"/>
      <c r="L1120" s="49"/>
      <c r="M1120" s="48"/>
      <c r="N1120" s="50"/>
      <c r="O1120" s="53"/>
      <c r="P1120" s="54"/>
      <c r="Q1120" s="37"/>
      <c r="R1120" s="51"/>
      <c r="S1120" s="43"/>
      <c r="T1120" s="37"/>
      <c r="U1120" s="37"/>
      <c r="V1120" s="43"/>
      <c r="W1120" s="41"/>
    </row>
    <row r="1121" spans="1:23" s="40" customFormat="1" x14ac:dyDescent="0.25">
      <c r="A1121" s="46"/>
      <c r="B1121" s="37"/>
      <c r="C1121" s="45"/>
      <c r="D1121" s="41"/>
      <c r="E1121" s="46"/>
      <c r="F1121" s="46"/>
      <c r="G1121" s="46"/>
      <c r="I1121" s="41"/>
      <c r="J1121" s="47"/>
      <c r="K1121" s="47"/>
      <c r="L1121" s="49"/>
      <c r="M1121" s="48"/>
      <c r="N1121" s="50"/>
      <c r="O1121" s="53"/>
      <c r="P1121" s="54"/>
      <c r="Q1121" s="37"/>
      <c r="R1121" s="51"/>
      <c r="S1121" s="43"/>
      <c r="T1121" s="37"/>
      <c r="U1121" s="37"/>
      <c r="V1121" s="43"/>
      <c r="W1121" s="41"/>
    </row>
    <row r="1122" spans="1:23" s="40" customFormat="1" x14ac:dyDescent="0.25">
      <c r="A1122" s="46"/>
      <c r="B1122" s="37"/>
      <c r="C1122" s="45"/>
      <c r="D1122" s="41"/>
      <c r="E1122" s="46"/>
      <c r="F1122" s="46"/>
      <c r="G1122" s="46"/>
      <c r="I1122" s="41"/>
      <c r="J1122" s="47"/>
      <c r="K1122" s="47"/>
      <c r="L1122" s="49"/>
      <c r="M1122" s="48"/>
      <c r="N1122" s="50"/>
      <c r="O1122" s="53"/>
      <c r="P1122" s="54"/>
      <c r="Q1122" s="37"/>
      <c r="R1122" s="51"/>
      <c r="S1122" s="43"/>
      <c r="T1122" s="37"/>
      <c r="U1122" s="37"/>
      <c r="V1122" s="43"/>
      <c r="W1122" s="41"/>
    </row>
    <row r="1123" spans="1:23" s="40" customFormat="1" x14ac:dyDescent="0.25">
      <c r="A1123" s="46"/>
      <c r="B1123" s="37"/>
      <c r="C1123" s="45"/>
      <c r="D1123" s="41"/>
      <c r="E1123" s="46"/>
      <c r="F1123" s="46"/>
      <c r="G1123" s="46"/>
      <c r="I1123" s="41"/>
      <c r="J1123" s="47"/>
      <c r="K1123" s="47"/>
      <c r="L1123" s="49"/>
      <c r="M1123" s="48"/>
      <c r="N1123" s="50"/>
      <c r="O1123" s="53"/>
      <c r="P1123" s="54"/>
      <c r="Q1123" s="37"/>
      <c r="R1123" s="51"/>
      <c r="S1123" s="43"/>
      <c r="T1123" s="37"/>
      <c r="U1123" s="37"/>
      <c r="V1123" s="43"/>
      <c r="W1123" s="41"/>
    </row>
    <row r="1124" spans="1:23" s="40" customFormat="1" x14ac:dyDescent="0.25">
      <c r="A1124" s="46"/>
      <c r="B1124" s="37"/>
      <c r="C1124" s="45"/>
      <c r="D1124" s="41"/>
      <c r="E1124" s="46"/>
      <c r="F1124" s="46"/>
      <c r="G1124" s="46"/>
      <c r="I1124" s="41"/>
      <c r="J1124" s="47"/>
      <c r="K1124" s="47"/>
      <c r="L1124" s="49"/>
      <c r="M1124" s="48"/>
      <c r="N1124" s="50"/>
      <c r="O1124" s="53"/>
      <c r="P1124" s="54"/>
      <c r="Q1124" s="37"/>
      <c r="R1124" s="51"/>
      <c r="S1124" s="43"/>
      <c r="T1124" s="37"/>
      <c r="U1124" s="37"/>
      <c r="V1124" s="43"/>
      <c r="W1124" s="41"/>
    </row>
    <row r="1125" spans="1:23" s="40" customFormat="1" x14ac:dyDescent="0.25">
      <c r="A1125" s="46"/>
      <c r="B1125" s="37"/>
      <c r="C1125" s="45"/>
      <c r="D1125" s="41"/>
      <c r="E1125" s="46"/>
      <c r="F1125" s="46"/>
      <c r="G1125" s="46"/>
      <c r="I1125" s="41"/>
      <c r="J1125" s="47"/>
      <c r="K1125" s="47"/>
      <c r="L1125" s="49"/>
      <c r="M1125" s="48"/>
      <c r="N1125" s="50"/>
      <c r="O1125" s="53"/>
      <c r="P1125" s="54"/>
      <c r="Q1125" s="37"/>
      <c r="R1125" s="51"/>
      <c r="S1125" s="43"/>
      <c r="T1125" s="37"/>
      <c r="U1125" s="37"/>
      <c r="V1125" s="43"/>
      <c r="W1125" s="41"/>
    </row>
    <row r="1126" spans="1:23" s="40" customFormat="1" x14ac:dyDescent="0.25">
      <c r="A1126" s="46"/>
      <c r="B1126" s="37"/>
      <c r="C1126" s="45"/>
      <c r="D1126" s="41"/>
      <c r="E1126" s="46"/>
      <c r="F1126" s="46"/>
      <c r="G1126" s="46"/>
      <c r="I1126" s="41"/>
      <c r="J1126" s="47"/>
      <c r="K1126" s="47"/>
      <c r="L1126" s="49"/>
      <c r="M1126" s="48"/>
      <c r="N1126" s="50"/>
      <c r="O1126" s="53"/>
      <c r="P1126" s="54"/>
      <c r="Q1126" s="37"/>
      <c r="R1126" s="51"/>
      <c r="S1126" s="43"/>
      <c r="T1126" s="37"/>
      <c r="U1126" s="37"/>
      <c r="V1126" s="43"/>
      <c r="W1126" s="41"/>
    </row>
    <row r="1127" spans="1:23" s="40" customFormat="1" x14ac:dyDescent="0.25">
      <c r="A1127" s="46"/>
      <c r="B1127" s="37"/>
      <c r="C1127" s="45"/>
      <c r="D1127" s="41"/>
      <c r="E1127" s="46"/>
      <c r="F1127" s="46"/>
      <c r="G1127" s="46"/>
      <c r="I1127" s="41"/>
      <c r="J1127" s="47"/>
      <c r="K1127" s="47"/>
      <c r="L1127" s="49"/>
      <c r="M1127" s="48"/>
      <c r="N1127" s="50"/>
      <c r="O1127" s="53"/>
      <c r="P1127" s="54"/>
      <c r="Q1127" s="37"/>
      <c r="R1127" s="51"/>
      <c r="S1127" s="43"/>
      <c r="T1127" s="37"/>
      <c r="U1127" s="37"/>
      <c r="V1127" s="43"/>
      <c r="W1127" s="41"/>
    </row>
    <row r="1128" spans="1:23" s="40" customFormat="1" x14ac:dyDescent="0.25">
      <c r="A1128" s="46"/>
      <c r="B1128" s="37"/>
      <c r="C1128" s="45"/>
      <c r="D1128" s="41"/>
      <c r="E1128" s="46"/>
      <c r="F1128" s="46"/>
      <c r="G1128" s="46"/>
      <c r="I1128" s="41"/>
      <c r="J1128" s="47"/>
      <c r="K1128" s="47"/>
      <c r="L1128" s="49"/>
      <c r="M1128" s="48"/>
      <c r="N1128" s="50"/>
      <c r="O1128" s="53"/>
      <c r="P1128" s="54"/>
      <c r="Q1128" s="37"/>
      <c r="R1128" s="51"/>
      <c r="S1128" s="43"/>
      <c r="T1128" s="37"/>
      <c r="U1128" s="37"/>
      <c r="V1128" s="43"/>
      <c r="W1128" s="41"/>
    </row>
    <row r="1129" spans="1:23" s="40" customFormat="1" x14ac:dyDescent="0.25">
      <c r="A1129" s="46"/>
      <c r="B1129" s="37"/>
      <c r="C1129" s="45"/>
      <c r="D1129" s="41"/>
      <c r="E1129" s="46"/>
      <c r="F1129" s="46"/>
      <c r="G1129" s="46"/>
      <c r="I1129" s="41"/>
      <c r="J1129" s="47"/>
      <c r="K1129" s="47"/>
      <c r="L1129" s="49"/>
      <c r="M1129" s="48"/>
      <c r="N1129" s="50"/>
      <c r="O1129" s="53"/>
      <c r="P1129" s="54"/>
      <c r="Q1129" s="37"/>
      <c r="R1129" s="51"/>
      <c r="S1129" s="43"/>
      <c r="T1129" s="37"/>
      <c r="U1129" s="37"/>
      <c r="V1129" s="43"/>
      <c r="W1129" s="41"/>
    </row>
    <row r="1130" spans="1:23" s="40" customFormat="1" x14ac:dyDescent="0.25">
      <c r="A1130" s="46"/>
      <c r="B1130" s="37"/>
      <c r="C1130" s="45"/>
      <c r="D1130" s="41"/>
      <c r="E1130" s="46"/>
      <c r="F1130" s="46"/>
      <c r="G1130" s="46"/>
      <c r="I1130" s="41"/>
      <c r="J1130" s="47"/>
      <c r="K1130" s="47"/>
      <c r="L1130" s="49"/>
      <c r="M1130" s="48"/>
      <c r="N1130" s="50"/>
      <c r="O1130" s="53"/>
      <c r="P1130" s="54"/>
      <c r="Q1130" s="37"/>
      <c r="R1130" s="51"/>
      <c r="S1130" s="43"/>
      <c r="T1130" s="37"/>
      <c r="U1130" s="37"/>
      <c r="V1130" s="43"/>
      <c r="W1130" s="41"/>
    </row>
    <row r="1131" spans="1:23" s="40" customFormat="1" x14ac:dyDescent="0.25">
      <c r="A1131" s="46"/>
      <c r="B1131" s="37"/>
      <c r="C1131" s="45"/>
      <c r="D1131" s="41"/>
      <c r="E1131" s="46"/>
      <c r="F1131" s="46"/>
      <c r="G1131" s="46"/>
      <c r="I1131" s="41"/>
      <c r="J1131" s="47"/>
      <c r="K1131" s="47"/>
      <c r="L1131" s="49"/>
      <c r="M1131" s="48"/>
      <c r="N1131" s="50"/>
      <c r="O1131" s="53"/>
      <c r="P1131" s="54"/>
      <c r="Q1131" s="37"/>
      <c r="R1131" s="51"/>
      <c r="S1131" s="43"/>
      <c r="T1131" s="37"/>
      <c r="U1131" s="37"/>
      <c r="V1131" s="43"/>
      <c r="W1131" s="41"/>
    </row>
    <row r="1132" spans="1:23" s="40" customFormat="1" x14ac:dyDescent="0.25">
      <c r="A1132" s="46"/>
      <c r="B1132" s="37"/>
      <c r="C1132" s="45"/>
      <c r="D1132" s="41"/>
      <c r="E1132" s="46"/>
      <c r="F1132" s="46"/>
      <c r="G1132" s="46"/>
      <c r="I1132" s="41"/>
      <c r="J1132" s="47"/>
      <c r="K1132" s="47"/>
      <c r="L1132" s="49"/>
      <c r="M1132" s="48"/>
      <c r="N1132" s="50"/>
      <c r="O1132" s="53"/>
      <c r="P1132" s="54"/>
      <c r="Q1132" s="37"/>
      <c r="R1132" s="51"/>
      <c r="S1132" s="43"/>
      <c r="T1132" s="37"/>
      <c r="U1132" s="37"/>
      <c r="V1132" s="43"/>
      <c r="W1132" s="41"/>
    </row>
    <row r="1133" spans="1:23" s="40" customFormat="1" x14ac:dyDescent="0.25">
      <c r="A1133" s="46"/>
      <c r="B1133" s="37"/>
      <c r="C1133" s="45"/>
      <c r="D1133" s="41"/>
      <c r="E1133" s="46"/>
      <c r="F1133" s="46"/>
      <c r="G1133" s="46"/>
      <c r="I1133" s="41"/>
      <c r="J1133" s="47"/>
      <c r="K1133" s="47"/>
      <c r="L1133" s="49"/>
      <c r="M1133" s="48"/>
      <c r="N1133" s="50"/>
      <c r="O1133" s="53"/>
      <c r="P1133" s="54"/>
      <c r="Q1133" s="37"/>
      <c r="R1133" s="51"/>
      <c r="S1133" s="43"/>
      <c r="T1133" s="37"/>
      <c r="U1133" s="37"/>
      <c r="V1133" s="43"/>
      <c r="W1133" s="41"/>
    </row>
    <row r="1134" spans="1:23" s="40" customFormat="1" x14ac:dyDescent="0.25">
      <c r="A1134" s="46"/>
      <c r="B1134" s="37"/>
      <c r="C1134" s="45"/>
      <c r="D1134" s="41"/>
      <c r="E1134" s="46"/>
      <c r="F1134" s="46"/>
      <c r="G1134" s="46"/>
      <c r="I1134" s="41"/>
      <c r="J1134" s="47"/>
      <c r="K1134" s="47"/>
      <c r="L1134" s="49"/>
      <c r="M1134" s="48"/>
      <c r="N1134" s="50"/>
      <c r="O1134" s="53"/>
      <c r="P1134" s="54"/>
      <c r="Q1134" s="37"/>
      <c r="R1134" s="51"/>
      <c r="S1134" s="43"/>
      <c r="T1134" s="37"/>
      <c r="U1134" s="37"/>
      <c r="V1134" s="43"/>
      <c r="W1134" s="41"/>
    </row>
    <row r="1135" spans="1:23" s="40" customFormat="1" x14ac:dyDescent="0.25">
      <c r="A1135" s="46"/>
      <c r="B1135" s="37"/>
      <c r="C1135" s="45"/>
      <c r="D1135" s="41"/>
      <c r="E1135" s="46"/>
      <c r="F1135" s="46"/>
      <c r="G1135" s="46"/>
      <c r="I1135" s="41"/>
      <c r="J1135" s="47"/>
      <c r="K1135" s="47"/>
      <c r="L1135" s="49"/>
      <c r="M1135" s="48"/>
      <c r="N1135" s="50"/>
      <c r="O1135" s="53"/>
      <c r="P1135" s="54"/>
      <c r="Q1135" s="37"/>
      <c r="R1135" s="51"/>
      <c r="S1135" s="43"/>
      <c r="T1135" s="37"/>
      <c r="U1135" s="37"/>
      <c r="V1135" s="43"/>
      <c r="W1135" s="41"/>
    </row>
    <row r="1136" spans="1:23" s="40" customFormat="1" x14ac:dyDescent="0.25">
      <c r="A1136" s="46"/>
      <c r="B1136" s="37"/>
      <c r="C1136" s="45"/>
      <c r="D1136" s="41"/>
      <c r="E1136" s="46"/>
      <c r="F1136" s="46"/>
      <c r="G1136" s="46"/>
      <c r="I1136" s="41"/>
      <c r="J1136" s="47"/>
      <c r="K1136" s="47"/>
      <c r="L1136" s="49"/>
      <c r="M1136" s="48"/>
      <c r="N1136" s="50"/>
      <c r="O1136" s="53"/>
      <c r="P1136" s="54"/>
      <c r="Q1136" s="37"/>
      <c r="R1136" s="51"/>
      <c r="S1136" s="43"/>
      <c r="T1136" s="37"/>
      <c r="U1136" s="37"/>
      <c r="V1136" s="43"/>
      <c r="W1136" s="41"/>
    </row>
    <row r="1137" spans="1:23" s="40" customFormat="1" x14ac:dyDescent="0.25">
      <c r="A1137" s="46"/>
      <c r="B1137" s="37"/>
      <c r="C1137" s="45"/>
      <c r="D1137" s="41"/>
      <c r="E1137" s="46"/>
      <c r="F1137" s="46"/>
      <c r="G1137" s="46"/>
      <c r="I1137" s="41"/>
      <c r="J1137" s="47"/>
      <c r="K1137" s="47"/>
      <c r="L1137" s="49"/>
      <c r="M1137" s="48"/>
      <c r="N1137" s="50"/>
      <c r="O1137" s="53"/>
      <c r="P1137" s="54"/>
      <c r="Q1137" s="37"/>
      <c r="R1137" s="51"/>
      <c r="S1137" s="43"/>
      <c r="T1137" s="37"/>
      <c r="U1137" s="37"/>
      <c r="V1137" s="43"/>
      <c r="W1137" s="41"/>
    </row>
    <row r="1138" spans="1:23" s="40" customFormat="1" x14ac:dyDescent="0.25">
      <c r="A1138" s="46"/>
      <c r="B1138" s="37"/>
      <c r="C1138" s="45"/>
      <c r="D1138" s="41"/>
      <c r="E1138" s="46"/>
      <c r="F1138" s="46"/>
      <c r="G1138" s="46"/>
      <c r="I1138" s="41"/>
      <c r="J1138" s="47"/>
      <c r="K1138" s="47"/>
      <c r="L1138" s="49"/>
      <c r="M1138" s="48"/>
      <c r="N1138" s="50"/>
      <c r="O1138" s="53"/>
      <c r="P1138" s="54"/>
      <c r="Q1138" s="37"/>
      <c r="R1138" s="51"/>
      <c r="S1138" s="43"/>
      <c r="T1138" s="37"/>
      <c r="U1138" s="37"/>
      <c r="V1138" s="43"/>
      <c r="W1138" s="41"/>
    </row>
    <row r="1139" spans="1:23" s="40" customFormat="1" x14ac:dyDescent="0.25">
      <c r="A1139" s="46"/>
      <c r="B1139" s="37"/>
      <c r="C1139" s="45"/>
      <c r="D1139" s="41"/>
      <c r="E1139" s="46"/>
      <c r="F1139" s="46"/>
      <c r="G1139" s="46"/>
      <c r="I1139" s="41"/>
      <c r="J1139" s="47"/>
      <c r="K1139" s="47"/>
      <c r="L1139" s="49"/>
      <c r="M1139" s="48"/>
      <c r="N1139" s="50"/>
      <c r="O1139" s="53"/>
      <c r="P1139" s="54"/>
      <c r="Q1139" s="37"/>
      <c r="R1139" s="51"/>
      <c r="S1139" s="43"/>
      <c r="T1139" s="37"/>
      <c r="U1139" s="37"/>
      <c r="V1139" s="43"/>
      <c r="W1139" s="41"/>
    </row>
    <row r="1140" spans="1:23" s="40" customFormat="1" x14ac:dyDescent="0.25">
      <c r="A1140" s="46"/>
      <c r="B1140" s="37"/>
      <c r="C1140" s="45"/>
      <c r="D1140" s="41"/>
      <c r="E1140" s="46"/>
      <c r="F1140" s="46"/>
      <c r="G1140" s="46"/>
      <c r="I1140" s="41"/>
      <c r="J1140" s="47"/>
      <c r="K1140" s="47"/>
      <c r="L1140" s="49"/>
      <c r="M1140" s="48"/>
      <c r="N1140" s="50"/>
      <c r="O1140" s="53"/>
      <c r="P1140" s="54"/>
      <c r="Q1140" s="37"/>
      <c r="R1140" s="51"/>
      <c r="S1140" s="43"/>
      <c r="T1140" s="37"/>
      <c r="U1140" s="37"/>
      <c r="V1140" s="43"/>
      <c r="W1140" s="41"/>
    </row>
    <row r="1141" spans="1:23" s="40" customFormat="1" x14ac:dyDescent="0.25">
      <c r="A1141" s="46"/>
      <c r="B1141" s="37"/>
      <c r="C1141" s="45"/>
      <c r="D1141" s="41"/>
      <c r="E1141" s="46"/>
      <c r="F1141" s="46"/>
      <c r="G1141" s="46"/>
      <c r="I1141" s="41"/>
      <c r="J1141" s="47"/>
      <c r="K1141" s="47"/>
      <c r="L1141" s="49"/>
      <c r="M1141" s="48"/>
      <c r="N1141" s="50"/>
      <c r="O1141" s="53"/>
      <c r="P1141" s="54"/>
      <c r="Q1141" s="37"/>
      <c r="R1141" s="51"/>
      <c r="S1141" s="43"/>
      <c r="T1141" s="37"/>
      <c r="U1141" s="37"/>
      <c r="V1141" s="43"/>
      <c r="W1141" s="41"/>
    </row>
    <row r="1142" spans="1:23" s="40" customFormat="1" x14ac:dyDescent="0.25">
      <c r="A1142" s="46"/>
      <c r="B1142" s="37"/>
      <c r="C1142" s="45"/>
      <c r="D1142" s="41"/>
      <c r="E1142" s="46"/>
      <c r="F1142" s="46"/>
      <c r="G1142" s="46"/>
      <c r="I1142" s="41"/>
      <c r="J1142" s="47"/>
      <c r="K1142" s="47"/>
      <c r="L1142" s="49"/>
      <c r="M1142" s="48"/>
      <c r="N1142" s="50"/>
      <c r="O1142" s="53"/>
      <c r="P1142" s="54"/>
      <c r="Q1142" s="37"/>
      <c r="R1142" s="51"/>
      <c r="S1142" s="43"/>
      <c r="T1142" s="37"/>
      <c r="U1142" s="37"/>
      <c r="V1142" s="43"/>
      <c r="W1142" s="41"/>
    </row>
    <row r="1143" spans="1:23" s="40" customFormat="1" x14ac:dyDescent="0.25">
      <c r="A1143" s="46"/>
      <c r="B1143" s="37"/>
      <c r="C1143" s="45"/>
      <c r="D1143" s="41"/>
      <c r="E1143" s="46"/>
      <c r="F1143" s="46"/>
      <c r="G1143" s="46"/>
      <c r="I1143" s="41"/>
      <c r="J1143" s="47"/>
      <c r="K1143" s="47"/>
      <c r="L1143" s="49"/>
      <c r="M1143" s="48"/>
      <c r="N1143" s="50"/>
      <c r="O1143" s="53"/>
      <c r="P1143" s="54"/>
      <c r="Q1143" s="37"/>
      <c r="R1143" s="51"/>
      <c r="S1143" s="43"/>
      <c r="T1143" s="37"/>
      <c r="U1143" s="37"/>
      <c r="V1143" s="43"/>
      <c r="W1143" s="41"/>
    </row>
    <row r="1144" spans="1:23" s="40" customFormat="1" x14ac:dyDescent="0.25">
      <c r="A1144" s="46"/>
      <c r="B1144" s="37"/>
      <c r="C1144" s="45"/>
      <c r="D1144" s="41"/>
      <c r="E1144" s="46"/>
      <c r="F1144" s="46"/>
      <c r="G1144" s="46"/>
      <c r="I1144" s="41"/>
      <c r="J1144" s="47"/>
      <c r="K1144" s="47"/>
      <c r="L1144" s="49"/>
      <c r="M1144" s="48"/>
      <c r="N1144" s="50"/>
      <c r="O1144" s="53"/>
      <c r="P1144" s="54"/>
      <c r="Q1144" s="37"/>
      <c r="R1144" s="51"/>
      <c r="S1144" s="43"/>
      <c r="T1144" s="37"/>
      <c r="U1144" s="37"/>
      <c r="V1144" s="43"/>
      <c r="W1144" s="41"/>
    </row>
    <row r="1145" spans="1:23" s="40" customFormat="1" x14ac:dyDescent="0.25">
      <c r="A1145" s="46"/>
      <c r="B1145" s="37"/>
      <c r="C1145" s="45"/>
      <c r="D1145" s="41"/>
      <c r="E1145" s="46"/>
      <c r="F1145" s="46"/>
      <c r="G1145" s="46"/>
      <c r="I1145" s="41"/>
      <c r="J1145" s="47"/>
      <c r="K1145" s="47"/>
      <c r="L1145" s="49"/>
      <c r="M1145" s="48"/>
      <c r="N1145" s="50"/>
      <c r="O1145" s="53"/>
      <c r="P1145" s="54"/>
      <c r="Q1145" s="37"/>
      <c r="R1145" s="51"/>
      <c r="S1145" s="43"/>
      <c r="T1145" s="37"/>
      <c r="U1145" s="37"/>
      <c r="V1145" s="43"/>
      <c r="W1145" s="41"/>
    </row>
    <row r="1146" spans="1:23" s="40" customFormat="1" x14ac:dyDescent="0.25">
      <c r="A1146" s="46"/>
      <c r="B1146" s="37"/>
      <c r="C1146" s="45"/>
      <c r="D1146" s="41"/>
      <c r="E1146" s="46"/>
      <c r="F1146" s="46"/>
      <c r="G1146" s="46"/>
      <c r="I1146" s="41"/>
      <c r="J1146" s="47"/>
      <c r="K1146" s="47"/>
      <c r="L1146" s="49"/>
      <c r="M1146" s="48"/>
      <c r="N1146" s="50"/>
      <c r="O1146" s="53"/>
      <c r="P1146" s="54"/>
      <c r="Q1146" s="37"/>
      <c r="R1146" s="51"/>
      <c r="S1146" s="43"/>
      <c r="T1146" s="37"/>
      <c r="U1146" s="37"/>
      <c r="V1146" s="43"/>
      <c r="W1146" s="41"/>
    </row>
    <row r="1147" spans="1:23" s="40" customFormat="1" x14ac:dyDescent="0.25">
      <c r="A1147" s="46"/>
      <c r="B1147" s="37"/>
      <c r="C1147" s="45"/>
      <c r="D1147" s="41"/>
      <c r="E1147" s="46"/>
      <c r="F1147" s="46"/>
      <c r="G1147" s="46"/>
      <c r="I1147" s="41"/>
      <c r="J1147" s="47"/>
      <c r="K1147" s="47"/>
      <c r="L1147" s="49"/>
      <c r="M1147" s="48"/>
      <c r="N1147" s="50"/>
      <c r="O1147" s="53"/>
      <c r="P1147" s="54"/>
      <c r="Q1147" s="37"/>
      <c r="R1147" s="51"/>
      <c r="S1147" s="43"/>
      <c r="T1147" s="37"/>
      <c r="U1147" s="37"/>
      <c r="V1147" s="43"/>
      <c r="W1147" s="41"/>
    </row>
    <row r="1148" spans="1:23" s="40" customFormat="1" x14ac:dyDescent="0.25">
      <c r="A1148" s="46"/>
      <c r="B1148" s="37"/>
      <c r="C1148" s="45"/>
      <c r="D1148" s="41"/>
      <c r="E1148" s="46"/>
      <c r="F1148" s="46"/>
      <c r="G1148" s="46"/>
      <c r="I1148" s="41"/>
      <c r="J1148" s="47"/>
      <c r="K1148" s="47"/>
      <c r="L1148" s="49"/>
      <c r="M1148" s="48"/>
      <c r="N1148" s="50"/>
      <c r="O1148" s="53"/>
      <c r="P1148" s="54"/>
      <c r="Q1148" s="37"/>
      <c r="R1148" s="51"/>
      <c r="S1148" s="43"/>
      <c r="T1148" s="37"/>
      <c r="U1148" s="37"/>
      <c r="V1148" s="43"/>
      <c r="W1148" s="41"/>
    </row>
    <row r="1149" spans="1:23" s="40" customFormat="1" x14ac:dyDescent="0.25">
      <c r="A1149" s="46"/>
      <c r="B1149" s="37"/>
      <c r="C1149" s="45"/>
      <c r="D1149" s="41"/>
      <c r="E1149" s="46"/>
      <c r="F1149" s="46"/>
      <c r="G1149" s="46"/>
      <c r="I1149" s="41"/>
      <c r="J1149" s="47"/>
      <c r="K1149" s="47"/>
      <c r="L1149" s="49"/>
      <c r="M1149" s="48"/>
      <c r="N1149" s="50"/>
      <c r="O1149" s="53"/>
      <c r="P1149" s="54"/>
      <c r="Q1149" s="37"/>
      <c r="R1149" s="51"/>
      <c r="S1149" s="43"/>
      <c r="T1149" s="37"/>
      <c r="U1149" s="37"/>
      <c r="V1149" s="43"/>
      <c r="W1149" s="41"/>
    </row>
    <row r="1150" spans="1:23" s="40" customFormat="1" x14ac:dyDescent="0.25">
      <c r="A1150" s="46"/>
      <c r="B1150" s="37"/>
      <c r="C1150" s="45"/>
      <c r="D1150" s="41"/>
      <c r="E1150" s="46"/>
      <c r="F1150" s="46"/>
      <c r="G1150" s="46"/>
      <c r="I1150" s="41"/>
      <c r="J1150" s="47"/>
      <c r="K1150" s="47"/>
      <c r="L1150" s="49"/>
      <c r="M1150" s="48"/>
      <c r="N1150" s="50"/>
      <c r="O1150" s="53"/>
      <c r="P1150" s="54"/>
      <c r="Q1150" s="37"/>
      <c r="R1150" s="51"/>
      <c r="S1150" s="43"/>
      <c r="T1150" s="37"/>
      <c r="U1150" s="37"/>
      <c r="V1150" s="43"/>
      <c r="W1150" s="41"/>
    </row>
    <row r="1151" spans="1:23" s="40" customFormat="1" x14ac:dyDescent="0.25">
      <c r="A1151" s="46"/>
      <c r="B1151" s="37"/>
      <c r="C1151" s="45"/>
      <c r="D1151" s="41"/>
      <c r="E1151" s="46"/>
      <c r="F1151" s="46"/>
      <c r="G1151" s="46"/>
      <c r="I1151" s="41"/>
      <c r="J1151" s="47"/>
      <c r="K1151" s="47"/>
      <c r="L1151" s="49"/>
      <c r="M1151" s="48"/>
      <c r="N1151" s="50"/>
      <c r="O1151" s="53"/>
      <c r="P1151" s="54"/>
      <c r="Q1151" s="37"/>
      <c r="R1151" s="51"/>
      <c r="S1151" s="43"/>
      <c r="T1151" s="37"/>
      <c r="U1151" s="37"/>
      <c r="V1151" s="43"/>
      <c r="W1151" s="41"/>
    </row>
    <row r="1152" spans="1:23" s="40" customFormat="1" x14ac:dyDescent="0.25">
      <c r="A1152" s="46"/>
      <c r="B1152" s="37"/>
      <c r="C1152" s="45"/>
      <c r="D1152" s="41"/>
      <c r="E1152" s="46"/>
      <c r="F1152" s="46"/>
      <c r="G1152" s="46"/>
      <c r="I1152" s="41"/>
      <c r="J1152" s="47"/>
      <c r="K1152" s="47"/>
      <c r="L1152" s="49"/>
      <c r="M1152" s="48"/>
      <c r="N1152" s="50"/>
      <c r="O1152" s="53"/>
      <c r="P1152" s="54"/>
      <c r="Q1152" s="37"/>
      <c r="R1152" s="51"/>
      <c r="S1152" s="43"/>
      <c r="T1152" s="37"/>
      <c r="U1152" s="37"/>
      <c r="V1152" s="43"/>
      <c r="W1152" s="41"/>
    </row>
    <row r="1153" spans="1:23" s="40" customFormat="1" x14ac:dyDescent="0.25">
      <c r="A1153" s="46"/>
      <c r="B1153" s="37"/>
      <c r="C1153" s="45"/>
      <c r="D1153" s="41"/>
      <c r="E1153" s="46"/>
      <c r="F1153" s="46"/>
      <c r="G1153" s="46"/>
      <c r="I1153" s="41"/>
      <c r="J1153" s="47"/>
      <c r="K1153" s="47"/>
      <c r="L1153" s="49"/>
      <c r="M1153" s="48"/>
      <c r="N1153" s="50"/>
      <c r="O1153" s="53"/>
      <c r="P1153" s="54"/>
      <c r="Q1153" s="37"/>
      <c r="R1153" s="51"/>
      <c r="S1153" s="43"/>
      <c r="T1153" s="37"/>
      <c r="U1153" s="37"/>
      <c r="V1153" s="43"/>
      <c r="W1153" s="41"/>
    </row>
    <row r="1154" spans="1:23" s="40" customFormat="1" x14ac:dyDescent="0.25">
      <c r="A1154" s="46"/>
      <c r="B1154" s="37"/>
      <c r="C1154" s="45"/>
      <c r="D1154" s="41"/>
      <c r="E1154" s="46"/>
      <c r="F1154" s="46"/>
      <c r="G1154" s="46"/>
      <c r="I1154" s="41"/>
      <c r="J1154" s="47"/>
      <c r="K1154" s="47"/>
      <c r="L1154" s="49"/>
      <c r="M1154" s="48"/>
      <c r="N1154" s="50"/>
      <c r="O1154" s="53"/>
      <c r="P1154" s="54"/>
      <c r="Q1154" s="37"/>
      <c r="R1154" s="51"/>
      <c r="S1154" s="43"/>
      <c r="T1154" s="37"/>
      <c r="U1154" s="37"/>
      <c r="V1154" s="43"/>
      <c r="W1154" s="41"/>
    </row>
    <row r="1155" spans="1:23" s="40" customFormat="1" x14ac:dyDescent="0.25">
      <c r="A1155" s="46"/>
      <c r="B1155" s="37"/>
      <c r="C1155" s="45"/>
      <c r="D1155" s="41"/>
      <c r="E1155" s="46"/>
      <c r="F1155" s="46"/>
      <c r="G1155" s="46"/>
      <c r="I1155" s="41"/>
      <c r="J1155" s="47"/>
      <c r="K1155" s="47"/>
      <c r="L1155" s="49"/>
      <c r="M1155" s="48"/>
      <c r="N1155" s="50"/>
      <c r="O1155" s="53"/>
      <c r="P1155" s="54"/>
      <c r="Q1155" s="37"/>
      <c r="R1155" s="51"/>
      <c r="S1155" s="43"/>
      <c r="T1155" s="37"/>
      <c r="U1155" s="37"/>
      <c r="V1155" s="43"/>
      <c r="W1155" s="41"/>
    </row>
    <row r="1156" spans="1:23" s="40" customFormat="1" x14ac:dyDescent="0.25">
      <c r="A1156" s="46"/>
      <c r="B1156" s="37"/>
      <c r="C1156" s="45"/>
      <c r="D1156" s="41"/>
      <c r="E1156" s="46"/>
      <c r="F1156" s="46"/>
      <c r="G1156" s="46"/>
      <c r="I1156" s="41"/>
      <c r="J1156" s="47"/>
      <c r="K1156" s="47"/>
      <c r="L1156" s="49"/>
      <c r="M1156" s="48"/>
      <c r="N1156" s="50"/>
      <c r="O1156" s="53"/>
      <c r="P1156" s="54"/>
      <c r="Q1156" s="37"/>
      <c r="R1156" s="51"/>
      <c r="S1156" s="43"/>
      <c r="T1156" s="37"/>
      <c r="U1156" s="37"/>
      <c r="V1156" s="43"/>
      <c r="W1156" s="41"/>
    </row>
    <row r="1157" spans="1:23" s="40" customFormat="1" x14ac:dyDescent="0.25">
      <c r="A1157" s="46"/>
      <c r="B1157" s="37"/>
      <c r="C1157" s="45"/>
      <c r="D1157" s="41"/>
      <c r="E1157" s="46"/>
      <c r="F1157" s="46"/>
      <c r="G1157" s="46"/>
      <c r="I1157" s="41"/>
      <c r="J1157" s="47"/>
      <c r="K1157" s="47"/>
      <c r="L1157" s="49"/>
      <c r="M1157" s="48"/>
      <c r="N1157" s="50"/>
      <c r="O1157" s="53"/>
      <c r="P1157" s="54"/>
      <c r="Q1157" s="37"/>
      <c r="R1157" s="51"/>
      <c r="S1157" s="43"/>
      <c r="T1157" s="37"/>
      <c r="U1157" s="37"/>
      <c r="V1157" s="43"/>
      <c r="W1157" s="41"/>
    </row>
    <row r="1158" spans="1:23" s="40" customFormat="1" x14ac:dyDescent="0.25">
      <c r="A1158" s="46"/>
      <c r="B1158" s="37"/>
      <c r="C1158" s="45"/>
      <c r="D1158" s="41"/>
      <c r="E1158" s="46"/>
      <c r="F1158" s="46"/>
      <c r="G1158" s="46"/>
      <c r="I1158" s="41"/>
      <c r="J1158" s="47"/>
      <c r="K1158" s="47"/>
      <c r="L1158" s="49"/>
      <c r="M1158" s="48"/>
      <c r="N1158" s="50"/>
      <c r="O1158" s="53"/>
      <c r="P1158" s="54"/>
      <c r="Q1158" s="37"/>
      <c r="R1158" s="51"/>
      <c r="S1158" s="43"/>
      <c r="T1158" s="37"/>
      <c r="U1158" s="37"/>
      <c r="V1158" s="43"/>
      <c r="W1158" s="41"/>
    </row>
    <row r="1159" spans="1:23" s="40" customFormat="1" x14ac:dyDescent="0.25">
      <c r="A1159" s="46"/>
      <c r="B1159" s="37"/>
      <c r="C1159" s="45"/>
      <c r="D1159" s="41"/>
      <c r="E1159" s="46"/>
      <c r="F1159" s="46"/>
      <c r="G1159" s="46"/>
      <c r="I1159" s="41"/>
      <c r="J1159" s="47"/>
      <c r="K1159" s="47"/>
      <c r="L1159" s="49"/>
      <c r="M1159" s="48"/>
      <c r="N1159" s="50"/>
      <c r="O1159" s="53"/>
      <c r="P1159" s="54"/>
      <c r="Q1159" s="37"/>
      <c r="R1159" s="51"/>
      <c r="S1159" s="43"/>
      <c r="T1159" s="37"/>
      <c r="U1159" s="37"/>
      <c r="V1159" s="43"/>
      <c r="W1159" s="41"/>
    </row>
    <row r="1160" spans="1:23" s="40" customFormat="1" x14ac:dyDescent="0.25">
      <c r="A1160" s="46"/>
      <c r="B1160" s="37"/>
      <c r="C1160" s="45"/>
      <c r="D1160" s="41"/>
      <c r="E1160" s="46"/>
      <c r="F1160" s="46"/>
      <c r="G1160" s="46"/>
      <c r="I1160" s="41"/>
      <c r="J1160" s="47"/>
      <c r="K1160" s="47"/>
      <c r="L1160" s="49"/>
      <c r="M1160" s="48"/>
      <c r="N1160" s="50"/>
      <c r="O1160" s="53"/>
      <c r="P1160" s="54"/>
      <c r="Q1160" s="37"/>
      <c r="R1160" s="51"/>
      <c r="S1160" s="43"/>
      <c r="T1160" s="37"/>
      <c r="U1160" s="37"/>
      <c r="V1160" s="43"/>
      <c r="W1160" s="41"/>
    </row>
    <row r="1161" spans="1:23" s="40" customFormat="1" x14ac:dyDescent="0.25">
      <c r="A1161" s="46"/>
      <c r="B1161" s="37"/>
      <c r="C1161" s="45"/>
      <c r="D1161" s="41"/>
      <c r="E1161" s="46"/>
      <c r="F1161" s="46"/>
      <c r="G1161" s="46"/>
      <c r="I1161" s="41"/>
      <c r="J1161" s="47"/>
      <c r="K1161" s="47"/>
      <c r="L1161" s="49"/>
      <c r="M1161" s="48"/>
      <c r="N1161" s="50"/>
      <c r="O1161" s="53"/>
      <c r="P1161" s="54"/>
      <c r="Q1161" s="37"/>
      <c r="R1161" s="51"/>
      <c r="S1161" s="43"/>
      <c r="T1161" s="37"/>
      <c r="U1161" s="37"/>
      <c r="V1161" s="43"/>
      <c r="W1161" s="41"/>
    </row>
    <row r="1162" spans="1:23" s="40" customFormat="1" x14ac:dyDescent="0.25">
      <c r="A1162" s="46"/>
      <c r="B1162" s="37"/>
      <c r="C1162" s="45"/>
      <c r="D1162" s="41"/>
      <c r="E1162" s="46"/>
      <c r="F1162" s="46"/>
      <c r="G1162" s="46"/>
      <c r="I1162" s="41"/>
      <c r="J1162" s="47"/>
      <c r="K1162" s="47"/>
      <c r="L1162" s="49"/>
      <c r="M1162" s="48"/>
      <c r="N1162" s="50"/>
      <c r="O1162" s="53"/>
      <c r="P1162" s="54"/>
      <c r="Q1162" s="37"/>
      <c r="R1162" s="51"/>
      <c r="S1162" s="43"/>
      <c r="T1162" s="37"/>
      <c r="U1162" s="37"/>
      <c r="V1162" s="43"/>
      <c r="W1162" s="41"/>
    </row>
    <row r="1163" spans="1:23" s="40" customFormat="1" x14ac:dyDescent="0.25">
      <c r="A1163" s="46"/>
      <c r="B1163" s="37"/>
      <c r="C1163" s="45"/>
      <c r="D1163" s="41"/>
      <c r="E1163" s="46"/>
      <c r="F1163" s="46"/>
      <c r="G1163" s="46"/>
      <c r="I1163" s="41"/>
      <c r="J1163" s="47"/>
      <c r="K1163" s="47"/>
      <c r="L1163" s="49"/>
      <c r="M1163" s="48"/>
      <c r="N1163" s="50"/>
      <c r="O1163" s="53"/>
      <c r="P1163" s="54"/>
      <c r="Q1163" s="37"/>
      <c r="R1163" s="51"/>
      <c r="S1163" s="43"/>
      <c r="T1163" s="37"/>
      <c r="U1163" s="37"/>
      <c r="V1163" s="43"/>
      <c r="W1163" s="41"/>
    </row>
    <row r="1164" spans="1:23" s="40" customFormat="1" x14ac:dyDescent="0.25">
      <c r="A1164" s="46"/>
      <c r="B1164" s="37"/>
      <c r="C1164" s="45"/>
      <c r="D1164" s="41"/>
      <c r="E1164" s="46"/>
      <c r="F1164" s="46"/>
      <c r="G1164" s="46"/>
      <c r="I1164" s="41"/>
      <c r="J1164" s="47"/>
      <c r="K1164" s="47"/>
      <c r="L1164" s="49"/>
      <c r="M1164" s="48"/>
      <c r="N1164" s="50"/>
      <c r="O1164" s="53"/>
      <c r="P1164" s="54"/>
      <c r="Q1164" s="37"/>
      <c r="R1164" s="51"/>
      <c r="S1164" s="43"/>
      <c r="T1164" s="37"/>
      <c r="U1164" s="37"/>
      <c r="V1164" s="43"/>
      <c r="W1164" s="41"/>
    </row>
    <row r="1165" spans="1:23" s="40" customFormat="1" x14ac:dyDescent="0.25">
      <c r="A1165" s="46"/>
      <c r="B1165" s="37"/>
      <c r="C1165" s="45"/>
      <c r="D1165" s="41"/>
      <c r="E1165" s="46"/>
      <c r="F1165" s="46"/>
      <c r="G1165" s="46"/>
      <c r="I1165" s="41"/>
      <c r="J1165" s="47"/>
      <c r="K1165" s="47"/>
      <c r="L1165" s="49"/>
      <c r="M1165" s="48"/>
      <c r="N1165" s="50"/>
      <c r="O1165" s="53"/>
      <c r="P1165" s="54"/>
      <c r="Q1165" s="37"/>
      <c r="R1165" s="51"/>
      <c r="S1165" s="43"/>
      <c r="T1165" s="37"/>
      <c r="U1165" s="37"/>
      <c r="V1165" s="43"/>
      <c r="W1165" s="41"/>
    </row>
    <row r="1166" spans="1:23" s="40" customFormat="1" x14ac:dyDescent="0.25">
      <c r="A1166" s="46"/>
      <c r="B1166" s="37"/>
      <c r="C1166" s="45"/>
      <c r="D1166" s="41"/>
      <c r="E1166" s="46"/>
      <c r="F1166" s="46"/>
      <c r="G1166" s="46"/>
      <c r="I1166" s="41"/>
      <c r="J1166" s="47"/>
      <c r="K1166" s="47"/>
      <c r="L1166" s="49"/>
      <c r="M1166" s="48"/>
      <c r="N1166" s="50"/>
      <c r="O1166" s="53"/>
      <c r="P1166" s="54"/>
      <c r="Q1166" s="37"/>
      <c r="R1166" s="51"/>
      <c r="S1166" s="43"/>
      <c r="T1166" s="37"/>
      <c r="U1166" s="37"/>
      <c r="V1166" s="43"/>
      <c r="W1166" s="41"/>
    </row>
    <row r="1167" spans="1:23" s="40" customFormat="1" x14ac:dyDescent="0.25">
      <c r="A1167" s="46"/>
      <c r="B1167" s="37"/>
      <c r="C1167" s="45"/>
      <c r="D1167" s="41"/>
      <c r="E1167" s="46"/>
      <c r="F1167" s="46"/>
      <c r="G1167" s="46"/>
      <c r="I1167" s="41"/>
      <c r="J1167" s="47"/>
      <c r="K1167" s="47"/>
      <c r="L1167" s="49"/>
      <c r="M1167" s="48"/>
      <c r="N1167" s="50"/>
      <c r="O1167" s="53"/>
      <c r="P1167" s="54"/>
      <c r="Q1167" s="37"/>
      <c r="R1167" s="51"/>
      <c r="S1167" s="43"/>
      <c r="T1167" s="37"/>
      <c r="U1167" s="37"/>
      <c r="V1167" s="43"/>
      <c r="W1167" s="41"/>
    </row>
    <row r="1168" spans="1:23" s="40" customFormat="1" x14ac:dyDescent="0.25">
      <c r="A1168" s="46"/>
      <c r="B1168" s="37"/>
      <c r="C1168" s="45"/>
      <c r="D1168" s="41"/>
      <c r="E1168" s="46"/>
      <c r="F1168" s="46"/>
      <c r="G1168" s="46"/>
      <c r="I1168" s="41"/>
      <c r="J1168" s="47"/>
      <c r="K1168" s="47"/>
      <c r="L1168" s="49"/>
      <c r="M1168" s="48"/>
      <c r="N1168" s="50"/>
      <c r="O1168" s="53"/>
      <c r="P1168" s="54"/>
      <c r="Q1168" s="37"/>
      <c r="R1168" s="51"/>
      <c r="S1168" s="43"/>
      <c r="T1168" s="37"/>
      <c r="U1168" s="37"/>
      <c r="V1168" s="43"/>
      <c r="W1168" s="41"/>
    </row>
    <row r="1169" spans="1:23" s="40" customFormat="1" x14ac:dyDescent="0.25">
      <c r="A1169" s="46"/>
      <c r="B1169" s="37"/>
      <c r="C1169" s="45"/>
      <c r="D1169" s="41"/>
      <c r="E1169" s="46"/>
      <c r="F1169" s="46"/>
      <c r="G1169" s="46"/>
      <c r="I1169" s="41"/>
      <c r="J1169" s="47"/>
      <c r="K1169" s="47"/>
      <c r="L1169" s="49"/>
      <c r="M1169" s="48"/>
      <c r="N1169" s="50"/>
      <c r="O1169" s="53"/>
      <c r="P1169" s="54"/>
      <c r="Q1169" s="37"/>
      <c r="R1169" s="51"/>
      <c r="S1169" s="43"/>
      <c r="T1169" s="37"/>
      <c r="U1169" s="37"/>
      <c r="V1169" s="43"/>
      <c r="W1169" s="41"/>
    </row>
    <row r="1170" spans="1:23" s="40" customFormat="1" x14ac:dyDescent="0.25">
      <c r="A1170" s="46"/>
      <c r="B1170" s="37"/>
      <c r="C1170" s="45"/>
      <c r="D1170" s="41"/>
      <c r="E1170" s="46"/>
      <c r="F1170" s="46"/>
      <c r="G1170" s="46"/>
      <c r="I1170" s="41"/>
      <c r="J1170" s="47"/>
      <c r="K1170" s="47"/>
      <c r="L1170" s="49"/>
      <c r="M1170" s="48"/>
      <c r="N1170" s="50"/>
      <c r="O1170" s="53"/>
      <c r="P1170" s="54"/>
      <c r="Q1170" s="37"/>
      <c r="R1170" s="51"/>
      <c r="S1170" s="43"/>
      <c r="T1170" s="37"/>
      <c r="U1170" s="37"/>
      <c r="V1170" s="43"/>
      <c r="W1170" s="41"/>
    </row>
    <row r="1171" spans="1:23" s="40" customFormat="1" x14ac:dyDescent="0.25">
      <c r="A1171" s="46"/>
      <c r="B1171" s="37"/>
      <c r="C1171" s="45"/>
      <c r="D1171" s="41"/>
      <c r="E1171" s="46"/>
      <c r="F1171" s="46"/>
      <c r="G1171" s="46"/>
      <c r="I1171" s="41"/>
      <c r="J1171" s="47"/>
      <c r="K1171" s="47"/>
      <c r="L1171" s="49"/>
      <c r="M1171" s="48"/>
      <c r="N1171" s="50"/>
      <c r="O1171" s="53"/>
      <c r="P1171" s="54"/>
      <c r="Q1171" s="37"/>
      <c r="R1171" s="51"/>
      <c r="S1171" s="43"/>
      <c r="T1171" s="37"/>
      <c r="U1171" s="37"/>
      <c r="V1171" s="43"/>
      <c r="W1171" s="41"/>
    </row>
    <row r="1172" spans="1:23" s="40" customFormat="1" x14ac:dyDescent="0.25">
      <c r="A1172" s="46"/>
      <c r="B1172" s="37"/>
      <c r="C1172" s="45"/>
      <c r="D1172" s="41"/>
      <c r="E1172" s="46"/>
      <c r="F1172" s="46"/>
      <c r="G1172" s="46"/>
      <c r="I1172" s="41"/>
      <c r="J1172" s="47"/>
      <c r="K1172" s="47"/>
      <c r="L1172" s="49"/>
      <c r="M1172" s="48"/>
      <c r="N1172" s="50"/>
      <c r="O1172" s="53"/>
      <c r="P1172" s="54"/>
      <c r="Q1172" s="37"/>
      <c r="R1172" s="51"/>
      <c r="S1172" s="43"/>
      <c r="T1172" s="37"/>
      <c r="U1172" s="37"/>
      <c r="V1172" s="43"/>
      <c r="W1172" s="41"/>
    </row>
    <row r="1173" spans="1:23" s="40" customFormat="1" x14ac:dyDescent="0.25">
      <c r="A1173" s="46"/>
      <c r="B1173" s="37"/>
      <c r="C1173" s="45"/>
      <c r="D1173" s="41"/>
      <c r="E1173" s="46"/>
      <c r="F1173" s="46"/>
      <c r="G1173" s="46"/>
      <c r="I1173" s="41"/>
      <c r="J1173" s="47"/>
      <c r="K1173" s="47"/>
      <c r="L1173" s="49"/>
      <c r="M1173" s="48"/>
      <c r="N1173" s="50"/>
      <c r="O1173" s="53"/>
      <c r="P1173" s="54"/>
      <c r="Q1173" s="37"/>
      <c r="R1173" s="51"/>
      <c r="S1173" s="43"/>
      <c r="T1173" s="37"/>
      <c r="U1173" s="37"/>
      <c r="V1173" s="43"/>
      <c r="W1173" s="41"/>
    </row>
    <row r="1174" spans="1:23" s="40" customFormat="1" x14ac:dyDescent="0.25">
      <c r="A1174" s="46"/>
      <c r="B1174" s="37"/>
      <c r="C1174" s="45"/>
      <c r="D1174" s="41"/>
      <c r="E1174" s="46"/>
      <c r="F1174" s="46"/>
      <c r="G1174" s="46"/>
      <c r="I1174" s="41"/>
      <c r="J1174" s="47"/>
      <c r="K1174" s="47"/>
      <c r="L1174" s="49"/>
      <c r="M1174" s="48"/>
      <c r="N1174" s="50"/>
      <c r="O1174" s="53"/>
      <c r="P1174" s="54"/>
      <c r="Q1174" s="37"/>
      <c r="R1174" s="51"/>
      <c r="S1174" s="43"/>
      <c r="T1174" s="37"/>
      <c r="U1174" s="37"/>
      <c r="V1174" s="43"/>
      <c r="W1174" s="41"/>
    </row>
    <row r="1175" spans="1:23" s="40" customFormat="1" x14ac:dyDescent="0.25">
      <c r="A1175" s="46"/>
      <c r="B1175" s="37"/>
      <c r="C1175" s="45"/>
      <c r="D1175" s="41"/>
      <c r="E1175" s="46"/>
      <c r="F1175" s="46"/>
      <c r="G1175" s="46"/>
      <c r="I1175" s="41"/>
      <c r="J1175" s="47"/>
      <c r="K1175" s="47"/>
      <c r="L1175" s="49"/>
      <c r="M1175" s="48"/>
      <c r="N1175" s="50"/>
      <c r="O1175" s="53"/>
      <c r="P1175" s="54"/>
      <c r="Q1175" s="37"/>
      <c r="R1175" s="51"/>
      <c r="S1175" s="43"/>
      <c r="T1175" s="37"/>
      <c r="U1175" s="37"/>
      <c r="V1175" s="43"/>
      <c r="W1175" s="41"/>
    </row>
    <row r="1176" spans="1:23" s="40" customFormat="1" x14ac:dyDescent="0.25">
      <c r="A1176" s="46"/>
      <c r="B1176" s="37"/>
      <c r="C1176" s="45"/>
      <c r="D1176" s="41"/>
      <c r="E1176" s="46"/>
      <c r="F1176" s="46"/>
      <c r="G1176" s="46"/>
      <c r="I1176" s="41"/>
      <c r="J1176" s="47"/>
      <c r="K1176" s="47"/>
      <c r="L1176" s="49"/>
      <c r="M1176" s="48"/>
      <c r="N1176" s="50"/>
      <c r="O1176" s="53"/>
      <c r="P1176" s="54"/>
      <c r="Q1176" s="37"/>
      <c r="R1176" s="51"/>
      <c r="S1176" s="43"/>
      <c r="T1176" s="37"/>
      <c r="U1176" s="37"/>
      <c r="V1176" s="43"/>
      <c r="W1176" s="41"/>
    </row>
    <row r="1177" spans="1:23" s="40" customFormat="1" x14ac:dyDescent="0.25">
      <c r="A1177" s="46"/>
      <c r="B1177" s="37"/>
      <c r="C1177" s="45"/>
      <c r="D1177" s="41"/>
      <c r="E1177" s="46"/>
      <c r="F1177" s="46"/>
      <c r="G1177" s="46"/>
      <c r="I1177" s="41"/>
      <c r="J1177" s="47"/>
      <c r="K1177" s="47"/>
      <c r="L1177" s="49"/>
      <c r="M1177" s="48"/>
      <c r="N1177" s="50"/>
      <c r="O1177" s="53"/>
      <c r="P1177" s="54"/>
      <c r="Q1177" s="37"/>
      <c r="R1177" s="51"/>
      <c r="S1177" s="43"/>
      <c r="T1177" s="37"/>
      <c r="U1177" s="37"/>
      <c r="V1177" s="43"/>
      <c r="W1177" s="41"/>
    </row>
    <row r="1178" spans="1:23" s="40" customFormat="1" x14ac:dyDescent="0.25">
      <c r="A1178" s="46"/>
      <c r="B1178" s="37"/>
      <c r="C1178" s="45"/>
      <c r="D1178" s="41"/>
      <c r="E1178" s="46"/>
      <c r="F1178" s="46"/>
      <c r="G1178" s="46"/>
      <c r="I1178" s="41"/>
      <c r="J1178" s="47"/>
      <c r="K1178" s="47"/>
      <c r="L1178" s="49"/>
      <c r="M1178" s="48"/>
      <c r="N1178" s="50"/>
      <c r="O1178" s="53"/>
      <c r="P1178" s="54"/>
      <c r="Q1178" s="37"/>
      <c r="R1178" s="51"/>
      <c r="S1178" s="43"/>
      <c r="T1178" s="37"/>
      <c r="U1178" s="37"/>
      <c r="V1178" s="43"/>
      <c r="W1178" s="41"/>
    </row>
    <row r="1179" spans="1:23" s="40" customFormat="1" x14ac:dyDescent="0.25">
      <c r="A1179" s="46"/>
      <c r="B1179" s="37"/>
      <c r="C1179" s="45"/>
      <c r="D1179" s="41"/>
      <c r="E1179" s="46"/>
      <c r="F1179" s="46"/>
      <c r="G1179" s="46"/>
      <c r="I1179" s="41"/>
      <c r="J1179" s="47"/>
      <c r="K1179" s="47"/>
      <c r="L1179" s="49"/>
      <c r="M1179" s="48"/>
      <c r="N1179" s="50"/>
      <c r="O1179" s="53"/>
      <c r="P1179" s="54"/>
      <c r="Q1179" s="37"/>
      <c r="R1179" s="51"/>
      <c r="S1179" s="43"/>
      <c r="T1179" s="37"/>
      <c r="U1179" s="37"/>
      <c r="V1179" s="43"/>
      <c r="W1179" s="41"/>
    </row>
    <row r="1180" spans="1:23" s="40" customFormat="1" x14ac:dyDescent="0.25">
      <c r="A1180" s="46"/>
      <c r="B1180" s="37"/>
      <c r="C1180" s="45"/>
      <c r="D1180" s="41"/>
      <c r="E1180" s="46"/>
      <c r="F1180" s="46"/>
      <c r="G1180" s="46"/>
      <c r="I1180" s="41"/>
      <c r="J1180" s="47"/>
      <c r="K1180" s="47"/>
      <c r="L1180" s="49"/>
      <c r="M1180" s="48"/>
      <c r="N1180" s="50"/>
      <c r="O1180" s="53"/>
      <c r="P1180" s="54"/>
      <c r="Q1180" s="37"/>
      <c r="R1180" s="51"/>
      <c r="S1180" s="43"/>
      <c r="T1180" s="37"/>
      <c r="U1180" s="37"/>
      <c r="V1180" s="43"/>
      <c r="W1180" s="41"/>
    </row>
    <row r="1181" spans="1:23" s="40" customFormat="1" x14ac:dyDescent="0.25">
      <c r="A1181" s="46"/>
      <c r="B1181" s="37"/>
      <c r="C1181" s="45"/>
      <c r="D1181" s="41"/>
      <c r="E1181" s="46"/>
      <c r="F1181" s="46"/>
      <c r="G1181" s="46"/>
      <c r="I1181" s="41"/>
      <c r="J1181" s="47"/>
      <c r="K1181" s="47"/>
      <c r="L1181" s="49"/>
      <c r="M1181" s="48"/>
      <c r="N1181" s="50"/>
      <c r="O1181" s="53"/>
      <c r="P1181" s="54"/>
      <c r="Q1181" s="37"/>
      <c r="R1181" s="51"/>
      <c r="S1181" s="43"/>
      <c r="T1181" s="37"/>
      <c r="U1181" s="37"/>
      <c r="V1181" s="43"/>
      <c r="W1181" s="41"/>
    </row>
    <row r="1182" spans="1:23" s="40" customFormat="1" x14ac:dyDescent="0.25">
      <c r="A1182" s="46"/>
      <c r="B1182" s="37"/>
      <c r="C1182" s="45"/>
      <c r="D1182" s="41"/>
      <c r="E1182" s="46"/>
      <c r="F1182" s="46"/>
      <c r="G1182" s="46"/>
      <c r="I1182" s="41"/>
      <c r="J1182" s="47"/>
      <c r="K1182" s="47"/>
      <c r="L1182" s="49"/>
      <c r="M1182" s="48"/>
      <c r="N1182" s="50"/>
      <c r="O1182" s="53"/>
      <c r="P1182" s="54"/>
      <c r="Q1182" s="37"/>
      <c r="R1182" s="51"/>
      <c r="S1182" s="43"/>
      <c r="T1182" s="37"/>
      <c r="U1182" s="37"/>
      <c r="V1182" s="43"/>
      <c r="W1182" s="41"/>
    </row>
    <row r="1183" spans="1:23" s="40" customFormat="1" x14ac:dyDescent="0.25">
      <c r="A1183" s="46"/>
      <c r="B1183" s="37"/>
      <c r="C1183" s="45"/>
      <c r="D1183" s="41"/>
      <c r="E1183" s="46"/>
      <c r="F1183" s="46"/>
      <c r="G1183" s="46"/>
      <c r="I1183" s="41"/>
      <c r="J1183" s="47"/>
      <c r="K1183" s="47"/>
      <c r="L1183" s="49"/>
      <c r="M1183" s="48"/>
      <c r="N1183" s="50"/>
      <c r="O1183" s="53"/>
      <c r="P1183" s="54"/>
      <c r="Q1183" s="37"/>
      <c r="R1183" s="51"/>
      <c r="S1183" s="43"/>
      <c r="T1183" s="37"/>
      <c r="U1183" s="37"/>
      <c r="V1183" s="43"/>
      <c r="W1183" s="41"/>
    </row>
    <row r="1184" spans="1:23" s="40" customFormat="1" x14ac:dyDescent="0.25">
      <c r="A1184" s="46"/>
      <c r="B1184" s="37"/>
      <c r="C1184" s="45"/>
      <c r="D1184" s="41"/>
      <c r="E1184" s="46"/>
      <c r="F1184" s="46"/>
      <c r="G1184" s="46"/>
      <c r="I1184" s="41"/>
      <c r="J1184" s="47"/>
      <c r="K1184" s="47"/>
      <c r="L1184" s="49"/>
      <c r="M1184" s="48"/>
      <c r="N1184" s="50"/>
      <c r="O1184" s="53"/>
      <c r="P1184" s="54"/>
      <c r="Q1184" s="37"/>
      <c r="R1184" s="51"/>
      <c r="S1184" s="43"/>
      <c r="T1184" s="37"/>
      <c r="U1184" s="37"/>
      <c r="V1184" s="43"/>
      <c r="W1184" s="41"/>
    </row>
    <row r="1185" spans="1:23" s="40" customFormat="1" x14ac:dyDescent="0.25">
      <c r="A1185" s="46"/>
      <c r="B1185" s="37"/>
      <c r="C1185" s="45"/>
      <c r="D1185" s="41"/>
      <c r="E1185" s="46"/>
      <c r="F1185" s="46"/>
      <c r="G1185" s="46"/>
      <c r="I1185" s="41"/>
      <c r="J1185" s="47"/>
      <c r="K1185" s="47"/>
      <c r="L1185" s="49"/>
      <c r="M1185" s="48"/>
      <c r="N1185" s="50"/>
      <c r="O1185" s="53"/>
      <c r="P1185" s="54"/>
      <c r="Q1185" s="37"/>
      <c r="R1185" s="51"/>
      <c r="S1185" s="43"/>
      <c r="T1185" s="37"/>
      <c r="U1185" s="37"/>
      <c r="V1185" s="43"/>
      <c r="W1185" s="41"/>
    </row>
    <row r="1186" spans="1:23" s="40" customFormat="1" x14ac:dyDescent="0.25">
      <c r="A1186" s="46"/>
      <c r="B1186" s="37"/>
      <c r="C1186" s="45"/>
      <c r="D1186" s="41"/>
      <c r="E1186" s="46"/>
      <c r="F1186" s="46"/>
      <c r="G1186" s="46"/>
      <c r="I1186" s="41"/>
      <c r="J1186" s="47"/>
      <c r="K1186" s="47"/>
      <c r="L1186" s="49"/>
      <c r="M1186" s="48"/>
      <c r="N1186" s="50"/>
      <c r="O1186" s="53"/>
      <c r="P1186" s="54"/>
      <c r="Q1186" s="37"/>
      <c r="R1186" s="51"/>
      <c r="S1186" s="43"/>
      <c r="T1186" s="37"/>
      <c r="U1186" s="37"/>
      <c r="V1186" s="43"/>
      <c r="W1186" s="41"/>
    </row>
    <row r="1187" spans="1:23" s="40" customFormat="1" x14ac:dyDescent="0.25">
      <c r="A1187" s="46"/>
      <c r="B1187" s="37"/>
      <c r="C1187" s="45"/>
      <c r="D1187" s="41"/>
      <c r="E1187" s="46"/>
      <c r="F1187" s="46"/>
      <c r="G1187" s="46"/>
      <c r="I1187" s="41"/>
      <c r="J1187" s="47"/>
      <c r="K1187" s="47"/>
      <c r="L1187" s="49"/>
      <c r="M1187" s="48"/>
      <c r="N1187" s="50"/>
      <c r="O1187" s="53"/>
      <c r="P1187" s="54"/>
      <c r="Q1187" s="37"/>
      <c r="R1187" s="51"/>
      <c r="S1187" s="43"/>
      <c r="T1187" s="37"/>
      <c r="U1187" s="37"/>
      <c r="V1187" s="43"/>
      <c r="W1187" s="41"/>
    </row>
    <row r="1188" spans="1:23" s="40" customFormat="1" x14ac:dyDescent="0.25">
      <c r="A1188" s="46"/>
      <c r="B1188" s="37"/>
      <c r="C1188" s="45"/>
      <c r="D1188" s="41"/>
      <c r="E1188" s="46"/>
      <c r="F1188" s="46"/>
      <c r="G1188" s="46"/>
      <c r="I1188" s="41"/>
      <c r="J1188" s="47"/>
      <c r="K1188" s="47"/>
      <c r="L1188" s="49"/>
      <c r="M1188" s="48"/>
      <c r="N1188" s="50"/>
      <c r="O1188" s="53"/>
      <c r="P1188" s="54"/>
      <c r="Q1188" s="37"/>
      <c r="R1188" s="51"/>
      <c r="S1188" s="43"/>
      <c r="T1188" s="37"/>
      <c r="U1188" s="37"/>
      <c r="V1188" s="43"/>
      <c r="W1188" s="41"/>
    </row>
    <row r="1189" spans="1:23" s="40" customFormat="1" x14ac:dyDescent="0.25">
      <c r="A1189" s="46"/>
      <c r="B1189" s="37"/>
      <c r="C1189" s="45"/>
      <c r="D1189" s="41"/>
      <c r="E1189" s="46"/>
      <c r="F1189" s="46"/>
      <c r="G1189" s="46"/>
      <c r="I1189" s="41"/>
      <c r="J1189" s="47"/>
      <c r="K1189" s="47"/>
      <c r="L1189" s="49"/>
      <c r="M1189" s="48"/>
      <c r="N1189" s="50"/>
      <c r="O1189" s="53"/>
      <c r="P1189" s="54"/>
      <c r="Q1189" s="37"/>
      <c r="R1189" s="51"/>
      <c r="S1189" s="43"/>
      <c r="T1189" s="37"/>
      <c r="U1189" s="37"/>
      <c r="V1189" s="43"/>
      <c r="W1189" s="41"/>
    </row>
    <row r="1190" spans="1:23" s="40" customFormat="1" x14ac:dyDescent="0.25">
      <c r="A1190" s="46"/>
      <c r="B1190" s="37"/>
      <c r="C1190" s="45"/>
      <c r="D1190" s="41"/>
      <c r="E1190" s="46"/>
      <c r="F1190" s="46"/>
      <c r="G1190" s="46"/>
      <c r="I1190" s="41"/>
      <c r="J1190" s="47"/>
      <c r="K1190" s="47"/>
      <c r="L1190" s="49"/>
      <c r="M1190" s="48"/>
      <c r="N1190" s="50"/>
      <c r="O1190" s="53"/>
      <c r="P1190" s="54"/>
      <c r="Q1190" s="37"/>
      <c r="R1190" s="51"/>
      <c r="S1190" s="43"/>
      <c r="T1190" s="37"/>
      <c r="U1190" s="37"/>
      <c r="V1190" s="43"/>
      <c r="W1190" s="41"/>
    </row>
    <row r="1191" spans="1:23" s="40" customFormat="1" x14ac:dyDescent="0.25">
      <c r="A1191" s="46"/>
      <c r="B1191" s="37"/>
      <c r="C1191" s="45"/>
      <c r="D1191" s="41"/>
      <c r="E1191" s="46"/>
      <c r="F1191" s="46"/>
      <c r="G1191" s="46"/>
      <c r="I1191" s="41"/>
      <c r="J1191" s="47"/>
      <c r="K1191" s="47"/>
      <c r="L1191" s="49"/>
      <c r="M1191" s="48"/>
      <c r="N1191" s="50"/>
      <c r="O1191" s="53"/>
      <c r="P1191" s="54"/>
      <c r="Q1191" s="37"/>
      <c r="R1191" s="51"/>
      <c r="S1191" s="43"/>
      <c r="T1191" s="37"/>
      <c r="U1191" s="37"/>
      <c r="V1191" s="43"/>
      <c r="W1191" s="41"/>
    </row>
    <row r="1192" spans="1:23" s="40" customFormat="1" x14ac:dyDescent="0.25">
      <c r="A1192" s="46"/>
      <c r="B1192" s="37"/>
      <c r="C1192" s="45"/>
      <c r="D1192" s="41"/>
      <c r="E1192" s="46"/>
      <c r="F1192" s="46"/>
      <c r="G1192" s="46"/>
      <c r="I1192" s="41"/>
      <c r="J1192" s="47"/>
      <c r="K1192" s="47"/>
      <c r="L1192" s="49"/>
      <c r="M1192" s="48"/>
      <c r="N1192" s="50"/>
      <c r="O1192" s="53"/>
      <c r="P1192" s="54"/>
      <c r="Q1192" s="37"/>
      <c r="R1192" s="51"/>
      <c r="S1192" s="43"/>
      <c r="T1192" s="37"/>
      <c r="U1192" s="37"/>
      <c r="V1192" s="43"/>
      <c r="W1192" s="41"/>
    </row>
    <row r="1193" spans="1:23" s="40" customFormat="1" x14ac:dyDescent="0.25">
      <c r="A1193" s="46"/>
      <c r="B1193" s="37"/>
      <c r="C1193" s="45"/>
      <c r="D1193" s="41"/>
      <c r="E1193" s="46"/>
      <c r="F1193" s="46"/>
      <c r="G1193" s="46"/>
      <c r="I1193" s="41"/>
      <c r="J1193" s="47"/>
      <c r="K1193" s="47"/>
      <c r="L1193" s="49"/>
      <c r="M1193" s="48"/>
      <c r="N1193" s="50"/>
      <c r="O1193" s="53"/>
      <c r="P1193" s="54"/>
      <c r="Q1193" s="37"/>
      <c r="R1193" s="51"/>
      <c r="S1193" s="43"/>
      <c r="T1193" s="37"/>
      <c r="U1193" s="37"/>
      <c r="V1193" s="43"/>
      <c r="W1193" s="41"/>
    </row>
    <row r="1194" spans="1:23" s="40" customFormat="1" x14ac:dyDescent="0.25">
      <c r="A1194" s="46"/>
      <c r="B1194" s="37"/>
      <c r="C1194" s="45"/>
      <c r="D1194" s="41"/>
      <c r="E1194" s="46"/>
      <c r="F1194" s="46"/>
      <c r="G1194" s="46"/>
      <c r="I1194" s="41"/>
      <c r="J1194" s="47"/>
      <c r="K1194" s="47"/>
      <c r="L1194" s="49"/>
      <c r="M1194" s="48"/>
      <c r="N1194" s="50"/>
      <c r="O1194" s="53"/>
      <c r="P1194" s="54"/>
      <c r="Q1194" s="37"/>
      <c r="R1194" s="51"/>
      <c r="S1194" s="43"/>
      <c r="T1194" s="37"/>
      <c r="U1194" s="37"/>
      <c r="V1194" s="43"/>
      <c r="W1194" s="41"/>
    </row>
    <row r="1195" spans="1:23" s="40" customFormat="1" x14ac:dyDescent="0.25">
      <c r="A1195" s="46"/>
      <c r="B1195" s="37"/>
      <c r="C1195" s="45"/>
      <c r="D1195" s="41"/>
      <c r="E1195" s="46"/>
      <c r="F1195" s="46"/>
      <c r="G1195" s="46"/>
      <c r="I1195" s="41"/>
      <c r="J1195" s="47"/>
      <c r="K1195" s="47"/>
      <c r="L1195" s="49"/>
      <c r="M1195" s="48"/>
      <c r="N1195" s="50"/>
      <c r="O1195" s="53"/>
      <c r="P1195" s="54"/>
      <c r="Q1195" s="37"/>
      <c r="R1195" s="51"/>
      <c r="S1195" s="43"/>
      <c r="T1195" s="37"/>
      <c r="U1195" s="37"/>
      <c r="V1195" s="43"/>
      <c r="W1195" s="41"/>
    </row>
    <row r="1196" spans="1:23" s="40" customFormat="1" x14ac:dyDescent="0.25">
      <c r="A1196" s="46"/>
      <c r="B1196" s="37"/>
      <c r="C1196" s="45"/>
      <c r="D1196" s="41"/>
      <c r="E1196" s="46"/>
      <c r="F1196" s="46"/>
      <c r="G1196" s="46"/>
      <c r="I1196" s="41"/>
      <c r="J1196" s="47"/>
      <c r="K1196" s="47"/>
      <c r="L1196" s="49"/>
      <c r="M1196" s="48"/>
      <c r="N1196" s="50"/>
      <c r="O1196" s="53"/>
      <c r="P1196" s="54"/>
      <c r="Q1196" s="37"/>
      <c r="R1196" s="51"/>
      <c r="S1196" s="43"/>
      <c r="T1196" s="37"/>
      <c r="U1196" s="37"/>
      <c r="V1196" s="43"/>
      <c r="W1196" s="41"/>
    </row>
    <row r="1197" spans="1:23" s="40" customFormat="1" x14ac:dyDescent="0.25">
      <c r="A1197" s="46"/>
      <c r="B1197" s="37"/>
      <c r="C1197" s="45"/>
      <c r="D1197" s="41"/>
      <c r="E1197" s="46"/>
      <c r="F1197" s="46"/>
      <c r="G1197" s="46"/>
      <c r="I1197" s="41"/>
      <c r="J1197" s="47"/>
      <c r="K1197" s="47"/>
      <c r="L1197" s="49"/>
      <c r="M1197" s="48"/>
      <c r="N1197" s="50"/>
      <c r="O1197" s="53"/>
      <c r="P1197" s="54"/>
      <c r="Q1197" s="37"/>
      <c r="R1197" s="51"/>
      <c r="S1197" s="43"/>
      <c r="T1197" s="37"/>
      <c r="U1197" s="37"/>
      <c r="V1197" s="43"/>
      <c r="W1197" s="41"/>
    </row>
    <row r="1198" spans="1:23" s="40" customFormat="1" x14ac:dyDescent="0.25">
      <c r="A1198" s="46"/>
      <c r="B1198" s="37"/>
      <c r="C1198" s="45"/>
      <c r="D1198" s="41"/>
      <c r="E1198" s="46"/>
      <c r="F1198" s="46"/>
      <c r="G1198" s="46"/>
      <c r="I1198" s="41"/>
      <c r="J1198" s="47"/>
      <c r="K1198" s="47"/>
      <c r="L1198" s="49"/>
      <c r="M1198" s="48"/>
      <c r="N1198" s="50"/>
      <c r="O1198" s="53"/>
      <c r="P1198" s="54"/>
      <c r="Q1198" s="37"/>
      <c r="R1198" s="51"/>
      <c r="S1198" s="43"/>
      <c r="T1198" s="37"/>
      <c r="U1198" s="37"/>
      <c r="V1198" s="43"/>
      <c r="W1198" s="41"/>
    </row>
    <row r="1199" spans="1:23" s="40" customFormat="1" x14ac:dyDescent="0.25">
      <c r="A1199" s="46"/>
      <c r="B1199" s="37"/>
      <c r="C1199" s="45"/>
      <c r="D1199" s="41"/>
      <c r="E1199" s="46"/>
      <c r="F1199" s="46"/>
      <c r="G1199" s="46"/>
      <c r="I1199" s="41"/>
      <c r="J1199" s="47"/>
      <c r="K1199" s="47"/>
      <c r="L1199" s="49"/>
      <c r="M1199" s="48"/>
      <c r="N1199" s="50"/>
      <c r="O1199" s="53"/>
      <c r="P1199" s="54"/>
      <c r="Q1199" s="37"/>
      <c r="R1199" s="51"/>
      <c r="S1199" s="43"/>
      <c r="T1199" s="37"/>
      <c r="U1199" s="37"/>
      <c r="V1199" s="43"/>
      <c r="W1199" s="41"/>
    </row>
    <row r="1200" spans="1:23" s="40" customFormat="1" x14ac:dyDescent="0.25">
      <c r="A1200" s="46"/>
      <c r="B1200" s="37"/>
      <c r="C1200" s="45"/>
      <c r="D1200" s="41"/>
      <c r="E1200" s="46"/>
      <c r="F1200" s="46"/>
      <c r="G1200" s="46"/>
      <c r="I1200" s="41"/>
      <c r="J1200" s="47"/>
      <c r="K1200" s="47"/>
      <c r="L1200" s="49"/>
      <c r="M1200" s="48"/>
      <c r="N1200" s="50"/>
      <c r="O1200" s="53"/>
      <c r="P1200" s="54"/>
      <c r="Q1200" s="37"/>
      <c r="R1200" s="51"/>
      <c r="S1200" s="43"/>
      <c r="T1200" s="37"/>
      <c r="U1200" s="37"/>
      <c r="V1200" s="43"/>
      <c r="W1200" s="41"/>
    </row>
    <row r="1201" spans="1:23" s="40" customFormat="1" x14ac:dyDescent="0.25">
      <c r="A1201" s="46"/>
      <c r="B1201" s="37"/>
      <c r="C1201" s="45"/>
      <c r="D1201" s="41"/>
      <c r="E1201" s="46"/>
      <c r="F1201" s="46"/>
      <c r="G1201" s="46"/>
      <c r="I1201" s="41"/>
      <c r="J1201" s="47"/>
      <c r="K1201" s="47"/>
      <c r="L1201" s="49"/>
      <c r="M1201" s="48"/>
      <c r="N1201" s="50"/>
      <c r="O1201" s="53"/>
      <c r="P1201" s="54"/>
      <c r="Q1201" s="37"/>
      <c r="R1201" s="51"/>
      <c r="S1201" s="43"/>
      <c r="T1201" s="37"/>
      <c r="U1201" s="37"/>
      <c r="V1201" s="43"/>
      <c r="W1201" s="41"/>
    </row>
    <row r="1202" spans="1:23" s="40" customFormat="1" x14ac:dyDescent="0.25">
      <c r="A1202" s="46"/>
      <c r="B1202" s="37"/>
      <c r="C1202" s="45"/>
      <c r="D1202" s="41"/>
      <c r="E1202" s="46"/>
      <c r="F1202" s="46"/>
      <c r="G1202" s="46"/>
      <c r="I1202" s="41"/>
      <c r="J1202" s="47"/>
      <c r="K1202" s="47"/>
      <c r="L1202" s="49"/>
      <c r="M1202" s="48"/>
      <c r="N1202" s="50"/>
      <c r="O1202" s="53"/>
      <c r="P1202" s="54"/>
      <c r="Q1202" s="37"/>
      <c r="R1202" s="51"/>
      <c r="S1202" s="43"/>
      <c r="T1202" s="37"/>
      <c r="U1202" s="37"/>
      <c r="V1202" s="43"/>
      <c r="W1202" s="41"/>
    </row>
    <row r="1203" spans="1:23" s="40" customFormat="1" x14ac:dyDescent="0.25">
      <c r="A1203" s="46"/>
      <c r="B1203" s="37"/>
      <c r="C1203" s="45"/>
      <c r="D1203" s="41"/>
      <c r="E1203" s="46"/>
      <c r="F1203" s="46"/>
      <c r="G1203" s="46"/>
      <c r="I1203" s="41"/>
      <c r="J1203" s="47"/>
      <c r="K1203" s="47"/>
      <c r="L1203" s="49"/>
      <c r="M1203" s="48"/>
      <c r="N1203" s="50"/>
      <c r="O1203" s="53"/>
      <c r="P1203" s="54"/>
      <c r="Q1203" s="37"/>
      <c r="R1203" s="51"/>
      <c r="S1203" s="43"/>
      <c r="T1203" s="37"/>
      <c r="U1203" s="37"/>
      <c r="V1203" s="43"/>
      <c r="W1203" s="41"/>
    </row>
    <row r="1204" spans="1:23" s="40" customFormat="1" x14ac:dyDescent="0.25">
      <c r="A1204" s="46"/>
      <c r="B1204" s="37"/>
      <c r="C1204" s="45"/>
      <c r="D1204" s="41"/>
      <c r="E1204" s="46"/>
      <c r="F1204" s="46"/>
      <c r="G1204" s="46"/>
      <c r="I1204" s="41"/>
      <c r="J1204" s="47"/>
      <c r="K1204" s="47"/>
      <c r="L1204" s="49"/>
      <c r="M1204" s="48"/>
      <c r="N1204" s="50"/>
      <c r="O1204" s="53"/>
      <c r="P1204" s="54"/>
      <c r="Q1204" s="37"/>
      <c r="R1204" s="51"/>
      <c r="S1204" s="43"/>
      <c r="T1204" s="37"/>
      <c r="U1204" s="37"/>
      <c r="V1204" s="43"/>
      <c r="W1204" s="41"/>
    </row>
    <row r="1205" spans="1:23" s="40" customFormat="1" x14ac:dyDescent="0.25">
      <c r="A1205" s="46"/>
      <c r="B1205" s="37"/>
      <c r="C1205" s="45"/>
      <c r="D1205" s="41"/>
      <c r="E1205" s="46"/>
      <c r="F1205" s="46"/>
      <c r="G1205" s="46"/>
      <c r="I1205" s="41"/>
      <c r="J1205" s="47"/>
      <c r="K1205" s="47"/>
      <c r="L1205" s="49"/>
      <c r="M1205" s="48"/>
      <c r="N1205" s="50"/>
      <c r="O1205" s="53"/>
      <c r="P1205" s="54"/>
      <c r="Q1205" s="37"/>
      <c r="R1205" s="51"/>
      <c r="S1205" s="43"/>
      <c r="T1205" s="37"/>
      <c r="U1205" s="37"/>
      <c r="V1205" s="43"/>
      <c r="W1205" s="41"/>
    </row>
    <row r="1206" spans="1:23" s="40" customFormat="1" x14ac:dyDescent="0.25">
      <c r="A1206" s="46"/>
      <c r="B1206" s="37"/>
      <c r="C1206" s="45"/>
      <c r="D1206" s="41"/>
      <c r="E1206" s="46"/>
      <c r="F1206" s="46"/>
      <c r="G1206" s="46"/>
      <c r="I1206" s="41"/>
      <c r="J1206" s="47"/>
      <c r="K1206" s="47"/>
      <c r="L1206" s="49"/>
      <c r="M1206" s="48"/>
      <c r="N1206" s="50"/>
      <c r="O1206" s="53"/>
      <c r="P1206" s="54"/>
      <c r="Q1206" s="37"/>
      <c r="R1206" s="51"/>
      <c r="S1206" s="43"/>
      <c r="T1206" s="37"/>
      <c r="U1206" s="37"/>
      <c r="V1206" s="43"/>
      <c r="W1206" s="41"/>
    </row>
    <row r="1207" spans="1:23" s="40" customFormat="1" x14ac:dyDescent="0.25">
      <c r="A1207" s="46"/>
      <c r="B1207" s="37"/>
      <c r="C1207" s="45"/>
      <c r="D1207" s="41"/>
      <c r="E1207" s="46"/>
      <c r="F1207" s="46"/>
      <c r="G1207" s="46"/>
      <c r="I1207" s="41"/>
      <c r="J1207" s="47"/>
      <c r="K1207" s="47"/>
      <c r="L1207" s="49"/>
      <c r="M1207" s="48"/>
      <c r="N1207" s="50"/>
      <c r="O1207" s="53"/>
      <c r="P1207" s="54"/>
      <c r="Q1207" s="37"/>
      <c r="R1207" s="51"/>
      <c r="S1207" s="43"/>
      <c r="T1207" s="37"/>
      <c r="U1207" s="37"/>
      <c r="V1207" s="43"/>
      <c r="W1207" s="41"/>
    </row>
    <row r="1208" spans="1:23" s="40" customFormat="1" x14ac:dyDescent="0.25">
      <c r="A1208" s="46"/>
      <c r="B1208" s="37"/>
      <c r="C1208" s="45"/>
      <c r="D1208" s="41"/>
      <c r="E1208" s="46"/>
      <c r="F1208" s="46"/>
      <c r="G1208" s="46"/>
      <c r="I1208" s="41"/>
      <c r="J1208" s="47"/>
      <c r="K1208" s="47"/>
      <c r="L1208" s="49"/>
      <c r="M1208" s="48"/>
      <c r="N1208" s="50"/>
      <c r="O1208" s="53"/>
      <c r="P1208" s="54"/>
      <c r="Q1208" s="37"/>
      <c r="R1208" s="51"/>
      <c r="S1208" s="43"/>
      <c r="T1208" s="37"/>
      <c r="U1208" s="37"/>
      <c r="V1208" s="43"/>
      <c r="W1208" s="41"/>
    </row>
    <row r="1209" spans="1:23" s="40" customFormat="1" x14ac:dyDescent="0.25">
      <c r="A1209" s="46"/>
      <c r="B1209" s="37"/>
      <c r="C1209" s="45"/>
      <c r="D1209" s="41"/>
      <c r="E1209" s="46"/>
      <c r="F1209" s="46"/>
      <c r="G1209" s="46"/>
      <c r="I1209" s="41"/>
      <c r="J1209" s="47"/>
      <c r="K1209" s="47"/>
      <c r="L1209" s="49"/>
      <c r="M1209" s="48"/>
      <c r="N1209" s="50"/>
      <c r="O1209" s="53"/>
      <c r="P1209" s="54"/>
      <c r="Q1209" s="37"/>
      <c r="R1209" s="51"/>
      <c r="S1209" s="43"/>
      <c r="T1209" s="37"/>
      <c r="U1209" s="37"/>
      <c r="V1209" s="43"/>
      <c r="W1209" s="41"/>
    </row>
    <row r="1210" spans="1:23" s="40" customFormat="1" x14ac:dyDescent="0.25">
      <c r="A1210" s="46"/>
      <c r="B1210" s="37"/>
      <c r="C1210" s="45"/>
      <c r="D1210" s="41"/>
      <c r="E1210" s="46"/>
      <c r="F1210" s="46"/>
      <c r="G1210" s="46"/>
      <c r="I1210" s="41"/>
      <c r="J1210" s="47"/>
      <c r="K1210" s="47"/>
      <c r="L1210" s="49"/>
      <c r="M1210" s="48"/>
      <c r="N1210" s="50"/>
      <c r="O1210" s="53"/>
      <c r="P1210" s="54"/>
      <c r="Q1210" s="37"/>
      <c r="R1210" s="51"/>
      <c r="S1210" s="43"/>
      <c r="T1210" s="37"/>
      <c r="U1210" s="37"/>
      <c r="V1210" s="43"/>
      <c r="W1210" s="41"/>
    </row>
    <row r="1211" spans="1:23" s="40" customFormat="1" x14ac:dyDescent="0.25">
      <c r="A1211" s="46"/>
      <c r="B1211" s="37"/>
      <c r="C1211" s="45"/>
      <c r="D1211" s="41"/>
      <c r="E1211" s="46"/>
      <c r="F1211" s="46"/>
      <c r="G1211" s="46"/>
      <c r="I1211" s="41"/>
      <c r="J1211" s="47"/>
      <c r="K1211" s="47"/>
      <c r="L1211" s="49"/>
      <c r="M1211" s="48"/>
      <c r="N1211" s="50"/>
      <c r="O1211" s="53"/>
      <c r="P1211" s="54"/>
      <c r="Q1211" s="37"/>
      <c r="R1211" s="51"/>
      <c r="S1211" s="43"/>
      <c r="T1211" s="37"/>
      <c r="U1211" s="37"/>
      <c r="V1211" s="43"/>
      <c r="W1211" s="41"/>
    </row>
    <row r="1212" spans="1:23" s="40" customFormat="1" x14ac:dyDescent="0.25">
      <c r="A1212" s="46"/>
      <c r="B1212" s="37"/>
      <c r="C1212" s="45"/>
      <c r="D1212" s="41"/>
      <c r="E1212" s="46"/>
      <c r="F1212" s="46"/>
      <c r="G1212" s="46"/>
      <c r="I1212" s="41"/>
      <c r="J1212" s="47"/>
      <c r="K1212" s="47"/>
      <c r="L1212" s="49"/>
      <c r="M1212" s="48"/>
      <c r="N1212" s="50"/>
      <c r="O1212" s="53"/>
      <c r="P1212" s="54"/>
      <c r="Q1212" s="37"/>
      <c r="R1212" s="51"/>
      <c r="S1212" s="43"/>
      <c r="T1212" s="37"/>
      <c r="U1212" s="37"/>
      <c r="V1212" s="43"/>
      <c r="W1212" s="41"/>
    </row>
    <row r="1213" spans="1:23" s="40" customFormat="1" x14ac:dyDescent="0.25">
      <c r="A1213" s="46"/>
      <c r="B1213" s="37"/>
      <c r="C1213" s="45"/>
      <c r="D1213" s="41"/>
      <c r="E1213" s="46"/>
      <c r="F1213" s="46"/>
      <c r="G1213" s="46"/>
      <c r="I1213" s="41"/>
      <c r="J1213" s="47"/>
      <c r="K1213" s="47"/>
      <c r="L1213" s="49"/>
      <c r="M1213" s="48"/>
      <c r="N1213" s="50"/>
      <c r="O1213" s="53"/>
      <c r="P1213" s="54"/>
      <c r="Q1213" s="37"/>
      <c r="R1213" s="51"/>
      <c r="S1213" s="43"/>
      <c r="T1213" s="37"/>
      <c r="U1213" s="37"/>
      <c r="V1213" s="43"/>
      <c r="W1213" s="41"/>
    </row>
    <row r="1214" spans="1:23" s="40" customFormat="1" x14ac:dyDescent="0.25">
      <c r="A1214" s="46"/>
      <c r="B1214" s="37"/>
      <c r="C1214" s="45"/>
      <c r="D1214" s="41"/>
      <c r="E1214" s="46"/>
      <c r="F1214" s="46"/>
      <c r="G1214" s="46"/>
      <c r="I1214" s="41"/>
      <c r="J1214" s="47"/>
      <c r="K1214" s="47"/>
      <c r="L1214" s="49"/>
      <c r="M1214" s="48"/>
      <c r="N1214" s="50"/>
      <c r="O1214" s="53"/>
      <c r="P1214" s="54"/>
      <c r="Q1214" s="37"/>
      <c r="R1214" s="51"/>
      <c r="S1214" s="43"/>
      <c r="T1214" s="37"/>
      <c r="U1214" s="37"/>
      <c r="V1214" s="43"/>
      <c r="W1214" s="41"/>
    </row>
    <row r="1215" spans="1:23" s="40" customFormat="1" x14ac:dyDescent="0.25">
      <c r="A1215" s="46"/>
      <c r="B1215" s="37"/>
      <c r="C1215" s="45"/>
      <c r="D1215" s="41"/>
      <c r="E1215" s="46"/>
      <c r="F1215" s="46"/>
      <c r="G1215" s="46"/>
      <c r="I1215" s="41"/>
      <c r="J1215" s="47"/>
      <c r="K1215" s="47"/>
      <c r="L1215" s="49"/>
      <c r="M1215" s="48"/>
      <c r="N1215" s="50"/>
      <c r="O1215" s="53"/>
      <c r="P1215" s="54"/>
      <c r="Q1215" s="37"/>
      <c r="R1215" s="51"/>
      <c r="S1215" s="43"/>
      <c r="T1215" s="37"/>
      <c r="U1215" s="37"/>
      <c r="V1215" s="43"/>
      <c r="W1215" s="41"/>
    </row>
    <row r="1216" spans="1:23" s="40" customFormat="1" x14ac:dyDescent="0.25">
      <c r="A1216" s="46"/>
      <c r="B1216" s="37"/>
      <c r="C1216" s="45"/>
      <c r="D1216" s="41"/>
      <c r="E1216" s="46"/>
      <c r="F1216" s="46"/>
      <c r="G1216" s="46"/>
      <c r="I1216" s="41"/>
      <c r="J1216" s="47"/>
      <c r="K1216" s="47"/>
      <c r="L1216" s="49"/>
      <c r="M1216" s="48"/>
      <c r="N1216" s="50"/>
      <c r="O1216" s="53"/>
      <c r="P1216" s="54"/>
      <c r="Q1216" s="37"/>
      <c r="R1216" s="51"/>
      <c r="S1216" s="43"/>
      <c r="T1216" s="37"/>
      <c r="U1216" s="37"/>
      <c r="V1216" s="43"/>
      <c r="W1216" s="41"/>
    </row>
    <row r="1217" spans="1:23" s="40" customFormat="1" x14ac:dyDescent="0.25">
      <c r="A1217" s="46"/>
      <c r="B1217" s="37"/>
      <c r="C1217" s="45"/>
      <c r="D1217" s="41"/>
      <c r="E1217" s="46"/>
      <c r="F1217" s="46"/>
      <c r="G1217" s="46"/>
      <c r="I1217" s="41"/>
      <c r="J1217" s="47"/>
      <c r="K1217" s="47"/>
      <c r="L1217" s="49"/>
      <c r="M1217" s="48"/>
      <c r="N1217" s="50"/>
      <c r="O1217" s="53"/>
      <c r="P1217" s="54"/>
      <c r="Q1217" s="37"/>
      <c r="R1217" s="51"/>
      <c r="S1217" s="43"/>
      <c r="T1217" s="37"/>
      <c r="U1217" s="37"/>
      <c r="V1217" s="43"/>
      <c r="W1217" s="41"/>
    </row>
    <row r="1218" spans="1:23" s="40" customFormat="1" x14ac:dyDescent="0.25">
      <c r="A1218" s="46"/>
      <c r="B1218" s="37"/>
      <c r="C1218" s="45"/>
      <c r="D1218" s="41"/>
      <c r="E1218" s="46"/>
      <c r="F1218" s="46"/>
      <c r="G1218" s="46"/>
      <c r="I1218" s="41"/>
      <c r="J1218" s="47"/>
      <c r="K1218" s="47"/>
      <c r="L1218" s="49"/>
      <c r="M1218" s="48"/>
      <c r="N1218" s="50"/>
      <c r="O1218" s="53"/>
      <c r="P1218" s="54"/>
      <c r="Q1218" s="37"/>
      <c r="R1218" s="51"/>
      <c r="S1218" s="43"/>
      <c r="T1218" s="37"/>
      <c r="U1218" s="37"/>
      <c r="V1218" s="43"/>
      <c r="W1218" s="41"/>
    </row>
    <row r="1219" spans="1:23" s="40" customFormat="1" x14ac:dyDescent="0.25">
      <c r="A1219" s="46"/>
      <c r="B1219" s="37"/>
      <c r="C1219" s="45"/>
      <c r="D1219" s="41"/>
      <c r="E1219" s="46"/>
      <c r="F1219" s="46"/>
      <c r="G1219" s="46"/>
      <c r="I1219" s="41"/>
      <c r="J1219" s="47"/>
      <c r="K1219" s="47"/>
      <c r="L1219" s="49"/>
      <c r="M1219" s="48"/>
      <c r="N1219" s="50"/>
      <c r="O1219" s="53"/>
      <c r="P1219" s="54"/>
      <c r="Q1219" s="37"/>
      <c r="R1219" s="51"/>
      <c r="S1219" s="43"/>
      <c r="T1219" s="37"/>
      <c r="U1219" s="37"/>
      <c r="V1219" s="43"/>
      <c r="W1219" s="41"/>
    </row>
    <row r="1220" spans="1:23" s="40" customFormat="1" x14ac:dyDescent="0.25">
      <c r="A1220" s="46"/>
      <c r="B1220" s="37"/>
      <c r="C1220" s="45"/>
      <c r="D1220" s="41"/>
      <c r="E1220" s="46"/>
      <c r="F1220" s="46"/>
      <c r="G1220" s="46"/>
      <c r="I1220" s="41"/>
      <c r="J1220" s="47"/>
      <c r="K1220" s="47"/>
      <c r="L1220" s="49"/>
      <c r="M1220" s="48"/>
      <c r="N1220" s="50"/>
      <c r="O1220" s="53"/>
      <c r="P1220" s="54"/>
      <c r="Q1220" s="37"/>
      <c r="R1220" s="51"/>
      <c r="S1220" s="43"/>
      <c r="T1220" s="37"/>
      <c r="U1220" s="37"/>
      <c r="V1220" s="43"/>
      <c r="W1220" s="41"/>
    </row>
    <row r="1221" spans="1:23" s="40" customFormat="1" x14ac:dyDescent="0.25">
      <c r="A1221" s="46"/>
      <c r="B1221" s="37"/>
      <c r="C1221" s="45"/>
      <c r="D1221" s="41"/>
      <c r="E1221" s="46"/>
      <c r="F1221" s="46"/>
      <c r="G1221" s="46"/>
      <c r="I1221" s="41"/>
      <c r="J1221" s="47"/>
      <c r="K1221" s="47"/>
      <c r="L1221" s="49"/>
      <c r="M1221" s="48"/>
      <c r="N1221" s="50"/>
      <c r="O1221" s="53"/>
      <c r="P1221" s="54"/>
      <c r="Q1221" s="37"/>
      <c r="R1221" s="51"/>
      <c r="S1221" s="43"/>
      <c r="T1221" s="37"/>
      <c r="U1221" s="37"/>
      <c r="V1221" s="43"/>
      <c r="W1221" s="41"/>
    </row>
    <row r="1222" spans="1:23" s="40" customFormat="1" x14ac:dyDescent="0.25">
      <c r="A1222" s="46"/>
      <c r="B1222" s="37"/>
      <c r="C1222" s="45"/>
      <c r="D1222" s="41"/>
      <c r="E1222" s="46"/>
      <c r="F1222" s="46"/>
      <c r="G1222" s="46"/>
      <c r="I1222" s="41"/>
      <c r="J1222" s="47"/>
      <c r="K1222" s="47"/>
      <c r="L1222" s="49"/>
      <c r="M1222" s="48"/>
      <c r="N1222" s="50"/>
      <c r="O1222" s="53"/>
      <c r="P1222" s="54"/>
      <c r="Q1222" s="37"/>
      <c r="R1222" s="51"/>
      <c r="S1222" s="43"/>
      <c r="T1222" s="37"/>
      <c r="U1222" s="37"/>
      <c r="V1222" s="43"/>
      <c r="W1222" s="41"/>
    </row>
    <row r="1223" spans="1:23" s="40" customFormat="1" x14ac:dyDescent="0.25">
      <c r="A1223" s="46"/>
      <c r="B1223" s="37"/>
      <c r="C1223" s="45"/>
      <c r="D1223" s="41"/>
      <c r="E1223" s="46"/>
      <c r="F1223" s="46"/>
      <c r="G1223" s="46"/>
      <c r="I1223" s="41"/>
      <c r="J1223" s="47"/>
      <c r="K1223" s="47"/>
      <c r="L1223" s="49"/>
      <c r="M1223" s="48"/>
      <c r="N1223" s="50"/>
      <c r="O1223" s="53"/>
      <c r="P1223" s="54"/>
      <c r="Q1223" s="37"/>
      <c r="R1223" s="51"/>
      <c r="S1223" s="43"/>
      <c r="T1223" s="37"/>
      <c r="U1223" s="37"/>
      <c r="V1223" s="43"/>
      <c r="W1223" s="41"/>
    </row>
    <row r="1224" spans="1:23" s="40" customFormat="1" x14ac:dyDescent="0.25">
      <c r="A1224" s="46"/>
      <c r="B1224" s="37"/>
      <c r="C1224" s="45"/>
      <c r="D1224" s="41"/>
      <c r="E1224" s="46"/>
      <c r="F1224" s="46"/>
      <c r="G1224" s="46"/>
      <c r="I1224" s="41"/>
      <c r="J1224" s="47"/>
      <c r="K1224" s="47"/>
      <c r="L1224" s="49"/>
      <c r="M1224" s="48"/>
      <c r="N1224" s="50"/>
      <c r="O1224" s="53"/>
      <c r="P1224" s="54"/>
      <c r="Q1224" s="37"/>
      <c r="R1224" s="51"/>
      <c r="S1224" s="43"/>
      <c r="T1224" s="37"/>
      <c r="U1224" s="37"/>
      <c r="V1224" s="43"/>
      <c r="W1224" s="41"/>
    </row>
    <row r="1225" spans="1:23" s="40" customFormat="1" x14ac:dyDescent="0.25">
      <c r="A1225" s="46"/>
      <c r="B1225" s="37"/>
      <c r="C1225" s="45"/>
      <c r="D1225" s="41"/>
      <c r="E1225" s="46"/>
      <c r="F1225" s="46"/>
      <c r="G1225" s="46"/>
      <c r="I1225" s="41"/>
      <c r="J1225" s="47"/>
      <c r="K1225" s="47"/>
      <c r="L1225" s="49"/>
      <c r="M1225" s="48"/>
      <c r="N1225" s="50"/>
      <c r="O1225" s="53"/>
      <c r="P1225" s="54"/>
      <c r="Q1225" s="37"/>
      <c r="R1225" s="51"/>
      <c r="S1225" s="43"/>
      <c r="T1225" s="37"/>
      <c r="U1225" s="37"/>
      <c r="V1225" s="43"/>
      <c r="W1225" s="41"/>
    </row>
    <row r="1226" spans="1:23" s="40" customFormat="1" x14ac:dyDescent="0.25">
      <c r="A1226" s="46"/>
      <c r="B1226" s="37"/>
      <c r="C1226" s="45"/>
      <c r="D1226" s="41"/>
      <c r="E1226" s="46"/>
      <c r="F1226" s="46"/>
      <c r="G1226" s="46"/>
      <c r="I1226" s="41"/>
      <c r="J1226" s="47"/>
      <c r="K1226" s="47"/>
      <c r="L1226" s="49"/>
      <c r="M1226" s="48"/>
      <c r="N1226" s="50"/>
      <c r="O1226" s="53"/>
      <c r="P1226" s="54"/>
      <c r="Q1226" s="37"/>
      <c r="R1226" s="51"/>
      <c r="S1226" s="43"/>
      <c r="T1226" s="37"/>
      <c r="U1226" s="37"/>
      <c r="V1226" s="43"/>
      <c r="W1226" s="41"/>
    </row>
    <row r="1227" spans="1:23" s="40" customFormat="1" x14ac:dyDescent="0.25">
      <c r="A1227" s="46"/>
      <c r="B1227" s="37"/>
      <c r="C1227" s="45"/>
      <c r="D1227" s="41"/>
      <c r="E1227" s="46"/>
      <c r="F1227" s="46"/>
      <c r="G1227" s="46"/>
      <c r="I1227" s="41"/>
      <c r="J1227" s="47"/>
      <c r="K1227" s="47"/>
      <c r="L1227" s="49"/>
      <c r="M1227" s="48"/>
      <c r="N1227" s="50"/>
      <c r="O1227" s="53"/>
      <c r="P1227" s="54"/>
      <c r="Q1227" s="37"/>
      <c r="R1227" s="51"/>
      <c r="S1227" s="43"/>
      <c r="T1227" s="37"/>
      <c r="U1227" s="37"/>
      <c r="V1227" s="43"/>
      <c r="W1227" s="41"/>
    </row>
    <row r="1228" spans="1:23" s="40" customFormat="1" x14ac:dyDescent="0.25">
      <c r="A1228" s="46"/>
      <c r="B1228" s="37"/>
      <c r="C1228" s="45"/>
      <c r="D1228" s="41"/>
      <c r="E1228" s="46"/>
      <c r="F1228" s="46"/>
      <c r="G1228" s="46"/>
      <c r="I1228" s="41"/>
      <c r="J1228" s="47"/>
      <c r="K1228" s="47"/>
      <c r="L1228" s="49"/>
      <c r="M1228" s="48"/>
      <c r="N1228" s="50"/>
      <c r="O1228" s="53"/>
      <c r="P1228" s="54"/>
      <c r="Q1228" s="37"/>
      <c r="R1228" s="51"/>
      <c r="S1228" s="43"/>
      <c r="T1228" s="37"/>
      <c r="U1228" s="37"/>
      <c r="V1228" s="43"/>
      <c r="W1228" s="41"/>
    </row>
    <row r="1229" spans="1:23" s="40" customFormat="1" x14ac:dyDescent="0.25">
      <c r="A1229" s="46"/>
      <c r="B1229" s="37"/>
      <c r="C1229" s="45"/>
      <c r="D1229" s="41"/>
      <c r="E1229" s="46"/>
      <c r="F1229" s="46"/>
      <c r="G1229" s="46"/>
      <c r="I1229" s="41"/>
      <c r="J1229" s="47"/>
      <c r="K1229" s="47"/>
      <c r="L1229" s="49"/>
      <c r="M1229" s="48"/>
      <c r="N1229" s="50"/>
      <c r="O1229" s="53"/>
      <c r="P1229" s="54"/>
      <c r="Q1229" s="37"/>
      <c r="R1229" s="51"/>
      <c r="S1229" s="43"/>
      <c r="T1229" s="37"/>
      <c r="U1229" s="37"/>
      <c r="V1229" s="43"/>
      <c r="W1229" s="41"/>
    </row>
    <row r="1230" spans="1:23" s="40" customFormat="1" x14ac:dyDescent="0.25">
      <c r="A1230" s="46"/>
      <c r="B1230" s="37"/>
      <c r="C1230" s="45"/>
      <c r="D1230" s="41"/>
      <c r="E1230" s="46"/>
      <c r="F1230" s="46"/>
      <c r="G1230" s="46"/>
      <c r="I1230" s="41"/>
      <c r="J1230" s="47"/>
      <c r="K1230" s="47"/>
      <c r="L1230" s="49"/>
      <c r="M1230" s="48"/>
      <c r="N1230" s="50"/>
      <c r="O1230" s="53"/>
      <c r="P1230" s="54"/>
      <c r="Q1230" s="37"/>
      <c r="R1230" s="51"/>
      <c r="S1230" s="43"/>
      <c r="T1230" s="37"/>
      <c r="U1230" s="37"/>
      <c r="V1230" s="43"/>
      <c r="W1230" s="41"/>
    </row>
    <row r="1231" spans="1:23" s="40" customFormat="1" x14ac:dyDescent="0.25">
      <c r="A1231" s="46"/>
      <c r="B1231" s="37"/>
      <c r="C1231" s="45"/>
      <c r="D1231" s="41"/>
      <c r="E1231" s="46"/>
      <c r="F1231" s="46"/>
      <c r="G1231" s="46"/>
      <c r="I1231" s="41"/>
      <c r="J1231" s="47"/>
      <c r="K1231" s="47"/>
      <c r="L1231" s="49"/>
      <c r="M1231" s="48"/>
      <c r="N1231" s="50"/>
      <c r="O1231" s="53"/>
      <c r="P1231" s="54"/>
      <c r="Q1231" s="37"/>
      <c r="R1231" s="51"/>
      <c r="S1231" s="43"/>
      <c r="T1231" s="37"/>
      <c r="U1231" s="37"/>
      <c r="V1231" s="43"/>
      <c r="W1231" s="41"/>
    </row>
    <row r="1232" spans="1:23" s="40" customFormat="1" x14ac:dyDescent="0.25">
      <c r="A1232" s="46"/>
      <c r="B1232" s="37"/>
      <c r="C1232" s="45"/>
      <c r="D1232" s="41"/>
      <c r="E1232" s="46"/>
      <c r="F1232" s="46"/>
      <c r="G1232" s="46"/>
      <c r="I1232" s="41"/>
      <c r="J1232" s="47"/>
      <c r="K1232" s="47"/>
      <c r="L1232" s="49"/>
      <c r="M1232" s="48"/>
      <c r="N1232" s="50"/>
      <c r="O1232" s="53"/>
      <c r="P1232" s="54"/>
      <c r="Q1232" s="37"/>
      <c r="R1232" s="51"/>
      <c r="S1232" s="43"/>
      <c r="T1232" s="37"/>
      <c r="U1232" s="37"/>
      <c r="V1232" s="43"/>
      <c r="W1232" s="41"/>
    </row>
    <row r="1233" spans="1:23" s="40" customFormat="1" x14ac:dyDescent="0.25">
      <c r="A1233" s="46"/>
      <c r="B1233" s="37"/>
      <c r="C1233" s="45"/>
      <c r="D1233" s="41"/>
      <c r="E1233" s="46"/>
      <c r="F1233" s="46"/>
      <c r="G1233" s="46"/>
      <c r="I1233" s="41"/>
      <c r="J1233" s="47"/>
      <c r="K1233" s="47"/>
      <c r="L1233" s="49"/>
      <c r="M1233" s="48"/>
      <c r="N1233" s="50"/>
      <c r="O1233" s="53"/>
      <c r="P1233" s="54"/>
      <c r="Q1233" s="37"/>
      <c r="R1233" s="51"/>
      <c r="S1233" s="43"/>
      <c r="T1233" s="37"/>
      <c r="U1233" s="37"/>
      <c r="V1233" s="43"/>
      <c r="W1233" s="41"/>
    </row>
    <row r="1234" spans="1:23" s="40" customFormat="1" x14ac:dyDescent="0.25">
      <c r="A1234" s="46"/>
      <c r="B1234" s="37"/>
      <c r="C1234" s="45"/>
      <c r="D1234" s="41"/>
      <c r="E1234" s="46"/>
      <c r="F1234" s="46"/>
      <c r="G1234" s="46"/>
      <c r="I1234" s="41"/>
      <c r="J1234" s="47"/>
      <c r="K1234" s="47"/>
      <c r="L1234" s="49"/>
      <c r="M1234" s="48"/>
      <c r="N1234" s="50"/>
      <c r="O1234" s="53"/>
      <c r="P1234" s="54"/>
      <c r="Q1234" s="37"/>
      <c r="R1234" s="51"/>
      <c r="S1234" s="43"/>
      <c r="T1234" s="37"/>
      <c r="U1234" s="37"/>
      <c r="V1234" s="43"/>
      <c r="W1234" s="41"/>
    </row>
    <row r="1235" spans="1:23" s="40" customFormat="1" x14ac:dyDescent="0.25">
      <c r="A1235" s="46"/>
      <c r="B1235" s="37"/>
      <c r="C1235" s="45"/>
      <c r="D1235" s="41"/>
      <c r="E1235" s="46"/>
      <c r="F1235" s="46"/>
      <c r="G1235" s="46"/>
      <c r="I1235" s="41"/>
      <c r="J1235" s="47"/>
      <c r="K1235" s="47"/>
      <c r="L1235" s="49"/>
      <c r="M1235" s="48"/>
      <c r="N1235" s="50"/>
      <c r="O1235" s="53"/>
      <c r="P1235" s="54"/>
      <c r="Q1235" s="37"/>
      <c r="R1235" s="51"/>
      <c r="S1235" s="43"/>
      <c r="T1235" s="37"/>
      <c r="U1235" s="37"/>
      <c r="V1235" s="43"/>
      <c r="W1235" s="41"/>
    </row>
    <row r="1236" spans="1:23" s="40" customFormat="1" x14ac:dyDescent="0.25">
      <c r="A1236" s="46"/>
      <c r="B1236" s="37"/>
      <c r="C1236" s="45"/>
      <c r="D1236" s="41"/>
      <c r="E1236" s="46"/>
      <c r="F1236" s="46"/>
      <c r="G1236" s="46"/>
      <c r="I1236" s="41"/>
      <c r="J1236" s="47"/>
      <c r="K1236" s="47"/>
      <c r="L1236" s="49"/>
      <c r="M1236" s="48"/>
      <c r="N1236" s="50"/>
      <c r="O1236" s="53"/>
      <c r="P1236" s="54"/>
      <c r="Q1236" s="37"/>
      <c r="R1236" s="51"/>
      <c r="S1236" s="43"/>
      <c r="T1236" s="37"/>
      <c r="U1236" s="37"/>
      <c r="V1236" s="43"/>
      <c r="W1236" s="41"/>
    </row>
    <row r="1237" spans="1:23" s="40" customFormat="1" x14ac:dyDescent="0.25">
      <c r="A1237" s="46"/>
      <c r="B1237" s="37"/>
      <c r="C1237" s="45"/>
      <c r="D1237" s="41"/>
      <c r="E1237" s="46"/>
      <c r="F1237" s="46"/>
      <c r="G1237" s="46"/>
      <c r="I1237" s="41"/>
      <c r="J1237" s="47"/>
      <c r="K1237" s="47"/>
      <c r="L1237" s="49"/>
      <c r="M1237" s="48"/>
      <c r="N1237" s="50"/>
      <c r="O1237" s="53"/>
      <c r="P1237" s="54"/>
      <c r="Q1237" s="37"/>
      <c r="R1237" s="51"/>
      <c r="S1237" s="43"/>
      <c r="T1237" s="37"/>
      <c r="U1237" s="37"/>
      <c r="V1237" s="43"/>
      <c r="W1237" s="41"/>
    </row>
    <row r="1238" spans="1:23" s="40" customFormat="1" x14ac:dyDescent="0.25">
      <c r="A1238" s="46"/>
      <c r="B1238" s="37"/>
      <c r="C1238" s="45"/>
      <c r="D1238" s="41"/>
      <c r="E1238" s="46"/>
      <c r="F1238" s="46"/>
      <c r="G1238" s="46"/>
      <c r="I1238" s="41"/>
      <c r="J1238" s="47"/>
      <c r="K1238" s="47"/>
      <c r="L1238" s="49"/>
      <c r="M1238" s="48"/>
      <c r="N1238" s="50"/>
      <c r="O1238" s="53"/>
      <c r="P1238" s="54"/>
      <c r="Q1238" s="37"/>
      <c r="R1238" s="51"/>
      <c r="S1238" s="43"/>
      <c r="T1238" s="37"/>
      <c r="U1238" s="37"/>
      <c r="V1238" s="43"/>
      <c r="W1238" s="41"/>
    </row>
    <row r="1239" spans="1:23" s="40" customFormat="1" x14ac:dyDescent="0.25">
      <c r="A1239" s="46"/>
      <c r="B1239" s="37"/>
      <c r="C1239" s="45"/>
      <c r="D1239" s="41"/>
      <c r="E1239" s="46"/>
      <c r="F1239" s="46"/>
      <c r="G1239" s="46"/>
      <c r="I1239" s="41"/>
      <c r="J1239" s="47"/>
      <c r="K1239" s="47"/>
      <c r="L1239" s="49"/>
      <c r="M1239" s="48"/>
      <c r="N1239" s="50"/>
      <c r="O1239" s="53"/>
      <c r="P1239" s="54"/>
      <c r="Q1239" s="37"/>
      <c r="R1239" s="51"/>
      <c r="S1239" s="43"/>
      <c r="T1239" s="37"/>
      <c r="U1239" s="37"/>
      <c r="V1239" s="43"/>
      <c r="W1239" s="41"/>
    </row>
    <row r="1240" spans="1:23" s="40" customFormat="1" x14ac:dyDescent="0.25">
      <c r="A1240" s="46"/>
      <c r="B1240" s="37"/>
      <c r="C1240" s="45"/>
      <c r="D1240" s="41"/>
      <c r="E1240" s="46"/>
      <c r="F1240" s="46"/>
      <c r="G1240" s="46"/>
      <c r="I1240" s="41"/>
      <c r="J1240" s="47"/>
      <c r="K1240" s="47"/>
      <c r="L1240" s="49"/>
      <c r="M1240" s="48"/>
      <c r="N1240" s="50"/>
      <c r="O1240" s="53"/>
      <c r="P1240" s="54"/>
      <c r="Q1240" s="37"/>
      <c r="R1240" s="51"/>
      <c r="S1240" s="43"/>
      <c r="T1240" s="37"/>
      <c r="U1240" s="37"/>
      <c r="V1240" s="43"/>
      <c r="W1240" s="41"/>
    </row>
    <row r="1241" spans="1:23" s="40" customFormat="1" x14ac:dyDescent="0.25">
      <c r="A1241" s="46"/>
      <c r="B1241" s="37"/>
      <c r="C1241" s="45"/>
      <c r="D1241" s="41"/>
      <c r="E1241" s="46"/>
      <c r="F1241" s="46"/>
      <c r="G1241" s="46"/>
      <c r="I1241" s="41"/>
      <c r="J1241" s="47"/>
      <c r="K1241" s="47"/>
      <c r="L1241" s="49"/>
      <c r="M1241" s="48"/>
      <c r="N1241" s="50"/>
      <c r="O1241" s="53"/>
      <c r="P1241" s="54"/>
      <c r="Q1241" s="37"/>
      <c r="R1241" s="51"/>
      <c r="S1241" s="43"/>
      <c r="T1241" s="37"/>
      <c r="U1241" s="37"/>
      <c r="V1241" s="43"/>
      <c r="W1241" s="41"/>
    </row>
    <row r="1242" spans="1:23" s="40" customFormat="1" x14ac:dyDescent="0.25">
      <c r="A1242" s="46"/>
      <c r="B1242" s="37"/>
      <c r="C1242" s="45"/>
      <c r="D1242" s="41"/>
      <c r="E1242" s="46"/>
      <c r="F1242" s="46"/>
      <c r="G1242" s="46"/>
      <c r="I1242" s="41"/>
      <c r="J1242" s="47"/>
      <c r="K1242" s="47"/>
      <c r="L1242" s="49"/>
      <c r="M1242" s="48"/>
      <c r="N1242" s="50"/>
      <c r="O1242" s="53"/>
      <c r="P1242" s="54"/>
      <c r="Q1242" s="37"/>
      <c r="R1242" s="51"/>
      <c r="S1242" s="43"/>
      <c r="T1242" s="37"/>
      <c r="U1242" s="37"/>
      <c r="V1242" s="43"/>
      <c r="W1242" s="41"/>
    </row>
    <row r="1243" spans="1:23" s="40" customFormat="1" x14ac:dyDescent="0.25">
      <c r="A1243" s="46"/>
      <c r="B1243" s="37"/>
      <c r="C1243" s="45"/>
      <c r="D1243" s="41"/>
      <c r="E1243" s="46"/>
      <c r="F1243" s="46"/>
      <c r="G1243" s="46"/>
      <c r="I1243" s="41"/>
      <c r="J1243" s="47"/>
      <c r="K1243" s="47"/>
      <c r="L1243" s="49"/>
      <c r="M1243" s="48"/>
      <c r="N1243" s="50"/>
      <c r="O1243" s="53"/>
      <c r="P1243" s="54"/>
      <c r="Q1243" s="37"/>
      <c r="R1243" s="51"/>
      <c r="S1243" s="43"/>
      <c r="T1243" s="37"/>
      <c r="U1243" s="37"/>
      <c r="V1243" s="43"/>
      <c r="W1243" s="41"/>
    </row>
    <row r="1244" spans="1:23" s="40" customFormat="1" x14ac:dyDescent="0.25">
      <c r="A1244" s="46"/>
      <c r="B1244" s="37"/>
      <c r="C1244" s="45"/>
      <c r="D1244" s="41"/>
      <c r="E1244" s="46"/>
      <c r="F1244" s="46"/>
      <c r="G1244" s="46"/>
      <c r="I1244" s="41"/>
      <c r="J1244" s="47"/>
      <c r="K1244" s="47"/>
      <c r="L1244" s="49"/>
      <c r="M1244" s="48"/>
      <c r="N1244" s="50"/>
      <c r="O1244" s="53"/>
      <c r="P1244" s="54"/>
      <c r="Q1244" s="37"/>
      <c r="R1244" s="51"/>
      <c r="S1244" s="43"/>
      <c r="T1244" s="37"/>
      <c r="U1244" s="37"/>
      <c r="V1244" s="43"/>
      <c r="W1244" s="41"/>
    </row>
    <row r="1245" spans="1:23" s="40" customFormat="1" x14ac:dyDescent="0.25">
      <c r="A1245" s="46"/>
      <c r="B1245" s="37"/>
      <c r="C1245" s="45"/>
      <c r="D1245" s="41"/>
      <c r="E1245" s="46"/>
      <c r="F1245" s="46"/>
      <c r="G1245" s="46"/>
      <c r="I1245" s="41"/>
      <c r="J1245" s="47"/>
      <c r="K1245" s="47"/>
      <c r="L1245" s="49"/>
      <c r="M1245" s="48"/>
      <c r="N1245" s="50"/>
      <c r="O1245" s="53"/>
      <c r="P1245" s="54"/>
      <c r="Q1245" s="37"/>
      <c r="R1245" s="51"/>
      <c r="S1245" s="43"/>
      <c r="T1245" s="37"/>
      <c r="U1245" s="37"/>
      <c r="V1245" s="43"/>
      <c r="W1245" s="41"/>
    </row>
    <row r="1246" spans="1:23" s="40" customFormat="1" x14ac:dyDescent="0.25">
      <c r="A1246" s="46"/>
      <c r="B1246" s="37"/>
      <c r="C1246" s="45"/>
      <c r="D1246" s="41"/>
      <c r="E1246" s="46"/>
      <c r="F1246" s="46"/>
      <c r="G1246" s="46"/>
      <c r="I1246" s="41"/>
      <c r="J1246" s="47"/>
      <c r="K1246" s="47"/>
      <c r="L1246" s="49"/>
      <c r="M1246" s="48"/>
      <c r="N1246" s="50"/>
      <c r="O1246" s="53"/>
      <c r="P1246" s="54"/>
      <c r="Q1246" s="37"/>
      <c r="R1246" s="51"/>
      <c r="S1246" s="43"/>
      <c r="T1246" s="37"/>
      <c r="U1246" s="37"/>
      <c r="V1246" s="43"/>
      <c r="W1246" s="41"/>
    </row>
    <row r="1247" spans="1:23" s="40" customFormat="1" x14ac:dyDescent="0.25">
      <c r="A1247" s="46"/>
      <c r="B1247" s="37"/>
      <c r="C1247" s="45"/>
      <c r="D1247" s="41"/>
      <c r="E1247" s="46"/>
      <c r="F1247" s="46"/>
      <c r="G1247" s="46"/>
      <c r="I1247" s="41"/>
      <c r="J1247" s="47"/>
      <c r="K1247" s="47"/>
      <c r="L1247" s="49"/>
      <c r="M1247" s="48"/>
      <c r="N1247" s="50"/>
      <c r="O1247" s="53"/>
      <c r="P1247" s="54"/>
      <c r="Q1247" s="37"/>
      <c r="R1247" s="51"/>
      <c r="S1247" s="43"/>
      <c r="T1247" s="37"/>
      <c r="U1247" s="37"/>
      <c r="V1247" s="43"/>
      <c r="W1247" s="41"/>
    </row>
    <row r="1248" spans="1:23" s="40" customFormat="1" x14ac:dyDescent="0.25">
      <c r="A1248" s="46"/>
      <c r="B1248" s="37"/>
      <c r="C1248" s="45"/>
      <c r="D1248" s="41"/>
      <c r="E1248" s="46"/>
      <c r="F1248" s="46"/>
      <c r="G1248" s="46"/>
      <c r="I1248" s="41"/>
      <c r="J1248" s="47"/>
      <c r="K1248" s="47"/>
      <c r="L1248" s="49"/>
      <c r="M1248" s="48"/>
      <c r="N1248" s="50"/>
      <c r="O1248" s="53"/>
      <c r="P1248" s="54"/>
      <c r="Q1248" s="37"/>
      <c r="R1248" s="51"/>
      <c r="S1248" s="43"/>
      <c r="T1248" s="37"/>
      <c r="U1248" s="37"/>
      <c r="V1248" s="43"/>
      <c r="W1248" s="41"/>
    </row>
    <row r="1249" spans="1:23" s="40" customFormat="1" x14ac:dyDescent="0.25">
      <c r="A1249" s="46"/>
      <c r="B1249" s="37"/>
      <c r="C1249" s="45"/>
      <c r="D1249" s="41"/>
      <c r="E1249" s="46"/>
      <c r="F1249" s="46"/>
      <c r="G1249" s="46"/>
      <c r="I1249" s="41"/>
      <c r="J1249" s="47"/>
      <c r="K1249" s="47"/>
      <c r="L1249" s="49"/>
      <c r="M1249" s="48"/>
      <c r="N1249" s="50"/>
      <c r="O1249" s="53"/>
      <c r="P1249" s="54"/>
      <c r="Q1249" s="37"/>
      <c r="R1249" s="51"/>
      <c r="S1249" s="43"/>
      <c r="T1249" s="37"/>
      <c r="U1249" s="37"/>
      <c r="V1249" s="43"/>
      <c r="W1249" s="41"/>
    </row>
    <row r="1250" spans="1:23" s="40" customFormat="1" x14ac:dyDescent="0.25">
      <c r="A1250" s="46"/>
      <c r="B1250" s="37"/>
      <c r="C1250" s="45"/>
      <c r="D1250" s="41"/>
      <c r="E1250" s="46"/>
      <c r="F1250" s="46"/>
      <c r="G1250" s="46"/>
      <c r="I1250" s="41"/>
      <c r="J1250" s="47"/>
      <c r="K1250" s="47"/>
      <c r="L1250" s="49"/>
      <c r="M1250" s="48"/>
      <c r="N1250" s="50"/>
      <c r="O1250" s="53"/>
      <c r="P1250" s="54"/>
      <c r="Q1250" s="37"/>
      <c r="R1250" s="51"/>
      <c r="S1250" s="43"/>
      <c r="T1250" s="37"/>
      <c r="U1250" s="37"/>
      <c r="V1250" s="43"/>
      <c r="W1250" s="41"/>
    </row>
    <row r="1251" spans="1:23" s="40" customFormat="1" x14ac:dyDescent="0.25">
      <c r="A1251" s="46"/>
      <c r="B1251" s="37"/>
      <c r="C1251" s="45"/>
      <c r="D1251" s="41"/>
      <c r="E1251" s="46"/>
      <c r="F1251" s="46"/>
      <c r="G1251" s="46"/>
      <c r="I1251" s="41"/>
      <c r="J1251" s="47"/>
      <c r="K1251" s="47"/>
      <c r="L1251" s="49"/>
      <c r="M1251" s="48"/>
      <c r="N1251" s="50"/>
      <c r="O1251" s="53"/>
      <c r="P1251" s="54"/>
      <c r="Q1251" s="37"/>
      <c r="R1251" s="51"/>
      <c r="S1251" s="43"/>
      <c r="T1251" s="37"/>
      <c r="U1251" s="37"/>
      <c r="V1251" s="43"/>
      <c r="W1251" s="41"/>
    </row>
    <row r="1252" spans="1:23" s="40" customFormat="1" x14ac:dyDescent="0.25">
      <c r="A1252" s="46"/>
      <c r="B1252" s="37"/>
      <c r="C1252" s="45"/>
      <c r="D1252" s="41"/>
      <c r="E1252" s="46"/>
      <c r="F1252" s="46"/>
      <c r="G1252" s="46"/>
      <c r="I1252" s="41"/>
      <c r="J1252" s="47"/>
      <c r="K1252" s="47"/>
      <c r="L1252" s="49"/>
      <c r="M1252" s="48"/>
      <c r="N1252" s="50"/>
      <c r="O1252" s="53"/>
      <c r="P1252" s="54"/>
      <c r="Q1252" s="37"/>
      <c r="R1252" s="51"/>
      <c r="S1252" s="43"/>
      <c r="T1252" s="37"/>
      <c r="U1252" s="37"/>
      <c r="V1252" s="43"/>
      <c r="W1252" s="41"/>
    </row>
    <row r="1253" spans="1:23" s="40" customFormat="1" x14ac:dyDescent="0.25">
      <c r="A1253" s="46"/>
      <c r="B1253" s="37"/>
      <c r="C1253" s="45"/>
      <c r="D1253" s="41"/>
      <c r="E1253" s="46"/>
      <c r="F1253" s="46"/>
      <c r="G1253" s="46"/>
      <c r="I1253" s="41"/>
      <c r="J1253" s="47"/>
      <c r="K1253" s="47"/>
      <c r="L1253" s="49"/>
      <c r="M1253" s="48"/>
      <c r="N1253" s="50"/>
      <c r="O1253" s="53"/>
      <c r="P1253" s="54"/>
      <c r="Q1253" s="37"/>
      <c r="R1253" s="51"/>
      <c r="S1253" s="43"/>
      <c r="T1253" s="37"/>
      <c r="U1253" s="37"/>
      <c r="V1253" s="43"/>
      <c r="W1253" s="41"/>
    </row>
    <row r="1254" spans="1:23" s="40" customFormat="1" x14ac:dyDescent="0.25">
      <c r="A1254" s="46"/>
      <c r="B1254" s="37"/>
      <c r="C1254" s="45"/>
      <c r="D1254" s="41"/>
      <c r="E1254" s="46"/>
      <c r="F1254" s="46"/>
      <c r="G1254" s="46"/>
      <c r="I1254" s="41"/>
      <c r="J1254" s="47"/>
      <c r="K1254" s="47"/>
      <c r="L1254" s="49"/>
      <c r="M1254" s="48"/>
      <c r="N1254" s="50"/>
      <c r="O1254" s="53"/>
      <c r="P1254" s="54"/>
      <c r="Q1254" s="37"/>
      <c r="R1254" s="51"/>
      <c r="S1254" s="43"/>
      <c r="T1254" s="37"/>
      <c r="U1254" s="37"/>
      <c r="V1254" s="43"/>
      <c r="W1254" s="41"/>
    </row>
    <row r="1255" spans="1:23" s="40" customFormat="1" x14ac:dyDescent="0.25">
      <c r="A1255" s="46"/>
      <c r="B1255" s="37"/>
      <c r="C1255" s="45"/>
      <c r="D1255" s="41"/>
      <c r="E1255" s="46"/>
      <c r="F1255" s="46"/>
      <c r="G1255" s="46"/>
      <c r="I1255" s="41"/>
      <c r="J1255" s="47"/>
      <c r="K1255" s="47"/>
      <c r="L1255" s="49"/>
      <c r="M1255" s="48"/>
      <c r="N1255" s="50"/>
      <c r="O1255" s="53"/>
      <c r="P1255" s="54"/>
      <c r="Q1255" s="37"/>
      <c r="R1255" s="51"/>
      <c r="S1255" s="43"/>
      <c r="T1255" s="37"/>
      <c r="U1255" s="37"/>
      <c r="V1255" s="43"/>
      <c r="W1255" s="41"/>
    </row>
    <row r="1256" spans="1:23" s="40" customFormat="1" x14ac:dyDescent="0.25">
      <c r="A1256" s="46"/>
      <c r="B1256" s="37"/>
      <c r="C1256" s="45"/>
      <c r="D1256" s="41"/>
      <c r="E1256" s="46"/>
      <c r="F1256" s="46"/>
      <c r="G1256" s="46"/>
      <c r="I1256" s="41"/>
      <c r="J1256" s="47"/>
      <c r="K1256" s="47"/>
      <c r="L1256" s="49"/>
      <c r="M1256" s="48"/>
      <c r="N1256" s="50"/>
      <c r="O1256" s="53"/>
      <c r="P1256" s="54"/>
      <c r="Q1256" s="37"/>
      <c r="R1256" s="51"/>
      <c r="S1256" s="43"/>
      <c r="T1256" s="37"/>
      <c r="U1256" s="37"/>
      <c r="V1256" s="43"/>
      <c r="W1256" s="41"/>
    </row>
    <row r="1257" spans="1:23" s="40" customFormat="1" x14ac:dyDescent="0.25">
      <c r="A1257" s="46"/>
      <c r="B1257" s="37"/>
      <c r="C1257" s="45"/>
      <c r="D1257" s="41"/>
      <c r="E1257" s="46"/>
      <c r="F1257" s="46"/>
      <c r="G1257" s="46"/>
      <c r="I1257" s="41"/>
      <c r="J1257" s="47"/>
      <c r="K1257" s="47"/>
      <c r="L1257" s="49"/>
      <c r="M1257" s="48"/>
      <c r="N1257" s="50"/>
      <c r="O1257" s="53"/>
      <c r="P1257" s="54"/>
      <c r="Q1257" s="37"/>
      <c r="R1257" s="51"/>
      <c r="S1257" s="43"/>
      <c r="T1257" s="37"/>
      <c r="U1257" s="37"/>
      <c r="V1257" s="43"/>
      <c r="W1257" s="41"/>
    </row>
    <row r="1258" spans="1:23" s="40" customFormat="1" x14ac:dyDescent="0.25">
      <c r="A1258" s="46"/>
      <c r="B1258" s="37"/>
      <c r="C1258" s="45"/>
      <c r="D1258" s="41"/>
      <c r="E1258" s="46"/>
      <c r="F1258" s="46"/>
      <c r="G1258" s="46"/>
      <c r="I1258" s="41"/>
      <c r="J1258" s="47"/>
      <c r="K1258" s="47"/>
      <c r="L1258" s="49"/>
      <c r="M1258" s="48"/>
      <c r="N1258" s="50"/>
      <c r="O1258" s="53"/>
      <c r="P1258" s="54"/>
      <c r="Q1258" s="37"/>
      <c r="R1258" s="51"/>
      <c r="S1258" s="43"/>
      <c r="T1258" s="37"/>
      <c r="U1258" s="37"/>
      <c r="V1258" s="43"/>
      <c r="W1258" s="41"/>
    </row>
    <row r="1259" spans="1:23" s="40" customFormat="1" x14ac:dyDescent="0.25">
      <c r="A1259" s="46"/>
      <c r="B1259" s="37"/>
      <c r="C1259" s="45"/>
      <c r="D1259" s="41"/>
      <c r="E1259" s="46"/>
      <c r="F1259" s="46"/>
      <c r="G1259" s="46"/>
      <c r="I1259" s="41"/>
      <c r="J1259" s="47"/>
      <c r="K1259" s="47"/>
      <c r="L1259" s="49"/>
      <c r="M1259" s="48"/>
      <c r="N1259" s="50"/>
      <c r="O1259" s="53"/>
      <c r="P1259" s="54"/>
      <c r="Q1259" s="37"/>
      <c r="R1259" s="51"/>
      <c r="S1259" s="43"/>
      <c r="T1259" s="37"/>
      <c r="U1259" s="37"/>
      <c r="V1259" s="43"/>
      <c r="W1259" s="41"/>
    </row>
    <row r="1260" spans="1:23" s="40" customFormat="1" x14ac:dyDescent="0.25">
      <c r="A1260" s="46"/>
      <c r="B1260" s="37"/>
      <c r="C1260" s="45"/>
      <c r="D1260" s="41"/>
      <c r="E1260" s="46"/>
      <c r="F1260" s="46"/>
      <c r="G1260" s="46"/>
      <c r="I1260" s="41"/>
      <c r="J1260" s="47"/>
      <c r="K1260" s="47"/>
      <c r="L1260" s="49"/>
      <c r="M1260" s="48"/>
      <c r="N1260" s="50"/>
      <c r="O1260" s="53"/>
      <c r="P1260" s="54"/>
      <c r="Q1260" s="37"/>
      <c r="R1260" s="51"/>
      <c r="S1260" s="43"/>
      <c r="T1260" s="37"/>
      <c r="U1260" s="37"/>
      <c r="V1260" s="43"/>
      <c r="W1260" s="41"/>
    </row>
    <row r="1261" spans="1:23" s="40" customFormat="1" x14ac:dyDescent="0.25">
      <c r="A1261" s="46"/>
      <c r="B1261" s="37"/>
      <c r="C1261" s="45"/>
      <c r="D1261" s="41"/>
      <c r="E1261" s="46"/>
      <c r="F1261" s="46"/>
      <c r="G1261" s="46"/>
      <c r="I1261" s="41"/>
      <c r="J1261" s="47"/>
      <c r="K1261" s="47"/>
      <c r="L1261" s="49"/>
      <c r="M1261" s="48"/>
      <c r="N1261" s="50"/>
      <c r="O1261" s="53"/>
      <c r="P1261" s="54"/>
      <c r="Q1261" s="37"/>
      <c r="R1261" s="51"/>
      <c r="S1261" s="43"/>
      <c r="T1261" s="37"/>
      <c r="U1261" s="37"/>
      <c r="V1261" s="43"/>
      <c r="W1261" s="41"/>
    </row>
    <row r="1262" spans="1:23" s="40" customFormat="1" x14ac:dyDescent="0.25">
      <c r="A1262" s="46"/>
      <c r="B1262" s="37"/>
      <c r="C1262" s="45"/>
      <c r="D1262" s="41"/>
      <c r="E1262" s="46"/>
      <c r="F1262" s="46"/>
      <c r="G1262" s="46"/>
      <c r="I1262" s="41"/>
      <c r="J1262" s="47"/>
      <c r="K1262" s="47"/>
      <c r="L1262" s="49"/>
      <c r="M1262" s="48"/>
      <c r="N1262" s="50"/>
      <c r="O1262" s="53"/>
      <c r="P1262" s="54"/>
      <c r="Q1262" s="37"/>
      <c r="R1262" s="51"/>
      <c r="S1262" s="43"/>
      <c r="T1262" s="37"/>
      <c r="U1262" s="37"/>
      <c r="V1262" s="43"/>
      <c r="W1262" s="41"/>
    </row>
    <row r="1263" spans="1:23" s="40" customFormat="1" x14ac:dyDescent="0.25">
      <c r="A1263" s="46"/>
      <c r="B1263" s="37"/>
      <c r="C1263" s="45"/>
      <c r="D1263" s="41"/>
      <c r="E1263" s="46"/>
      <c r="F1263" s="46"/>
      <c r="G1263" s="46"/>
      <c r="I1263" s="41"/>
      <c r="J1263" s="47"/>
      <c r="K1263" s="47"/>
      <c r="L1263" s="49"/>
      <c r="M1263" s="48"/>
      <c r="N1263" s="50"/>
      <c r="O1263" s="53"/>
      <c r="P1263" s="54"/>
      <c r="Q1263" s="37"/>
      <c r="R1263" s="51"/>
      <c r="S1263" s="43"/>
      <c r="T1263" s="37"/>
      <c r="U1263" s="37"/>
      <c r="V1263" s="43"/>
      <c r="W1263" s="41"/>
    </row>
    <row r="1264" spans="1:23" s="40" customFormat="1" x14ac:dyDescent="0.25">
      <c r="A1264" s="46"/>
      <c r="B1264" s="37"/>
      <c r="C1264" s="45"/>
      <c r="D1264" s="41"/>
      <c r="E1264" s="46"/>
      <c r="F1264" s="46"/>
      <c r="G1264" s="46"/>
      <c r="I1264" s="41"/>
      <c r="J1264" s="47"/>
      <c r="K1264" s="47"/>
      <c r="L1264" s="49"/>
      <c r="M1264" s="48"/>
      <c r="N1264" s="50"/>
      <c r="O1264" s="53"/>
      <c r="P1264" s="54"/>
      <c r="Q1264" s="37"/>
      <c r="R1264" s="51"/>
      <c r="S1264" s="43"/>
      <c r="T1264" s="37"/>
      <c r="U1264" s="37"/>
      <c r="V1264" s="43"/>
      <c r="W1264" s="41"/>
    </row>
    <row r="1265" spans="1:23" s="40" customFormat="1" x14ac:dyDescent="0.25">
      <c r="A1265" s="46"/>
      <c r="B1265" s="37"/>
      <c r="C1265" s="45"/>
      <c r="D1265" s="41"/>
      <c r="E1265" s="46"/>
      <c r="F1265" s="46"/>
      <c r="G1265" s="46"/>
      <c r="I1265" s="41"/>
      <c r="J1265" s="47"/>
      <c r="K1265" s="47"/>
      <c r="L1265" s="49"/>
      <c r="M1265" s="48"/>
      <c r="N1265" s="50"/>
      <c r="O1265" s="53"/>
      <c r="P1265" s="54"/>
      <c r="Q1265" s="37"/>
      <c r="R1265" s="51"/>
      <c r="S1265" s="43"/>
      <c r="T1265" s="37"/>
      <c r="U1265" s="37"/>
      <c r="V1265" s="43"/>
      <c r="W1265" s="41"/>
    </row>
    <row r="1266" spans="1:23" s="40" customFormat="1" x14ac:dyDescent="0.25">
      <c r="A1266" s="46"/>
      <c r="B1266" s="37"/>
      <c r="C1266" s="45"/>
      <c r="D1266" s="41"/>
      <c r="E1266" s="46"/>
      <c r="F1266" s="46"/>
      <c r="G1266" s="46"/>
      <c r="I1266" s="41"/>
      <c r="J1266" s="47"/>
      <c r="K1266" s="47"/>
      <c r="L1266" s="49"/>
      <c r="M1266" s="48"/>
      <c r="N1266" s="50"/>
      <c r="O1266" s="53"/>
      <c r="P1266" s="54"/>
      <c r="Q1266" s="37"/>
      <c r="R1266" s="51"/>
      <c r="S1266" s="43"/>
      <c r="T1266" s="37"/>
      <c r="U1266" s="37"/>
      <c r="V1266" s="43"/>
      <c r="W1266" s="41"/>
    </row>
    <row r="1267" spans="1:23" s="40" customFormat="1" x14ac:dyDescent="0.25">
      <c r="A1267" s="46"/>
      <c r="B1267" s="37"/>
      <c r="C1267" s="45"/>
      <c r="D1267" s="41"/>
      <c r="E1267" s="46"/>
      <c r="F1267" s="46"/>
      <c r="G1267" s="46"/>
      <c r="I1267" s="41"/>
      <c r="J1267" s="47"/>
      <c r="K1267" s="47"/>
      <c r="L1267" s="49"/>
      <c r="M1267" s="48"/>
      <c r="N1267" s="50"/>
      <c r="O1267" s="53"/>
      <c r="P1267" s="54"/>
      <c r="Q1267" s="37"/>
      <c r="R1267" s="51"/>
      <c r="S1267" s="43"/>
      <c r="T1267" s="37"/>
      <c r="U1267" s="37"/>
      <c r="V1267" s="43"/>
      <c r="W1267" s="41"/>
    </row>
    <row r="1268" spans="1:23" s="40" customFormat="1" x14ac:dyDescent="0.25">
      <c r="A1268" s="46"/>
      <c r="B1268" s="37"/>
      <c r="C1268" s="45"/>
      <c r="D1268" s="41"/>
      <c r="E1268" s="46"/>
      <c r="F1268" s="46"/>
      <c r="G1268" s="46"/>
      <c r="I1268" s="41"/>
      <c r="J1268" s="47"/>
      <c r="K1268" s="47"/>
      <c r="L1268" s="49"/>
      <c r="M1268" s="48"/>
      <c r="N1268" s="50"/>
      <c r="O1268" s="53"/>
      <c r="P1268" s="54"/>
      <c r="Q1268" s="37"/>
      <c r="R1268" s="51"/>
      <c r="S1268" s="43"/>
      <c r="T1268" s="37"/>
      <c r="U1268" s="37"/>
      <c r="V1268" s="43"/>
      <c r="W1268" s="41"/>
    </row>
    <row r="1269" spans="1:23" s="40" customFormat="1" x14ac:dyDescent="0.25">
      <c r="A1269" s="46"/>
      <c r="B1269" s="37"/>
      <c r="C1269" s="45"/>
      <c r="D1269" s="41"/>
      <c r="E1269" s="46"/>
      <c r="F1269" s="46"/>
      <c r="G1269" s="46"/>
      <c r="I1269" s="41"/>
      <c r="J1269" s="47"/>
      <c r="K1269" s="47"/>
      <c r="L1269" s="49"/>
      <c r="M1269" s="48"/>
      <c r="N1269" s="50"/>
      <c r="O1269" s="53"/>
      <c r="P1269" s="54"/>
      <c r="Q1269" s="37"/>
      <c r="R1269" s="51"/>
      <c r="S1269" s="43"/>
      <c r="T1269" s="37"/>
      <c r="U1269" s="37"/>
      <c r="V1269" s="43"/>
      <c r="W1269" s="41"/>
    </row>
    <row r="1270" spans="1:23" s="40" customFormat="1" x14ac:dyDescent="0.25">
      <c r="A1270" s="46"/>
      <c r="B1270" s="37"/>
      <c r="C1270" s="45"/>
      <c r="D1270" s="41"/>
      <c r="E1270" s="46"/>
      <c r="F1270" s="46"/>
      <c r="G1270" s="46"/>
      <c r="I1270" s="41"/>
      <c r="J1270" s="47"/>
      <c r="K1270" s="47"/>
      <c r="L1270" s="49"/>
      <c r="M1270" s="48"/>
      <c r="N1270" s="50"/>
      <c r="O1270" s="53"/>
      <c r="P1270" s="54"/>
      <c r="Q1270" s="37"/>
      <c r="R1270" s="51"/>
      <c r="S1270" s="43"/>
      <c r="T1270" s="37"/>
      <c r="U1270" s="37"/>
      <c r="V1270" s="43"/>
      <c r="W1270" s="41"/>
    </row>
    <row r="1271" spans="1:23" s="40" customFormat="1" x14ac:dyDescent="0.25">
      <c r="A1271" s="46"/>
      <c r="B1271" s="37"/>
      <c r="C1271" s="45"/>
      <c r="D1271" s="41"/>
      <c r="E1271" s="46"/>
      <c r="F1271" s="46"/>
      <c r="G1271" s="46"/>
      <c r="I1271" s="41"/>
      <c r="J1271" s="47"/>
      <c r="K1271" s="47"/>
      <c r="L1271" s="49"/>
      <c r="M1271" s="48"/>
      <c r="N1271" s="50"/>
      <c r="O1271" s="53"/>
      <c r="P1271" s="54"/>
      <c r="Q1271" s="37"/>
      <c r="R1271" s="51"/>
      <c r="S1271" s="43"/>
      <c r="T1271" s="37"/>
      <c r="U1271" s="37"/>
      <c r="V1271" s="43"/>
      <c r="W1271" s="41"/>
    </row>
    <row r="1272" spans="1:23" s="40" customFormat="1" x14ac:dyDescent="0.25">
      <c r="A1272" s="46"/>
      <c r="B1272" s="37"/>
      <c r="C1272" s="45"/>
      <c r="D1272" s="41"/>
      <c r="E1272" s="46"/>
      <c r="F1272" s="46"/>
      <c r="G1272" s="46"/>
      <c r="I1272" s="41"/>
      <c r="J1272" s="47"/>
      <c r="K1272" s="47"/>
      <c r="L1272" s="49"/>
      <c r="M1272" s="48"/>
      <c r="N1272" s="50"/>
      <c r="O1272" s="53"/>
      <c r="P1272" s="54"/>
      <c r="Q1272" s="37"/>
      <c r="R1272" s="51"/>
      <c r="S1272" s="43"/>
      <c r="T1272" s="37"/>
      <c r="U1272" s="37"/>
      <c r="V1272" s="43"/>
      <c r="W1272" s="41"/>
    </row>
    <row r="1273" spans="1:23" s="40" customFormat="1" x14ac:dyDescent="0.25">
      <c r="A1273" s="46"/>
      <c r="B1273" s="37"/>
      <c r="C1273" s="45"/>
      <c r="D1273" s="41"/>
      <c r="E1273" s="46"/>
      <c r="F1273" s="46"/>
      <c r="G1273" s="46"/>
      <c r="I1273" s="41"/>
      <c r="J1273" s="47"/>
      <c r="K1273" s="47"/>
      <c r="L1273" s="49"/>
      <c r="M1273" s="48"/>
      <c r="N1273" s="50"/>
      <c r="O1273" s="53"/>
      <c r="P1273" s="54"/>
      <c r="Q1273" s="37"/>
      <c r="R1273" s="51"/>
      <c r="S1273" s="43"/>
      <c r="T1273" s="37"/>
      <c r="U1273" s="37"/>
      <c r="V1273" s="43"/>
      <c r="W1273" s="41"/>
    </row>
    <row r="1274" spans="1:23" s="40" customFormat="1" x14ac:dyDescent="0.25">
      <c r="A1274" s="46"/>
      <c r="B1274" s="37"/>
      <c r="C1274" s="45"/>
      <c r="D1274" s="41"/>
      <c r="E1274" s="46"/>
      <c r="F1274" s="46"/>
      <c r="G1274" s="46"/>
      <c r="I1274" s="41"/>
      <c r="J1274" s="47"/>
      <c r="K1274" s="47"/>
      <c r="L1274" s="49"/>
      <c r="M1274" s="48"/>
      <c r="N1274" s="50"/>
      <c r="O1274" s="53"/>
      <c r="P1274" s="54"/>
      <c r="Q1274" s="37"/>
      <c r="R1274" s="51"/>
      <c r="S1274" s="43"/>
      <c r="T1274" s="37"/>
      <c r="U1274" s="37"/>
      <c r="V1274" s="43"/>
      <c r="W1274" s="41"/>
    </row>
    <row r="1275" spans="1:23" s="40" customFormat="1" x14ac:dyDescent="0.25">
      <c r="A1275" s="46"/>
      <c r="B1275" s="37"/>
      <c r="C1275" s="45"/>
      <c r="D1275" s="41"/>
      <c r="E1275" s="46"/>
      <c r="F1275" s="46"/>
      <c r="G1275" s="46"/>
      <c r="I1275" s="41"/>
      <c r="J1275" s="47"/>
      <c r="K1275" s="47"/>
      <c r="L1275" s="49"/>
      <c r="M1275" s="48"/>
      <c r="N1275" s="50"/>
      <c r="O1275" s="53"/>
      <c r="P1275" s="54"/>
      <c r="Q1275" s="37"/>
      <c r="R1275" s="51"/>
      <c r="S1275" s="43"/>
      <c r="T1275" s="37"/>
      <c r="U1275" s="37"/>
      <c r="V1275" s="43"/>
      <c r="W1275" s="41"/>
    </row>
    <row r="1276" spans="1:23" s="40" customFormat="1" x14ac:dyDescent="0.25">
      <c r="A1276" s="46"/>
      <c r="B1276" s="37"/>
      <c r="C1276" s="45"/>
      <c r="D1276" s="41"/>
      <c r="E1276" s="46"/>
      <c r="F1276" s="46"/>
      <c r="G1276" s="46"/>
      <c r="I1276" s="41"/>
      <c r="J1276" s="47"/>
      <c r="K1276" s="47"/>
      <c r="L1276" s="49"/>
      <c r="M1276" s="48"/>
      <c r="N1276" s="50"/>
      <c r="O1276" s="53"/>
      <c r="P1276" s="54"/>
      <c r="Q1276" s="37"/>
      <c r="R1276" s="51"/>
      <c r="S1276" s="43"/>
      <c r="T1276" s="37"/>
      <c r="U1276" s="37"/>
      <c r="V1276" s="43"/>
      <c r="W1276" s="41"/>
    </row>
    <row r="1277" spans="1:23" s="40" customFormat="1" x14ac:dyDescent="0.25">
      <c r="A1277" s="46"/>
      <c r="B1277" s="37"/>
      <c r="C1277" s="45"/>
      <c r="D1277" s="41"/>
      <c r="E1277" s="46"/>
      <c r="F1277" s="46"/>
      <c r="G1277" s="46"/>
      <c r="I1277" s="41"/>
      <c r="J1277" s="47"/>
      <c r="K1277" s="47"/>
      <c r="L1277" s="49"/>
      <c r="M1277" s="48"/>
      <c r="N1277" s="50"/>
      <c r="O1277" s="53"/>
      <c r="P1277" s="54"/>
      <c r="Q1277" s="37"/>
      <c r="R1277" s="51"/>
      <c r="S1277" s="43"/>
      <c r="T1277" s="37"/>
      <c r="U1277" s="37"/>
      <c r="V1277" s="43"/>
      <c r="W1277" s="41"/>
    </row>
    <row r="1278" spans="1:23" s="40" customFormat="1" x14ac:dyDescent="0.25">
      <c r="A1278" s="46"/>
      <c r="B1278" s="37"/>
      <c r="C1278" s="45"/>
      <c r="D1278" s="41"/>
      <c r="E1278" s="46"/>
      <c r="F1278" s="46"/>
      <c r="G1278" s="46"/>
      <c r="I1278" s="41"/>
      <c r="J1278" s="47"/>
      <c r="K1278" s="47"/>
      <c r="L1278" s="49"/>
      <c r="M1278" s="48"/>
      <c r="N1278" s="50"/>
      <c r="O1278" s="53"/>
      <c r="P1278" s="54"/>
      <c r="Q1278" s="37"/>
      <c r="R1278" s="51"/>
      <c r="S1278" s="43"/>
      <c r="T1278" s="37"/>
      <c r="U1278" s="37"/>
      <c r="V1278" s="43"/>
      <c r="W1278" s="41"/>
    </row>
    <row r="1279" spans="1:23" s="40" customFormat="1" x14ac:dyDescent="0.25">
      <c r="A1279" s="46"/>
      <c r="B1279" s="37"/>
      <c r="C1279" s="45"/>
      <c r="D1279" s="41"/>
      <c r="E1279" s="46"/>
      <c r="F1279" s="46"/>
      <c r="G1279" s="46"/>
      <c r="I1279" s="41"/>
      <c r="J1279" s="47"/>
      <c r="K1279" s="47"/>
      <c r="L1279" s="49"/>
      <c r="M1279" s="48"/>
      <c r="N1279" s="50"/>
      <c r="O1279" s="53"/>
      <c r="P1279" s="54"/>
      <c r="Q1279" s="37"/>
      <c r="R1279" s="51"/>
      <c r="S1279" s="43"/>
      <c r="T1279" s="37"/>
      <c r="U1279" s="37"/>
      <c r="V1279" s="43"/>
      <c r="W1279" s="41"/>
    </row>
    <row r="1280" spans="1:23" s="40" customFormat="1" x14ac:dyDescent="0.25">
      <c r="A1280" s="46"/>
      <c r="B1280" s="37"/>
      <c r="C1280" s="45"/>
      <c r="D1280" s="41"/>
      <c r="E1280" s="46"/>
      <c r="F1280" s="46"/>
      <c r="G1280" s="46"/>
      <c r="I1280" s="41"/>
      <c r="J1280" s="47"/>
      <c r="K1280" s="47"/>
      <c r="L1280" s="49"/>
      <c r="M1280" s="48"/>
      <c r="N1280" s="50"/>
      <c r="O1280" s="53"/>
      <c r="P1280" s="54"/>
      <c r="Q1280" s="37"/>
      <c r="R1280" s="51"/>
      <c r="S1280" s="43"/>
      <c r="T1280" s="37"/>
      <c r="U1280" s="37"/>
      <c r="V1280" s="43"/>
      <c r="W1280" s="41"/>
    </row>
    <row r="1281" spans="1:23" s="40" customFormat="1" x14ac:dyDescent="0.25">
      <c r="A1281" s="46"/>
      <c r="B1281" s="37"/>
      <c r="C1281" s="45"/>
      <c r="D1281" s="41"/>
      <c r="E1281" s="46"/>
      <c r="F1281" s="46"/>
      <c r="G1281" s="46"/>
      <c r="I1281" s="41"/>
      <c r="J1281" s="47"/>
      <c r="K1281" s="47"/>
      <c r="L1281" s="49"/>
      <c r="M1281" s="48"/>
      <c r="N1281" s="50"/>
      <c r="O1281" s="53"/>
      <c r="P1281" s="54"/>
      <c r="Q1281" s="37"/>
      <c r="R1281" s="51"/>
      <c r="S1281" s="43"/>
      <c r="T1281" s="37"/>
      <c r="U1281" s="37"/>
      <c r="V1281" s="43"/>
      <c r="W1281" s="41"/>
    </row>
    <row r="1282" spans="1:23" s="40" customFormat="1" x14ac:dyDescent="0.25">
      <c r="A1282" s="46"/>
      <c r="B1282" s="37"/>
      <c r="C1282" s="45"/>
      <c r="D1282" s="41"/>
      <c r="E1282" s="46"/>
      <c r="F1282" s="46"/>
      <c r="G1282" s="46"/>
      <c r="I1282" s="41"/>
      <c r="J1282" s="47"/>
      <c r="K1282" s="47"/>
      <c r="L1282" s="49"/>
      <c r="M1282" s="48"/>
      <c r="N1282" s="50"/>
      <c r="O1282" s="53"/>
      <c r="P1282" s="54"/>
      <c r="Q1282" s="37"/>
      <c r="R1282" s="51"/>
      <c r="S1282" s="43"/>
      <c r="T1282" s="37"/>
      <c r="U1282" s="37"/>
      <c r="V1282" s="43"/>
      <c r="W1282" s="41"/>
    </row>
    <row r="1283" spans="1:23" s="40" customFormat="1" x14ac:dyDescent="0.25">
      <c r="A1283" s="46"/>
      <c r="B1283" s="37"/>
      <c r="C1283" s="45"/>
      <c r="D1283" s="41"/>
      <c r="E1283" s="46"/>
      <c r="F1283" s="46"/>
      <c r="G1283" s="46"/>
      <c r="I1283" s="41"/>
      <c r="J1283" s="47"/>
      <c r="K1283" s="47"/>
      <c r="L1283" s="49"/>
      <c r="M1283" s="48"/>
      <c r="N1283" s="50"/>
      <c r="O1283" s="53"/>
      <c r="P1283" s="54"/>
      <c r="Q1283" s="37"/>
      <c r="R1283" s="51"/>
      <c r="S1283" s="43"/>
      <c r="T1283" s="37"/>
      <c r="U1283" s="37"/>
      <c r="V1283" s="43"/>
      <c r="W1283" s="41"/>
    </row>
    <row r="1284" spans="1:23" s="40" customFormat="1" x14ac:dyDescent="0.25">
      <c r="A1284" s="46"/>
      <c r="B1284" s="37"/>
      <c r="C1284" s="45"/>
      <c r="D1284" s="41"/>
      <c r="E1284" s="46"/>
      <c r="F1284" s="46"/>
      <c r="G1284" s="46"/>
      <c r="I1284" s="41"/>
      <c r="J1284" s="47"/>
      <c r="K1284" s="47"/>
      <c r="L1284" s="49"/>
      <c r="M1284" s="48"/>
      <c r="N1284" s="50"/>
      <c r="O1284" s="53"/>
      <c r="P1284" s="54"/>
      <c r="Q1284" s="37"/>
      <c r="R1284" s="51"/>
      <c r="S1284" s="43"/>
      <c r="T1284" s="37"/>
      <c r="U1284" s="37"/>
      <c r="V1284" s="43"/>
      <c r="W1284" s="41"/>
    </row>
    <row r="1285" spans="1:23" s="40" customFormat="1" x14ac:dyDescent="0.25">
      <c r="A1285" s="46"/>
      <c r="B1285" s="37"/>
      <c r="C1285" s="45"/>
      <c r="D1285" s="41"/>
      <c r="E1285" s="46"/>
      <c r="F1285" s="46"/>
      <c r="G1285" s="46"/>
      <c r="I1285" s="41"/>
      <c r="J1285" s="47"/>
      <c r="K1285" s="47"/>
      <c r="L1285" s="49"/>
      <c r="M1285" s="48"/>
      <c r="N1285" s="50"/>
      <c r="O1285" s="53"/>
      <c r="P1285" s="54"/>
      <c r="Q1285" s="37"/>
      <c r="R1285" s="51"/>
      <c r="S1285" s="43"/>
      <c r="T1285" s="37"/>
      <c r="U1285" s="37"/>
      <c r="V1285" s="43"/>
      <c r="W1285" s="41"/>
    </row>
    <row r="1286" spans="1:23" s="40" customFormat="1" x14ac:dyDescent="0.25">
      <c r="A1286" s="46"/>
      <c r="B1286" s="37"/>
      <c r="C1286" s="45"/>
      <c r="D1286" s="41"/>
      <c r="E1286" s="46"/>
      <c r="F1286" s="46"/>
      <c r="G1286" s="46"/>
      <c r="I1286" s="41"/>
      <c r="J1286" s="47"/>
      <c r="K1286" s="47"/>
      <c r="L1286" s="49"/>
      <c r="M1286" s="48"/>
      <c r="N1286" s="50"/>
      <c r="O1286" s="53"/>
      <c r="P1286" s="54"/>
      <c r="Q1286" s="37"/>
      <c r="R1286" s="51"/>
      <c r="S1286" s="43"/>
      <c r="T1286" s="37"/>
      <c r="U1286" s="37"/>
      <c r="V1286" s="43"/>
      <c r="W1286" s="41"/>
    </row>
    <row r="1287" spans="1:23" s="40" customFormat="1" x14ac:dyDescent="0.25">
      <c r="A1287" s="46"/>
      <c r="B1287" s="37"/>
      <c r="C1287" s="45"/>
      <c r="D1287" s="41"/>
      <c r="E1287" s="46"/>
      <c r="F1287" s="46"/>
      <c r="G1287" s="46"/>
      <c r="I1287" s="41"/>
      <c r="J1287" s="47"/>
      <c r="K1287" s="47"/>
      <c r="L1287" s="49"/>
      <c r="M1287" s="48"/>
      <c r="N1287" s="50"/>
      <c r="O1287" s="53"/>
      <c r="P1287" s="54"/>
      <c r="Q1287" s="37"/>
      <c r="R1287" s="51"/>
      <c r="S1287" s="43"/>
      <c r="T1287" s="37"/>
      <c r="U1287" s="37"/>
      <c r="V1287" s="43"/>
      <c r="W1287" s="41"/>
    </row>
    <row r="1288" spans="1:23" s="40" customFormat="1" x14ac:dyDescent="0.25">
      <c r="A1288" s="46"/>
      <c r="B1288" s="37"/>
      <c r="C1288" s="45"/>
      <c r="D1288" s="41"/>
      <c r="E1288" s="46"/>
      <c r="F1288" s="46"/>
      <c r="G1288" s="46"/>
      <c r="I1288" s="41"/>
      <c r="J1288" s="47"/>
      <c r="K1288" s="47"/>
      <c r="L1288" s="49"/>
      <c r="M1288" s="48"/>
      <c r="N1288" s="50"/>
      <c r="O1288" s="53"/>
      <c r="P1288" s="54"/>
      <c r="Q1288" s="37"/>
      <c r="R1288" s="51"/>
      <c r="S1288" s="43"/>
      <c r="T1288" s="37"/>
      <c r="U1288" s="37"/>
      <c r="V1288" s="43"/>
      <c r="W1288" s="41"/>
    </row>
    <row r="1289" spans="1:23" s="40" customFormat="1" x14ac:dyDescent="0.25">
      <c r="A1289" s="46"/>
      <c r="B1289" s="37"/>
      <c r="C1289" s="45"/>
      <c r="D1289" s="41"/>
      <c r="E1289" s="46"/>
      <c r="F1289" s="46"/>
      <c r="G1289" s="46"/>
      <c r="I1289" s="41"/>
      <c r="J1289" s="47"/>
      <c r="K1289" s="47"/>
      <c r="L1289" s="49"/>
      <c r="M1289" s="48"/>
      <c r="N1289" s="50"/>
      <c r="O1289" s="53"/>
      <c r="P1289" s="54"/>
      <c r="Q1289" s="37"/>
      <c r="R1289" s="51"/>
      <c r="S1289" s="43"/>
      <c r="T1289" s="37"/>
      <c r="U1289" s="37"/>
      <c r="V1289" s="43"/>
      <c r="W1289" s="41"/>
    </row>
    <row r="1290" spans="1:23" s="40" customFormat="1" x14ac:dyDescent="0.25">
      <c r="A1290" s="46"/>
      <c r="B1290" s="37"/>
      <c r="C1290" s="45"/>
      <c r="D1290" s="41"/>
      <c r="E1290" s="46"/>
      <c r="F1290" s="46"/>
      <c r="G1290" s="46"/>
      <c r="I1290" s="41"/>
      <c r="J1290" s="47"/>
      <c r="K1290" s="47"/>
      <c r="L1290" s="49"/>
      <c r="M1290" s="48"/>
      <c r="N1290" s="50"/>
      <c r="O1290" s="53"/>
      <c r="P1290" s="54"/>
      <c r="Q1290" s="37"/>
      <c r="R1290" s="51"/>
      <c r="S1290" s="43"/>
      <c r="T1290" s="37"/>
      <c r="U1290" s="37"/>
      <c r="V1290" s="43"/>
      <c r="W1290" s="41"/>
    </row>
    <row r="1291" spans="1:23" s="40" customFormat="1" x14ac:dyDescent="0.25">
      <c r="A1291" s="46"/>
      <c r="B1291" s="37"/>
      <c r="C1291" s="45"/>
      <c r="D1291" s="41"/>
      <c r="E1291" s="46"/>
      <c r="F1291" s="46"/>
      <c r="G1291" s="46"/>
      <c r="I1291" s="41"/>
      <c r="J1291" s="47"/>
      <c r="K1291" s="47"/>
      <c r="L1291" s="49"/>
      <c r="M1291" s="48"/>
      <c r="N1291" s="50"/>
      <c r="O1291" s="53"/>
      <c r="P1291" s="54"/>
      <c r="Q1291" s="37"/>
      <c r="R1291" s="51"/>
      <c r="S1291" s="43"/>
      <c r="T1291" s="37"/>
      <c r="U1291" s="37"/>
      <c r="V1291" s="43"/>
      <c r="W1291" s="41"/>
    </row>
    <row r="1292" spans="1:23" s="40" customFormat="1" x14ac:dyDescent="0.25">
      <c r="A1292" s="46"/>
      <c r="B1292" s="37"/>
      <c r="C1292" s="45"/>
      <c r="D1292" s="41"/>
      <c r="E1292" s="46"/>
      <c r="F1292" s="46"/>
      <c r="G1292" s="46"/>
      <c r="I1292" s="41"/>
      <c r="J1292" s="47"/>
      <c r="K1292" s="47"/>
      <c r="L1292" s="49"/>
      <c r="M1292" s="48"/>
      <c r="N1292" s="50"/>
      <c r="O1292" s="53"/>
      <c r="P1292" s="54"/>
      <c r="Q1292" s="37"/>
      <c r="R1292" s="51"/>
      <c r="S1292" s="43"/>
      <c r="T1292" s="37"/>
      <c r="U1292" s="37"/>
      <c r="V1292" s="43"/>
      <c r="W1292" s="41"/>
    </row>
    <row r="1293" spans="1:23" s="40" customFormat="1" x14ac:dyDescent="0.25">
      <c r="A1293" s="46"/>
      <c r="B1293" s="37"/>
      <c r="C1293" s="45"/>
      <c r="D1293" s="41"/>
      <c r="E1293" s="46"/>
      <c r="F1293" s="46"/>
      <c r="G1293" s="46"/>
      <c r="I1293" s="41"/>
      <c r="J1293" s="47"/>
      <c r="K1293" s="47"/>
      <c r="L1293" s="49"/>
      <c r="M1293" s="48"/>
      <c r="N1293" s="50"/>
      <c r="O1293" s="53"/>
      <c r="P1293" s="54"/>
      <c r="Q1293" s="37"/>
      <c r="R1293" s="51"/>
      <c r="S1293" s="43"/>
      <c r="T1293" s="37"/>
      <c r="U1293" s="37"/>
      <c r="V1293" s="43"/>
      <c r="W1293" s="41"/>
    </row>
    <row r="1294" spans="1:23" s="40" customFormat="1" x14ac:dyDescent="0.25">
      <c r="A1294" s="46"/>
      <c r="B1294" s="37"/>
      <c r="C1294" s="45"/>
      <c r="D1294" s="41"/>
      <c r="E1294" s="46"/>
      <c r="F1294" s="46"/>
      <c r="G1294" s="46"/>
      <c r="I1294" s="41"/>
      <c r="J1294" s="47"/>
      <c r="K1294" s="47"/>
      <c r="L1294" s="49"/>
      <c r="M1294" s="48"/>
      <c r="N1294" s="50"/>
      <c r="O1294" s="53"/>
      <c r="P1294" s="54"/>
      <c r="Q1294" s="37"/>
      <c r="R1294" s="51"/>
      <c r="S1294" s="43"/>
      <c r="T1294" s="37"/>
      <c r="U1294" s="37"/>
      <c r="V1294" s="43"/>
      <c r="W1294" s="41"/>
    </row>
    <row r="1295" spans="1:23" s="40" customFormat="1" x14ac:dyDescent="0.25">
      <c r="A1295" s="46"/>
      <c r="B1295" s="37"/>
      <c r="C1295" s="45"/>
      <c r="D1295" s="41"/>
      <c r="E1295" s="46"/>
      <c r="F1295" s="46"/>
      <c r="G1295" s="46"/>
      <c r="I1295" s="41"/>
      <c r="J1295" s="47"/>
      <c r="K1295" s="47"/>
      <c r="L1295" s="49"/>
      <c r="M1295" s="48"/>
      <c r="N1295" s="50"/>
      <c r="O1295" s="53"/>
      <c r="P1295" s="54"/>
      <c r="Q1295" s="37"/>
      <c r="R1295" s="51"/>
      <c r="S1295" s="43"/>
      <c r="T1295" s="37"/>
      <c r="U1295" s="37"/>
      <c r="V1295" s="43"/>
      <c r="W1295" s="41"/>
    </row>
    <row r="1296" spans="1:23" s="40" customFormat="1" x14ac:dyDescent="0.25">
      <c r="A1296" s="46"/>
      <c r="B1296" s="37"/>
      <c r="C1296" s="45"/>
      <c r="D1296" s="41"/>
      <c r="E1296" s="46"/>
      <c r="F1296" s="46"/>
      <c r="G1296" s="46"/>
      <c r="I1296" s="41"/>
      <c r="J1296" s="47"/>
      <c r="K1296" s="47"/>
      <c r="L1296" s="49"/>
      <c r="M1296" s="48"/>
      <c r="N1296" s="50"/>
      <c r="O1296" s="53"/>
      <c r="P1296" s="54"/>
      <c r="Q1296" s="37"/>
      <c r="R1296" s="51"/>
      <c r="S1296" s="43"/>
      <c r="T1296" s="37"/>
      <c r="U1296" s="37"/>
      <c r="V1296" s="43"/>
      <c r="W1296" s="41"/>
    </row>
    <row r="1297" spans="1:23" s="40" customFormat="1" x14ac:dyDescent="0.25">
      <c r="A1297" s="46"/>
      <c r="B1297" s="37"/>
      <c r="C1297" s="45"/>
      <c r="D1297" s="41"/>
      <c r="E1297" s="46"/>
      <c r="F1297" s="46"/>
      <c r="G1297" s="46"/>
      <c r="I1297" s="41"/>
      <c r="J1297" s="47"/>
      <c r="K1297" s="47"/>
      <c r="L1297" s="49"/>
      <c r="M1297" s="48"/>
      <c r="N1297" s="50"/>
      <c r="O1297" s="53"/>
      <c r="P1297" s="54"/>
      <c r="Q1297" s="37"/>
      <c r="R1297" s="51"/>
      <c r="S1297" s="43"/>
      <c r="T1297" s="37"/>
      <c r="U1297" s="37"/>
      <c r="V1297" s="43"/>
      <c r="W1297" s="41"/>
    </row>
    <row r="1298" spans="1:23" s="40" customFormat="1" x14ac:dyDescent="0.25">
      <c r="A1298" s="46"/>
      <c r="B1298" s="37"/>
      <c r="C1298" s="45"/>
      <c r="D1298" s="41"/>
      <c r="E1298" s="46"/>
      <c r="F1298" s="46"/>
      <c r="G1298" s="46"/>
      <c r="I1298" s="41"/>
      <c r="J1298" s="47"/>
      <c r="K1298" s="47"/>
      <c r="L1298" s="49"/>
      <c r="M1298" s="48"/>
      <c r="N1298" s="50"/>
      <c r="O1298" s="53"/>
      <c r="P1298" s="54"/>
      <c r="Q1298" s="37"/>
      <c r="R1298" s="51"/>
      <c r="S1298" s="43"/>
      <c r="T1298" s="37"/>
      <c r="U1298" s="37"/>
      <c r="V1298" s="43"/>
      <c r="W1298" s="41"/>
    </row>
    <row r="1299" spans="1:23" s="40" customFormat="1" x14ac:dyDescent="0.25">
      <c r="A1299" s="46"/>
      <c r="B1299" s="37"/>
      <c r="C1299" s="45"/>
      <c r="D1299" s="41"/>
      <c r="E1299" s="46"/>
      <c r="F1299" s="46"/>
      <c r="G1299" s="46"/>
      <c r="I1299" s="41"/>
      <c r="J1299" s="47"/>
      <c r="K1299" s="47"/>
      <c r="L1299" s="49"/>
      <c r="M1299" s="48"/>
      <c r="N1299" s="50"/>
      <c r="O1299" s="53"/>
      <c r="P1299" s="54"/>
      <c r="Q1299" s="37"/>
      <c r="R1299" s="51"/>
      <c r="S1299" s="43"/>
      <c r="T1299" s="37"/>
      <c r="U1299" s="37"/>
      <c r="V1299" s="43"/>
      <c r="W1299" s="41"/>
    </row>
    <row r="1300" spans="1:23" s="40" customFormat="1" x14ac:dyDescent="0.25">
      <c r="A1300" s="46"/>
      <c r="B1300" s="37"/>
      <c r="C1300" s="45"/>
      <c r="D1300" s="41"/>
      <c r="E1300" s="46"/>
      <c r="F1300" s="46"/>
      <c r="G1300" s="46"/>
      <c r="I1300" s="41"/>
      <c r="J1300" s="47"/>
      <c r="K1300" s="47"/>
      <c r="L1300" s="49"/>
      <c r="M1300" s="48"/>
      <c r="N1300" s="50"/>
      <c r="O1300" s="53"/>
      <c r="P1300" s="54"/>
      <c r="Q1300" s="37"/>
      <c r="R1300" s="51"/>
      <c r="S1300" s="43"/>
      <c r="T1300" s="37"/>
      <c r="U1300" s="37"/>
      <c r="V1300" s="43"/>
      <c r="W1300" s="41"/>
    </row>
    <row r="1301" spans="1:23" s="40" customFormat="1" x14ac:dyDescent="0.25">
      <c r="A1301" s="46"/>
      <c r="B1301" s="37"/>
      <c r="C1301" s="45"/>
      <c r="D1301" s="41"/>
      <c r="E1301" s="46"/>
      <c r="F1301" s="46"/>
      <c r="G1301" s="46"/>
      <c r="I1301" s="41"/>
      <c r="J1301" s="47"/>
      <c r="K1301" s="47"/>
      <c r="L1301" s="49"/>
      <c r="M1301" s="48"/>
      <c r="N1301" s="50"/>
      <c r="O1301" s="53"/>
      <c r="P1301" s="54"/>
      <c r="Q1301" s="37"/>
      <c r="R1301" s="51"/>
      <c r="S1301" s="43"/>
      <c r="T1301" s="37"/>
      <c r="U1301" s="37"/>
      <c r="V1301" s="43"/>
      <c r="W1301" s="41"/>
    </row>
    <row r="1302" spans="1:23" s="40" customFormat="1" x14ac:dyDescent="0.25">
      <c r="A1302" s="46"/>
      <c r="B1302" s="37"/>
      <c r="C1302" s="45"/>
      <c r="D1302" s="41"/>
      <c r="E1302" s="46"/>
      <c r="F1302" s="46"/>
      <c r="G1302" s="46"/>
      <c r="I1302" s="41"/>
      <c r="J1302" s="47"/>
      <c r="K1302" s="47"/>
      <c r="L1302" s="49"/>
      <c r="M1302" s="48"/>
      <c r="N1302" s="50"/>
      <c r="O1302" s="53"/>
      <c r="P1302" s="54"/>
      <c r="Q1302" s="37"/>
      <c r="R1302" s="51"/>
      <c r="S1302" s="43"/>
      <c r="T1302" s="37"/>
      <c r="U1302" s="37"/>
      <c r="V1302" s="43"/>
      <c r="W1302" s="41"/>
    </row>
    <row r="1303" spans="1:23" s="40" customFormat="1" x14ac:dyDescent="0.25">
      <c r="A1303" s="46"/>
      <c r="B1303" s="37"/>
      <c r="C1303" s="45"/>
      <c r="D1303" s="41"/>
      <c r="E1303" s="46"/>
      <c r="F1303" s="46"/>
      <c r="G1303" s="46"/>
      <c r="I1303" s="41"/>
      <c r="J1303" s="47"/>
      <c r="K1303" s="47"/>
      <c r="L1303" s="49"/>
      <c r="M1303" s="48"/>
      <c r="N1303" s="50"/>
      <c r="O1303" s="53"/>
      <c r="P1303" s="54"/>
      <c r="Q1303" s="37"/>
      <c r="R1303" s="51"/>
      <c r="S1303" s="43"/>
      <c r="T1303" s="37"/>
      <c r="U1303" s="37"/>
      <c r="V1303" s="43"/>
      <c r="W1303" s="41"/>
    </row>
    <row r="1304" spans="1:23" s="40" customFormat="1" x14ac:dyDescent="0.25">
      <c r="A1304" s="46"/>
      <c r="B1304" s="37"/>
      <c r="C1304" s="45"/>
      <c r="D1304" s="41"/>
      <c r="E1304" s="46"/>
      <c r="F1304" s="46"/>
      <c r="G1304" s="46"/>
      <c r="I1304" s="41"/>
      <c r="J1304" s="47"/>
      <c r="K1304" s="47"/>
      <c r="L1304" s="49"/>
      <c r="M1304" s="48"/>
      <c r="N1304" s="50"/>
      <c r="O1304" s="53"/>
      <c r="P1304" s="54"/>
      <c r="Q1304" s="37"/>
      <c r="R1304" s="51"/>
      <c r="S1304" s="43"/>
      <c r="T1304" s="37"/>
      <c r="U1304" s="37"/>
      <c r="V1304" s="43"/>
      <c r="W1304" s="41"/>
    </row>
    <row r="1305" spans="1:23" s="40" customFormat="1" x14ac:dyDescent="0.25">
      <c r="A1305" s="46"/>
      <c r="B1305" s="37"/>
      <c r="C1305" s="45"/>
      <c r="D1305" s="41"/>
      <c r="E1305" s="46"/>
      <c r="F1305" s="46"/>
      <c r="G1305" s="46"/>
      <c r="I1305" s="41"/>
      <c r="J1305" s="47"/>
      <c r="K1305" s="47"/>
      <c r="L1305" s="49"/>
      <c r="M1305" s="48"/>
      <c r="N1305" s="50"/>
      <c r="O1305" s="53"/>
      <c r="P1305" s="54"/>
      <c r="Q1305" s="37"/>
      <c r="R1305" s="51"/>
      <c r="S1305" s="43"/>
      <c r="T1305" s="37"/>
      <c r="U1305" s="37"/>
      <c r="V1305" s="43"/>
      <c r="W1305" s="41"/>
    </row>
    <row r="1306" spans="1:23" s="40" customFormat="1" x14ac:dyDescent="0.25">
      <c r="A1306" s="46"/>
      <c r="B1306" s="37"/>
      <c r="C1306" s="45"/>
      <c r="D1306" s="41"/>
      <c r="E1306" s="46"/>
      <c r="F1306" s="46"/>
      <c r="G1306" s="46"/>
      <c r="I1306" s="41"/>
      <c r="J1306" s="47"/>
      <c r="K1306" s="47"/>
      <c r="L1306" s="49"/>
      <c r="M1306" s="48"/>
      <c r="N1306" s="50"/>
      <c r="O1306" s="53"/>
      <c r="P1306" s="54"/>
      <c r="Q1306" s="37"/>
      <c r="R1306" s="51"/>
      <c r="S1306" s="43"/>
      <c r="T1306" s="37"/>
      <c r="U1306" s="37"/>
      <c r="V1306" s="43"/>
      <c r="W1306" s="41"/>
    </row>
    <row r="1307" spans="1:23" s="40" customFormat="1" x14ac:dyDescent="0.25">
      <c r="A1307" s="46"/>
      <c r="B1307" s="37"/>
      <c r="C1307" s="45"/>
      <c r="D1307" s="41"/>
      <c r="E1307" s="46"/>
      <c r="F1307" s="46"/>
      <c r="G1307" s="46"/>
      <c r="I1307" s="41"/>
      <c r="J1307" s="47"/>
      <c r="K1307" s="47"/>
      <c r="L1307" s="49"/>
      <c r="M1307" s="48"/>
      <c r="N1307" s="50"/>
      <c r="O1307" s="53"/>
      <c r="P1307" s="54"/>
      <c r="Q1307" s="37"/>
      <c r="R1307" s="51"/>
      <c r="S1307" s="43"/>
      <c r="T1307" s="37"/>
      <c r="U1307" s="37"/>
      <c r="V1307" s="43"/>
      <c r="W1307" s="41"/>
    </row>
    <row r="1308" spans="1:23" s="40" customFormat="1" x14ac:dyDescent="0.25">
      <c r="A1308" s="46"/>
      <c r="B1308" s="37"/>
      <c r="C1308" s="45"/>
      <c r="D1308" s="41"/>
      <c r="E1308" s="46"/>
      <c r="F1308" s="46"/>
      <c r="G1308" s="46"/>
      <c r="I1308" s="41"/>
      <c r="J1308" s="47"/>
      <c r="K1308" s="47"/>
      <c r="L1308" s="49"/>
      <c r="M1308" s="48"/>
      <c r="N1308" s="50"/>
      <c r="O1308" s="53"/>
      <c r="P1308" s="54"/>
      <c r="Q1308" s="37"/>
      <c r="R1308" s="51"/>
      <c r="S1308" s="43"/>
      <c r="T1308" s="37"/>
      <c r="U1308" s="37"/>
      <c r="V1308" s="43"/>
      <c r="W1308" s="41"/>
    </row>
    <row r="1309" spans="1:23" s="40" customFormat="1" x14ac:dyDescent="0.25">
      <c r="A1309" s="46"/>
      <c r="B1309" s="37"/>
      <c r="C1309" s="45"/>
      <c r="D1309" s="41"/>
      <c r="E1309" s="46"/>
      <c r="F1309" s="46"/>
      <c r="G1309" s="46"/>
      <c r="I1309" s="41"/>
      <c r="J1309" s="47"/>
      <c r="K1309" s="47"/>
      <c r="L1309" s="49"/>
      <c r="M1309" s="48"/>
      <c r="N1309" s="50"/>
      <c r="O1309" s="53"/>
      <c r="P1309" s="54"/>
      <c r="Q1309" s="37"/>
      <c r="R1309" s="51"/>
      <c r="S1309" s="43"/>
      <c r="T1309" s="37"/>
      <c r="U1309" s="37"/>
      <c r="V1309" s="43"/>
      <c r="W1309" s="41"/>
    </row>
    <row r="1310" spans="1:23" s="40" customFormat="1" x14ac:dyDescent="0.25">
      <c r="A1310" s="46"/>
      <c r="B1310" s="37"/>
      <c r="C1310" s="45"/>
      <c r="D1310" s="41"/>
      <c r="E1310" s="46"/>
      <c r="F1310" s="46"/>
      <c r="G1310" s="46"/>
      <c r="I1310" s="41"/>
      <c r="J1310" s="47"/>
      <c r="K1310" s="47"/>
      <c r="L1310" s="49"/>
      <c r="M1310" s="48"/>
      <c r="N1310" s="50"/>
      <c r="O1310" s="53"/>
      <c r="P1310" s="54"/>
      <c r="Q1310" s="37"/>
      <c r="R1310" s="51"/>
      <c r="S1310" s="43"/>
      <c r="T1310" s="37"/>
      <c r="U1310" s="37"/>
      <c r="V1310" s="43"/>
      <c r="W1310" s="41"/>
    </row>
    <row r="1311" spans="1:23" s="40" customFormat="1" x14ac:dyDescent="0.25">
      <c r="A1311" s="46"/>
      <c r="B1311" s="37"/>
      <c r="C1311" s="45"/>
      <c r="D1311" s="41"/>
      <c r="E1311" s="46"/>
      <c r="F1311" s="46"/>
      <c r="G1311" s="46"/>
      <c r="I1311" s="41"/>
      <c r="J1311" s="47"/>
      <c r="K1311" s="47"/>
      <c r="L1311" s="49"/>
      <c r="M1311" s="48"/>
      <c r="N1311" s="50"/>
      <c r="O1311" s="53"/>
      <c r="P1311" s="54"/>
      <c r="Q1311" s="37"/>
      <c r="R1311" s="51"/>
      <c r="S1311" s="43"/>
      <c r="T1311" s="37"/>
      <c r="U1311" s="37"/>
      <c r="V1311" s="43"/>
      <c r="W1311" s="41"/>
    </row>
    <row r="1312" spans="1:23" s="40" customFormat="1" x14ac:dyDescent="0.25">
      <c r="A1312" s="46"/>
      <c r="B1312" s="37"/>
      <c r="C1312" s="45"/>
      <c r="D1312" s="41"/>
      <c r="E1312" s="46"/>
      <c r="F1312" s="46"/>
      <c r="G1312" s="46"/>
      <c r="I1312" s="41"/>
      <c r="J1312" s="47"/>
      <c r="K1312" s="47"/>
      <c r="L1312" s="49"/>
      <c r="M1312" s="48"/>
      <c r="N1312" s="50"/>
      <c r="O1312" s="53"/>
      <c r="P1312" s="54"/>
      <c r="Q1312" s="37"/>
      <c r="R1312" s="51"/>
      <c r="S1312" s="43"/>
      <c r="T1312" s="37"/>
      <c r="U1312" s="37"/>
      <c r="V1312" s="43"/>
      <c r="W1312" s="41"/>
    </row>
    <row r="1313" spans="1:23" s="40" customFormat="1" x14ac:dyDescent="0.25">
      <c r="A1313" s="46"/>
      <c r="B1313" s="37"/>
      <c r="C1313" s="45"/>
      <c r="D1313" s="41"/>
      <c r="E1313" s="46"/>
      <c r="F1313" s="46"/>
      <c r="G1313" s="46"/>
      <c r="I1313" s="41"/>
      <c r="J1313" s="47"/>
      <c r="K1313" s="47"/>
      <c r="L1313" s="49"/>
      <c r="M1313" s="48"/>
      <c r="N1313" s="50"/>
      <c r="O1313" s="53"/>
      <c r="P1313" s="54"/>
      <c r="Q1313" s="37"/>
      <c r="R1313" s="51"/>
      <c r="S1313" s="43"/>
      <c r="T1313" s="37"/>
      <c r="U1313" s="37"/>
      <c r="V1313" s="43"/>
      <c r="W1313" s="41"/>
    </row>
    <row r="1314" spans="1:23" s="40" customFormat="1" x14ac:dyDescent="0.25">
      <c r="A1314" s="46"/>
      <c r="B1314" s="37"/>
      <c r="C1314" s="45"/>
      <c r="D1314" s="41"/>
      <c r="E1314" s="46"/>
      <c r="F1314" s="46"/>
      <c r="G1314" s="46"/>
      <c r="I1314" s="41"/>
      <c r="J1314" s="47"/>
      <c r="K1314" s="47"/>
      <c r="L1314" s="49"/>
      <c r="M1314" s="48"/>
      <c r="N1314" s="50"/>
      <c r="O1314" s="53"/>
      <c r="P1314" s="54"/>
      <c r="Q1314" s="37"/>
      <c r="R1314" s="51"/>
      <c r="S1314" s="43"/>
      <c r="T1314" s="37"/>
      <c r="U1314" s="37"/>
      <c r="V1314" s="43"/>
      <c r="W1314" s="41"/>
    </row>
    <row r="1315" spans="1:23" s="40" customFormat="1" x14ac:dyDescent="0.25">
      <c r="A1315" s="46"/>
      <c r="B1315" s="37"/>
      <c r="C1315" s="45"/>
      <c r="D1315" s="41"/>
      <c r="E1315" s="46"/>
      <c r="F1315" s="46"/>
      <c r="G1315" s="46"/>
      <c r="I1315" s="41"/>
      <c r="J1315" s="47"/>
      <c r="K1315" s="47"/>
      <c r="L1315" s="49"/>
      <c r="M1315" s="48"/>
      <c r="N1315" s="50"/>
      <c r="O1315" s="53"/>
      <c r="P1315" s="54"/>
      <c r="Q1315" s="37"/>
      <c r="R1315" s="51"/>
      <c r="S1315" s="43"/>
      <c r="T1315" s="37"/>
      <c r="U1315" s="37"/>
      <c r="V1315" s="43"/>
      <c r="W1315" s="41"/>
    </row>
    <row r="1316" spans="1:23" s="40" customFormat="1" x14ac:dyDescent="0.25">
      <c r="A1316" s="46"/>
      <c r="B1316" s="37"/>
      <c r="C1316" s="45"/>
      <c r="D1316" s="41"/>
      <c r="E1316" s="46"/>
      <c r="F1316" s="46"/>
      <c r="G1316" s="46"/>
      <c r="I1316" s="41"/>
      <c r="J1316" s="47"/>
      <c r="K1316" s="47"/>
      <c r="L1316" s="49"/>
      <c r="M1316" s="48"/>
      <c r="N1316" s="50"/>
      <c r="O1316" s="53"/>
      <c r="P1316" s="54"/>
      <c r="Q1316" s="37"/>
      <c r="R1316" s="51"/>
      <c r="S1316" s="43"/>
      <c r="T1316" s="37"/>
      <c r="U1316" s="37"/>
      <c r="V1316" s="43"/>
      <c r="W1316" s="41"/>
    </row>
    <row r="1317" spans="1:23" s="40" customFormat="1" x14ac:dyDescent="0.25">
      <c r="A1317" s="46"/>
      <c r="B1317" s="37"/>
      <c r="C1317" s="45"/>
      <c r="D1317" s="41"/>
      <c r="E1317" s="46"/>
      <c r="F1317" s="46"/>
      <c r="G1317" s="46"/>
      <c r="I1317" s="41"/>
      <c r="J1317" s="47"/>
      <c r="K1317" s="47"/>
      <c r="L1317" s="49"/>
      <c r="M1317" s="48"/>
      <c r="N1317" s="50"/>
      <c r="O1317" s="53"/>
      <c r="P1317" s="54"/>
      <c r="Q1317" s="37"/>
      <c r="R1317" s="51"/>
      <c r="S1317" s="43"/>
      <c r="T1317" s="37"/>
      <c r="U1317" s="37"/>
      <c r="V1317" s="43"/>
      <c r="W1317" s="41"/>
    </row>
    <row r="1318" spans="1:23" s="40" customFormat="1" x14ac:dyDescent="0.25">
      <c r="A1318" s="46"/>
      <c r="B1318" s="37"/>
      <c r="C1318" s="45"/>
      <c r="D1318" s="41"/>
      <c r="E1318" s="46"/>
      <c r="F1318" s="46"/>
      <c r="G1318" s="46"/>
      <c r="I1318" s="41"/>
      <c r="J1318" s="47"/>
      <c r="K1318" s="47"/>
      <c r="L1318" s="49"/>
      <c r="M1318" s="48"/>
      <c r="N1318" s="50"/>
      <c r="O1318" s="53"/>
      <c r="P1318" s="54"/>
      <c r="Q1318" s="37"/>
      <c r="R1318" s="51"/>
      <c r="S1318" s="43"/>
      <c r="T1318" s="37"/>
      <c r="U1318" s="37"/>
      <c r="V1318" s="43"/>
      <c r="W1318" s="41"/>
    </row>
    <row r="1319" spans="1:23" s="40" customFormat="1" x14ac:dyDescent="0.25">
      <c r="A1319" s="46"/>
      <c r="B1319" s="37"/>
      <c r="C1319" s="45"/>
      <c r="D1319" s="41"/>
      <c r="E1319" s="46"/>
      <c r="F1319" s="46"/>
      <c r="G1319" s="46"/>
      <c r="I1319" s="41"/>
      <c r="J1319" s="47"/>
      <c r="K1319" s="47"/>
      <c r="L1319" s="49"/>
      <c r="M1319" s="48"/>
      <c r="N1319" s="50"/>
      <c r="O1319" s="53"/>
      <c r="P1319" s="54"/>
      <c r="Q1319" s="37"/>
      <c r="R1319" s="51"/>
      <c r="S1319" s="43"/>
      <c r="T1319" s="37"/>
      <c r="U1319" s="37"/>
      <c r="V1319" s="43"/>
      <c r="W1319" s="41"/>
    </row>
    <row r="1320" spans="1:23" s="40" customFormat="1" x14ac:dyDescent="0.25">
      <c r="A1320" s="46"/>
      <c r="B1320" s="37"/>
      <c r="C1320" s="45"/>
      <c r="D1320" s="41"/>
      <c r="E1320" s="46"/>
      <c r="F1320" s="46"/>
      <c r="G1320" s="46"/>
      <c r="I1320" s="41"/>
      <c r="J1320" s="47"/>
      <c r="K1320" s="47"/>
      <c r="L1320" s="49"/>
      <c r="M1320" s="48"/>
      <c r="N1320" s="50"/>
      <c r="O1320" s="53"/>
      <c r="P1320" s="54"/>
      <c r="Q1320" s="37"/>
      <c r="R1320" s="51"/>
      <c r="S1320" s="43"/>
      <c r="T1320" s="37"/>
      <c r="U1320" s="37"/>
      <c r="V1320" s="43"/>
      <c r="W1320" s="41"/>
    </row>
    <row r="1321" spans="1:23" s="40" customFormat="1" x14ac:dyDescent="0.25">
      <c r="A1321" s="46"/>
      <c r="B1321" s="37"/>
      <c r="C1321" s="45"/>
      <c r="D1321" s="41"/>
      <c r="E1321" s="46"/>
      <c r="F1321" s="46"/>
      <c r="G1321" s="46"/>
      <c r="I1321" s="41"/>
      <c r="J1321" s="47"/>
      <c r="K1321" s="47"/>
      <c r="L1321" s="49"/>
      <c r="M1321" s="48"/>
      <c r="N1321" s="50"/>
      <c r="O1321" s="53"/>
      <c r="P1321" s="54"/>
      <c r="Q1321" s="37"/>
      <c r="R1321" s="51"/>
      <c r="S1321" s="43"/>
      <c r="T1321" s="37"/>
      <c r="U1321" s="37"/>
      <c r="V1321" s="43"/>
      <c r="W1321" s="41"/>
    </row>
    <row r="1322" spans="1:23" s="40" customFormat="1" x14ac:dyDescent="0.25">
      <c r="A1322" s="46"/>
      <c r="B1322" s="37"/>
      <c r="C1322" s="45"/>
      <c r="D1322" s="41"/>
      <c r="E1322" s="46"/>
      <c r="F1322" s="46"/>
      <c r="G1322" s="46"/>
      <c r="I1322" s="41"/>
      <c r="J1322" s="47"/>
      <c r="K1322" s="47"/>
      <c r="L1322" s="49"/>
      <c r="M1322" s="48"/>
      <c r="N1322" s="50"/>
      <c r="O1322" s="53"/>
      <c r="P1322" s="54"/>
      <c r="Q1322" s="37"/>
      <c r="R1322" s="51"/>
      <c r="S1322" s="43"/>
      <c r="T1322" s="37"/>
      <c r="U1322" s="37"/>
      <c r="V1322" s="43"/>
      <c r="W1322" s="41"/>
    </row>
    <row r="1323" spans="1:23" s="40" customFormat="1" x14ac:dyDescent="0.25">
      <c r="A1323" s="46"/>
      <c r="B1323" s="37"/>
      <c r="C1323" s="45"/>
      <c r="D1323" s="41"/>
      <c r="E1323" s="46"/>
      <c r="F1323" s="46"/>
      <c r="G1323" s="46"/>
      <c r="I1323" s="41"/>
      <c r="J1323" s="47"/>
      <c r="K1323" s="47"/>
      <c r="L1323" s="49"/>
      <c r="M1323" s="48"/>
      <c r="N1323" s="50"/>
      <c r="O1323" s="53"/>
      <c r="P1323" s="54"/>
      <c r="Q1323" s="37"/>
      <c r="R1323" s="51"/>
      <c r="S1323" s="43"/>
      <c r="T1323" s="37"/>
      <c r="U1323" s="37"/>
      <c r="V1323" s="43"/>
      <c r="W1323" s="41"/>
    </row>
    <row r="1324" spans="1:23" s="40" customFormat="1" x14ac:dyDescent="0.25">
      <c r="A1324" s="46"/>
      <c r="B1324" s="37"/>
      <c r="C1324" s="45"/>
      <c r="D1324" s="41"/>
      <c r="E1324" s="46"/>
      <c r="F1324" s="46"/>
      <c r="G1324" s="46"/>
      <c r="I1324" s="41"/>
      <c r="J1324" s="47"/>
      <c r="K1324" s="47"/>
      <c r="L1324" s="49"/>
      <c r="M1324" s="48"/>
      <c r="N1324" s="50"/>
      <c r="O1324" s="53"/>
      <c r="P1324" s="54"/>
      <c r="Q1324" s="37"/>
      <c r="R1324" s="51"/>
      <c r="S1324" s="43"/>
      <c r="T1324" s="37"/>
      <c r="U1324" s="37"/>
      <c r="V1324" s="43"/>
      <c r="W1324" s="41"/>
    </row>
    <row r="1325" spans="1:23" s="40" customFormat="1" x14ac:dyDescent="0.25">
      <c r="A1325" s="46"/>
      <c r="B1325" s="37"/>
      <c r="C1325" s="45"/>
      <c r="D1325" s="41"/>
      <c r="E1325" s="46"/>
      <c r="F1325" s="46"/>
      <c r="G1325" s="46"/>
      <c r="I1325" s="41"/>
      <c r="J1325" s="47"/>
      <c r="K1325" s="47"/>
      <c r="L1325" s="49"/>
      <c r="M1325" s="48"/>
      <c r="N1325" s="50"/>
      <c r="O1325" s="53"/>
      <c r="P1325" s="54"/>
      <c r="Q1325" s="37"/>
      <c r="R1325" s="51"/>
      <c r="S1325" s="43"/>
      <c r="T1325" s="37"/>
      <c r="U1325" s="37"/>
      <c r="V1325" s="43"/>
      <c r="W1325" s="41"/>
    </row>
    <row r="1326" spans="1:23" s="40" customFormat="1" x14ac:dyDescent="0.25">
      <c r="A1326" s="46"/>
      <c r="B1326" s="37"/>
      <c r="C1326" s="45"/>
      <c r="D1326" s="41"/>
      <c r="E1326" s="46"/>
      <c r="F1326" s="46"/>
      <c r="G1326" s="46"/>
      <c r="I1326" s="41"/>
      <c r="J1326" s="47"/>
      <c r="K1326" s="47"/>
      <c r="L1326" s="49"/>
      <c r="M1326" s="48"/>
      <c r="N1326" s="50"/>
      <c r="O1326" s="53"/>
      <c r="P1326" s="54"/>
      <c r="Q1326" s="37"/>
      <c r="R1326" s="51"/>
      <c r="S1326" s="43"/>
      <c r="T1326" s="37"/>
      <c r="U1326" s="37"/>
      <c r="V1326" s="43"/>
      <c r="W1326" s="41"/>
    </row>
    <row r="1327" spans="1:23" s="40" customFormat="1" x14ac:dyDescent="0.25">
      <c r="A1327" s="46"/>
      <c r="B1327" s="37"/>
      <c r="C1327" s="45"/>
      <c r="D1327" s="41"/>
      <c r="E1327" s="46"/>
      <c r="F1327" s="46"/>
      <c r="G1327" s="46"/>
      <c r="I1327" s="41"/>
      <c r="J1327" s="47"/>
      <c r="K1327" s="47"/>
      <c r="L1327" s="49"/>
      <c r="M1327" s="48"/>
      <c r="N1327" s="50"/>
      <c r="O1327" s="53"/>
      <c r="P1327" s="54"/>
      <c r="Q1327" s="37"/>
      <c r="R1327" s="51"/>
      <c r="S1327" s="43"/>
      <c r="T1327" s="37"/>
      <c r="U1327" s="37"/>
      <c r="V1327" s="43"/>
      <c r="W1327" s="41"/>
    </row>
    <row r="1328" spans="1:23" s="40" customFormat="1" x14ac:dyDescent="0.25">
      <c r="A1328" s="46"/>
      <c r="B1328" s="37"/>
      <c r="C1328" s="45"/>
      <c r="D1328" s="41"/>
      <c r="E1328" s="46"/>
      <c r="F1328" s="46"/>
      <c r="G1328" s="46"/>
      <c r="I1328" s="41"/>
      <c r="J1328" s="47"/>
      <c r="K1328" s="47"/>
      <c r="L1328" s="49"/>
      <c r="M1328" s="48"/>
      <c r="N1328" s="50"/>
      <c r="O1328" s="53"/>
      <c r="P1328" s="54"/>
      <c r="Q1328" s="37"/>
      <c r="R1328" s="51"/>
      <c r="S1328" s="43"/>
      <c r="T1328" s="37"/>
      <c r="U1328" s="37"/>
      <c r="V1328" s="43"/>
      <c r="W1328" s="41"/>
    </row>
    <row r="1329" spans="1:23" s="40" customFormat="1" x14ac:dyDescent="0.25">
      <c r="A1329" s="46"/>
      <c r="B1329" s="37"/>
      <c r="C1329" s="45"/>
      <c r="D1329" s="41"/>
      <c r="E1329" s="46"/>
      <c r="F1329" s="46"/>
      <c r="G1329" s="46"/>
      <c r="I1329" s="41"/>
      <c r="J1329" s="47"/>
      <c r="K1329" s="47"/>
      <c r="L1329" s="49"/>
      <c r="M1329" s="48"/>
      <c r="N1329" s="50"/>
      <c r="O1329" s="53"/>
      <c r="P1329" s="54"/>
      <c r="Q1329" s="37"/>
      <c r="R1329" s="51"/>
      <c r="S1329" s="43"/>
      <c r="T1329" s="37"/>
      <c r="U1329" s="37"/>
      <c r="V1329" s="43"/>
      <c r="W1329" s="41"/>
    </row>
    <row r="1330" spans="1:23" s="40" customFormat="1" x14ac:dyDescent="0.25">
      <c r="A1330" s="46"/>
      <c r="B1330" s="37"/>
      <c r="C1330" s="45"/>
      <c r="D1330" s="41"/>
      <c r="E1330" s="46"/>
      <c r="F1330" s="46"/>
      <c r="G1330" s="46"/>
      <c r="I1330" s="41"/>
      <c r="J1330" s="47"/>
      <c r="K1330" s="47"/>
      <c r="L1330" s="49"/>
      <c r="M1330" s="48"/>
      <c r="N1330" s="50"/>
      <c r="O1330" s="53"/>
      <c r="P1330" s="54"/>
      <c r="Q1330" s="37"/>
      <c r="R1330" s="51"/>
      <c r="S1330" s="43"/>
      <c r="T1330" s="37"/>
      <c r="U1330" s="37"/>
      <c r="V1330" s="43"/>
      <c r="W1330" s="41"/>
    </row>
    <row r="1331" spans="1:23" s="40" customFormat="1" x14ac:dyDescent="0.25">
      <c r="A1331" s="46"/>
      <c r="B1331" s="37"/>
      <c r="C1331" s="45"/>
      <c r="D1331" s="41"/>
      <c r="E1331" s="46"/>
      <c r="F1331" s="46"/>
      <c r="G1331" s="46"/>
      <c r="I1331" s="41"/>
      <c r="J1331" s="47"/>
      <c r="K1331" s="47"/>
      <c r="L1331" s="49"/>
      <c r="M1331" s="48"/>
      <c r="N1331" s="50"/>
      <c r="O1331" s="53"/>
      <c r="P1331" s="54"/>
      <c r="Q1331" s="37"/>
      <c r="R1331" s="51"/>
      <c r="S1331" s="43"/>
      <c r="T1331" s="37"/>
      <c r="U1331" s="37"/>
      <c r="V1331" s="43"/>
      <c r="W1331" s="41"/>
    </row>
    <row r="1332" spans="1:23" s="40" customFormat="1" x14ac:dyDescent="0.25">
      <c r="A1332" s="46"/>
      <c r="B1332" s="37"/>
      <c r="C1332" s="45"/>
      <c r="D1332" s="41"/>
      <c r="E1332" s="46"/>
      <c r="F1332" s="46"/>
      <c r="G1332" s="46"/>
      <c r="I1332" s="41"/>
      <c r="J1332" s="47"/>
      <c r="K1332" s="47"/>
      <c r="L1332" s="49"/>
      <c r="M1332" s="48"/>
      <c r="N1332" s="50"/>
      <c r="O1332" s="53"/>
      <c r="P1332" s="54"/>
      <c r="Q1332" s="37"/>
      <c r="R1332" s="51"/>
      <c r="S1332" s="43"/>
      <c r="T1332" s="37"/>
      <c r="U1332" s="37"/>
      <c r="V1332" s="43"/>
      <c r="W1332" s="41"/>
    </row>
    <row r="1333" spans="1:23" s="40" customFormat="1" x14ac:dyDescent="0.25">
      <c r="A1333" s="46"/>
      <c r="B1333" s="37"/>
      <c r="C1333" s="45"/>
      <c r="D1333" s="41"/>
      <c r="E1333" s="46"/>
      <c r="F1333" s="46"/>
      <c r="G1333" s="46"/>
      <c r="I1333" s="41"/>
      <c r="J1333" s="47"/>
      <c r="K1333" s="47"/>
      <c r="L1333" s="49"/>
      <c r="M1333" s="48"/>
      <c r="N1333" s="50"/>
      <c r="O1333" s="53"/>
      <c r="P1333" s="54"/>
      <c r="Q1333" s="37"/>
      <c r="R1333" s="51"/>
      <c r="S1333" s="43"/>
      <c r="T1333" s="37"/>
      <c r="U1333" s="37"/>
      <c r="V1333" s="43"/>
      <c r="W1333" s="41"/>
    </row>
    <row r="1334" spans="1:23" s="40" customFormat="1" x14ac:dyDescent="0.25">
      <c r="A1334" s="46"/>
      <c r="B1334" s="37"/>
      <c r="C1334" s="45"/>
      <c r="D1334" s="41"/>
      <c r="E1334" s="46"/>
      <c r="F1334" s="46"/>
      <c r="G1334" s="46"/>
      <c r="I1334" s="41"/>
      <c r="J1334" s="47"/>
      <c r="K1334" s="47"/>
      <c r="L1334" s="49"/>
      <c r="M1334" s="48"/>
      <c r="N1334" s="50"/>
      <c r="O1334" s="53"/>
      <c r="P1334" s="54"/>
      <c r="Q1334" s="37"/>
      <c r="R1334" s="51"/>
      <c r="S1334" s="43"/>
      <c r="T1334" s="37"/>
      <c r="U1334" s="37"/>
      <c r="V1334" s="43"/>
      <c r="W1334" s="41"/>
    </row>
    <row r="1335" spans="1:23" s="40" customFormat="1" x14ac:dyDescent="0.25">
      <c r="A1335" s="46"/>
      <c r="B1335" s="37"/>
      <c r="C1335" s="45"/>
      <c r="D1335" s="41"/>
      <c r="E1335" s="46"/>
      <c r="F1335" s="46"/>
      <c r="G1335" s="46"/>
      <c r="I1335" s="41"/>
      <c r="J1335" s="47"/>
      <c r="K1335" s="47"/>
      <c r="L1335" s="49"/>
      <c r="M1335" s="48"/>
      <c r="N1335" s="50"/>
      <c r="O1335" s="53"/>
      <c r="P1335" s="54"/>
      <c r="Q1335" s="37"/>
      <c r="R1335" s="51"/>
      <c r="S1335" s="43"/>
      <c r="T1335" s="37"/>
      <c r="U1335" s="37"/>
      <c r="V1335" s="43"/>
      <c r="W1335" s="41"/>
    </row>
    <row r="1336" spans="1:23" s="40" customFormat="1" x14ac:dyDescent="0.25">
      <c r="A1336" s="46"/>
      <c r="B1336" s="37"/>
      <c r="C1336" s="45"/>
      <c r="D1336" s="41"/>
      <c r="E1336" s="46"/>
      <c r="F1336" s="46"/>
      <c r="G1336" s="46"/>
      <c r="I1336" s="41"/>
      <c r="J1336" s="47"/>
      <c r="K1336" s="47"/>
      <c r="L1336" s="49"/>
      <c r="M1336" s="48"/>
      <c r="N1336" s="50"/>
      <c r="O1336" s="53"/>
      <c r="P1336" s="54"/>
      <c r="Q1336" s="37"/>
      <c r="R1336" s="51"/>
      <c r="S1336" s="43"/>
      <c r="T1336" s="37"/>
      <c r="U1336" s="37"/>
      <c r="V1336" s="43"/>
      <c r="W1336" s="41"/>
    </row>
    <row r="1337" spans="1:23" s="40" customFormat="1" x14ac:dyDescent="0.25">
      <c r="A1337" s="46"/>
      <c r="B1337" s="37"/>
      <c r="C1337" s="45"/>
      <c r="D1337" s="41"/>
      <c r="E1337" s="46"/>
      <c r="F1337" s="46"/>
      <c r="G1337" s="46"/>
      <c r="I1337" s="41"/>
      <c r="J1337" s="47"/>
      <c r="K1337" s="47"/>
      <c r="L1337" s="49"/>
      <c r="M1337" s="48"/>
      <c r="N1337" s="50"/>
      <c r="O1337" s="53"/>
      <c r="P1337" s="54"/>
      <c r="Q1337" s="37"/>
      <c r="R1337" s="51"/>
      <c r="S1337" s="43"/>
      <c r="T1337" s="37"/>
      <c r="U1337" s="37"/>
      <c r="V1337" s="43"/>
      <c r="W1337" s="41"/>
    </row>
    <row r="1338" spans="1:23" s="40" customFormat="1" x14ac:dyDescent="0.25">
      <c r="A1338" s="46"/>
      <c r="B1338" s="37"/>
      <c r="C1338" s="45"/>
      <c r="D1338" s="41"/>
      <c r="E1338" s="46"/>
      <c r="F1338" s="46"/>
      <c r="G1338" s="46"/>
      <c r="I1338" s="41"/>
      <c r="J1338" s="47"/>
      <c r="K1338" s="47"/>
      <c r="L1338" s="49"/>
      <c r="M1338" s="48"/>
      <c r="N1338" s="50"/>
      <c r="O1338" s="53"/>
      <c r="P1338" s="54"/>
      <c r="Q1338" s="37"/>
      <c r="R1338" s="51"/>
      <c r="S1338" s="43"/>
      <c r="T1338" s="37"/>
      <c r="U1338" s="37"/>
      <c r="V1338" s="43"/>
      <c r="W1338" s="41"/>
    </row>
    <row r="1339" spans="1:23" s="40" customFormat="1" x14ac:dyDescent="0.25">
      <c r="A1339" s="46"/>
      <c r="B1339" s="37"/>
      <c r="C1339" s="45"/>
      <c r="D1339" s="41"/>
      <c r="E1339" s="46"/>
      <c r="F1339" s="46"/>
      <c r="G1339" s="46"/>
      <c r="I1339" s="41"/>
      <c r="J1339" s="47"/>
      <c r="K1339" s="47"/>
      <c r="L1339" s="49"/>
      <c r="M1339" s="48"/>
      <c r="N1339" s="50"/>
      <c r="O1339" s="53"/>
      <c r="P1339" s="54"/>
      <c r="Q1339" s="37"/>
      <c r="R1339" s="51"/>
      <c r="S1339" s="43"/>
      <c r="T1339" s="37"/>
      <c r="U1339" s="37"/>
      <c r="V1339" s="43"/>
      <c r="W1339" s="41"/>
    </row>
    <row r="1340" spans="1:23" s="40" customFormat="1" x14ac:dyDescent="0.25">
      <c r="A1340" s="46"/>
      <c r="B1340" s="37"/>
      <c r="C1340" s="45"/>
      <c r="D1340" s="41"/>
      <c r="E1340" s="46"/>
      <c r="F1340" s="46"/>
      <c r="G1340" s="46"/>
      <c r="I1340" s="41"/>
      <c r="J1340" s="47"/>
      <c r="K1340" s="47"/>
      <c r="L1340" s="49"/>
      <c r="M1340" s="48"/>
      <c r="N1340" s="50"/>
      <c r="O1340" s="53"/>
      <c r="P1340" s="54"/>
      <c r="Q1340" s="37"/>
      <c r="R1340" s="51"/>
      <c r="S1340" s="43"/>
      <c r="T1340" s="37"/>
      <c r="U1340" s="37"/>
      <c r="V1340" s="43"/>
      <c r="W1340" s="41"/>
    </row>
    <row r="1341" spans="1:23" s="40" customFormat="1" x14ac:dyDescent="0.25">
      <c r="A1341" s="46"/>
      <c r="B1341" s="37"/>
      <c r="C1341" s="45"/>
      <c r="D1341" s="41"/>
      <c r="E1341" s="46"/>
      <c r="F1341" s="46"/>
      <c r="G1341" s="46"/>
      <c r="I1341" s="41"/>
      <c r="J1341" s="47"/>
      <c r="K1341" s="47"/>
      <c r="L1341" s="49"/>
      <c r="M1341" s="48"/>
      <c r="N1341" s="50"/>
      <c r="O1341" s="53"/>
      <c r="P1341" s="54"/>
      <c r="Q1341" s="37"/>
      <c r="R1341" s="51"/>
      <c r="S1341" s="43"/>
      <c r="T1341" s="37"/>
      <c r="U1341" s="37"/>
      <c r="V1341" s="43"/>
      <c r="W1341" s="41"/>
    </row>
    <row r="1342" spans="1:23" s="40" customFormat="1" x14ac:dyDescent="0.25">
      <c r="A1342" s="46"/>
      <c r="B1342" s="37"/>
      <c r="C1342" s="45"/>
      <c r="D1342" s="41"/>
      <c r="E1342" s="46"/>
      <c r="F1342" s="46"/>
      <c r="G1342" s="46"/>
      <c r="I1342" s="41"/>
      <c r="J1342" s="47"/>
      <c r="K1342" s="47"/>
      <c r="L1342" s="49"/>
      <c r="M1342" s="48"/>
      <c r="N1342" s="50"/>
      <c r="O1342" s="53"/>
      <c r="P1342" s="54"/>
      <c r="Q1342" s="37"/>
      <c r="R1342" s="51"/>
      <c r="S1342" s="43"/>
      <c r="T1342" s="37"/>
      <c r="U1342" s="37"/>
      <c r="V1342" s="43"/>
      <c r="W1342" s="41"/>
    </row>
    <row r="1343" spans="1:23" s="40" customFormat="1" x14ac:dyDescent="0.25">
      <c r="A1343" s="46"/>
      <c r="B1343" s="37"/>
      <c r="C1343" s="45"/>
      <c r="D1343" s="41"/>
      <c r="E1343" s="46"/>
      <c r="F1343" s="46"/>
      <c r="G1343" s="46"/>
      <c r="I1343" s="41"/>
      <c r="J1343" s="47"/>
      <c r="K1343" s="47"/>
      <c r="L1343" s="49"/>
      <c r="M1343" s="48"/>
      <c r="N1343" s="50"/>
      <c r="O1343" s="53"/>
      <c r="P1343" s="54"/>
      <c r="Q1343" s="37"/>
      <c r="R1343" s="51"/>
      <c r="S1343" s="43"/>
      <c r="T1343" s="37"/>
      <c r="U1343" s="37"/>
      <c r="V1343" s="43"/>
      <c r="W1343" s="41"/>
    </row>
    <row r="1344" spans="1:23" s="40" customFormat="1" x14ac:dyDescent="0.25">
      <c r="A1344" s="46"/>
      <c r="B1344" s="37"/>
      <c r="C1344" s="45"/>
      <c r="D1344" s="41"/>
      <c r="E1344" s="46"/>
      <c r="F1344" s="46"/>
      <c r="G1344" s="46"/>
      <c r="I1344" s="41"/>
      <c r="J1344" s="47"/>
      <c r="K1344" s="47"/>
      <c r="L1344" s="49"/>
      <c r="M1344" s="48"/>
      <c r="N1344" s="50"/>
      <c r="O1344" s="53"/>
      <c r="P1344" s="54"/>
      <c r="Q1344" s="37"/>
      <c r="R1344" s="51"/>
      <c r="S1344" s="43"/>
      <c r="T1344" s="37"/>
      <c r="U1344" s="37"/>
      <c r="V1344" s="43"/>
      <c r="W1344" s="41"/>
    </row>
    <row r="1345" spans="1:23" s="40" customFormat="1" x14ac:dyDescent="0.25">
      <c r="A1345" s="46"/>
      <c r="B1345" s="37"/>
      <c r="C1345" s="45"/>
      <c r="D1345" s="41"/>
      <c r="E1345" s="46"/>
      <c r="F1345" s="46"/>
      <c r="G1345" s="46"/>
      <c r="I1345" s="41"/>
      <c r="J1345" s="47"/>
      <c r="K1345" s="47"/>
      <c r="L1345" s="49"/>
      <c r="M1345" s="48"/>
      <c r="N1345" s="50"/>
      <c r="O1345" s="53"/>
      <c r="P1345" s="54"/>
      <c r="Q1345" s="37"/>
      <c r="R1345" s="51"/>
      <c r="S1345" s="43"/>
      <c r="T1345" s="37"/>
      <c r="U1345" s="37"/>
      <c r="V1345" s="43"/>
      <c r="W1345" s="41"/>
    </row>
    <row r="1346" spans="1:23" s="40" customFormat="1" x14ac:dyDescent="0.25">
      <c r="A1346" s="46"/>
      <c r="B1346" s="37"/>
      <c r="C1346" s="45"/>
      <c r="D1346" s="41"/>
      <c r="E1346" s="46"/>
      <c r="F1346" s="46"/>
      <c r="G1346" s="46"/>
      <c r="I1346" s="41"/>
      <c r="J1346" s="47"/>
      <c r="K1346" s="47"/>
      <c r="L1346" s="49"/>
      <c r="M1346" s="48"/>
      <c r="N1346" s="50"/>
      <c r="O1346" s="53"/>
      <c r="P1346" s="54"/>
      <c r="Q1346" s="37"/>
      <c r="R1346" s="51"/>
      <c r="S1346" s="43"/>
      <c r="T1346" s="37"/>
      <c r="U1346" s="37"/>
      <c r="V1346" s="43"/>
      <c r="W1346" s="41"/>
    </row>
    <row r="1347" spans="1:23" s="40" customFormat="1" x14ac:dyDescent="0.25">
      <c r="A1347" s="46"/>
      <c r="B1347" s="37"/>
      <c r="C1347" s="45"/>
      <c r="D1347" s="41"/>
      <c r="E1347" s="46"/>
      <c r="F1347" s="46"/>
      <c r="G1347" s="46"/>
      <c r="I1347" s="41"/>
      <c r="J1347" s="47"/>
      <c r="K1347" s="47"/>
      <c r="L1347" s="49"/>
      <c r="M1347" s="48"/>
      <c r="N1347" s="50"/>
      <c r="O1347" s="53"/>
      <c r="P1347" s="54"/>
      <c r="Q1347" s="37"/>
      <c r="R1347" s="51"/>
      <c r="S1347" s="43"/>
      <c r="T1347" s="37"/>
      <c r="U1347" s="37"/>
      <c r="V1347" s="43"/>
      <c r="W1347" s="41"/>
    </row>
    <row r="1348" spans="1:23" s="40" customFormat="1" x14ac:dyDescent="0.25">
      <c r="A1348" s="46"/>
      <c r="B1348" s="37"/>
      <c r="C1348" s="45"/>
      <c r="D1348" s="41"/>
      <c r="E1348" s="46"/>
      <c r="F1348" s="46"/>
      <c r="G1348" s="46"/>
      <c r="I1348" s="41"/>
      <c r="J1348" s="47"/>
      <c r="K1348" s="47"/>
      <c r="L1348" s="49"/>
      <c r="M1348" s="48"/>
      <c r="N1348" s="50"/>
      <c r="O1348" s="53"/>
      <c r="P1348" s="54"/>
      <c r="Q1348" s="37"/>
      <c r="R1348" s="51"/>
      <c r="S1348" s="43"/>
      <c r="T1348" s="37"/>
      <c r="U1348" s="37"/>
      <c r="V1348" s="43"/>
      <c r="W1348" s="41"/>
    </row>
    <row r="1349" spans="1:23" s="40" customFormat="1" x14ac:dyDescent="0.25">
      <c r="A1349" s="46"/>
      <c r="B1349" s="37"/>
      <c r="C1349" s="45"/>
      <c r="D1349" s="41"/>
      <c r="E1349" s="46"/>
      <c r="F1349" s="46"/>
      <c r="G1349" s="46"/>
      <c r="I1349" s="41"/>
      <c r="J1349" s="47"/>
      <c r="K1349" s="47"/>
      <c r="L1349" s="49"/>
      <c r="M1349" s="48"/>
      <c r="N1349" s="50"/>
      <c r="O1349" s="53"/>
      <c r="P1349" s="54"/>
      <c r="Q1349" s="37"/>
      <c r="R1349" s="51"/>
      <c r="S1349" s="43"/>
      <c r="T1349" s="37"/>
      <c r="U1349" s="37"/>
      <c r="V1349" s="43"/>
      <c r="W1349" s="41"/>
    </row>
    <row r="1350" spans="1:23" s="40" customFormat="1" x14ac:dyDescent="0.25">
      <c r="A1350" s="46"/>
      <c r="B1350" s="37"/>
      <c r="C1350" s="45"/>
      <c r="D1350" s="41"/>
      <c r="E1350" s="46"/>
      <c r="F1350" s="46"/>
      <c r="G1350" s="46"/>
      <c r="I1350" s="41"/>
      <c r="J1350" s="47"/>
      <c r="K1350" s="47"/>
      <c r="L1350" s="49"/>
      <c r="M1350" s="48"/>
      <c r="N1350" s="50"/>
      <c r="O1350" s="53"/>
      <c r="P1350" s="54"/>
      <c r="Q1350" s="37"/>
      <c r="R1350" s="51"/>
      <c r="S1350" s="43"/>
      <c r="T1350" s="37"/>
      <c r="U1350" s="37"/>
      <c r="V1350" s="43"/>
      <c r="W1350" s="41"/>
    </row>
    <row r="1351" spans="1:23" s="40" customFormat="1" x14ac:dyDescent="0.25">
      <c r="A1351" s="46"/>
      <c r="B1351" s="37"/>
      <c r="C1351" s="45"/>
      <c r="D1351" s="41"/>
      <c r="E1351" s="46"/>
      <c r="F1351" s="46"/>
      <c r="G1351" s="46"/>
      <c r="I1351" s="41"/>
      <c r="J1351" s="47"/>
      <c r="K1351" s="47"/>
      <c r="L1351" s="49"/>
      <c r="M1351" s="48"/>
      <c r="N1351" s="50"/>
      <c r="O1351" s="53"/>
      <c r="P1351" s="54"/>
      <c r="Q1351" s="37"/>
      <c r="R1351" s="51"/>
      <c r="S1351" s="43"/>
      <c r="T1351" s="37"/>
      <c r="U1351" s="37"/>
      <c r="V1351" s="43"/>
      <c r="W1351" s="41"/>
    </row>
    <row r="1352" spans="1:23" s="40" customFormat="1" x14ac:dyDescent="0.25">
      <c r="A1352" s="46"/>
      <c r="B1352" s="37"/>
      <c r="C1352" s="45"/>
      <c r="D1352" s="41"/>
      <c r="E1352" s="46"/>
      <c r="F1352" s="46"/>
      <c r="G1352" s="46"/>
      <c r="I1352" s="41"/>
      <c r="J1352" s="47"/>
      <c r="K1352" s="47"/>
      <c r="L1352" s="49"/>
      <c r="M1352" s="48"/>
      <c r="N1352" s="50"/>
      <c r="O1352" s="53"/>
      <c r="P1352" s="54"/>
      <c r="Q1352" s="37"/>
      <c r="R1352" s="51"/>
      <c r="S1352" s="43"/>
      <c r="T1352" s="37"/>
      <c r="U1352" s="37"/>
      <c r="V1352" s="43"/>
      <c r="W1352" s="41"/>
    </row>
    <row r="1353" spans="1:23" s="40" customFormat="1" x14ac:dyDescent="0.25">
      <c r="A1353" s="46"/>
      <c r="B1353" s="37"/>
      <c r="C1353" s="45"/>
      <c r="D1353" s="41"/>
      <c r="E1353" s="46"/>
      <c r="F1353" s="46"/>
      <c r="G1353" s="46"/>
      <c r="I1353" s="41"/>
      <c r="J1353" s="47"/>
      <c r="K1353" s="47"/>
      <c r="L1353" s="49"/>
      <c r="M1353" s="48"/>
      <c r="N1353" s="50"/>
      <c r="O1353" s="53"/>
      <c r="P1353" s="54"/>
      <c r="Q1353" s="37"/>
      <c r="R1353" s="51"/>
      <c r="S1353" s="43"/>
      <c r="T1353" s="37"/>
      <c r="U1353" s="37"/>
      <c r="V1353" s="43"/>
      <c r="W1353" s="41"/>
    </row>
    <row r="1354" spans="1:23" s="40" customFormat="1" x14ac:dyDescent="0.25">
      <c r="A1354" s="46"/>
      <c r="B1354" s="37"/>
      <c r="C1354" s="45"/>
      <c r="D1354" s="41"/>
      <c r="E1354" s="46"/>
      <c r="F1354" s="46"/>
      <c r="G1354" s="46"/>
      <c r="I1354" s="41"/>
      <c r="J1354" s="47"/>
      <c r="K1354" s="47"/>
      <c r="L1354" s="49"/>
      <c r="M1354" s="48"/>
      <c r="N1354" s="50"/>
      <c r="O1354" s="53"/>
      <c r="P1354" s="54"/>
      <c r="Q1354" s="37"/>
      <c r="R1354" s="51"/>
      <c r="S1354" s="43"/>
      <c r="T1354" s="37"/>
      <c r="U1354" s="37"/>
      <c r="V1354" s="43"/>
      <c r="W1354" s="41"/>
    </row>
    <row r="1355" spans="1:23" s="40" customFormat="1" x14ac:dyDescent="0.25">
      <c r="A1355" s="46"/>
      <c r="B1355" s="37"/>
      <c r="C1355" s="45"/>
      <c r="D1355" s="41"/>
      <c r="E1355" s="46"/>
      <c r="F1355" s="46"/>
      <c r="G1355" s="46"/>
      <c r="I1355" s="41"/>
      <c r="J1355" s="47"/>
      <c r="K1355" s="47"/>
      <c r="L1355" s="49"/>
      <c r="M1355" s="48"/>
      <c r="N1355" s="50"/>
      <c r="O1355" s="53"/>
      <c r="P1355" s="54"/>
      <c r="Q1355" s="37"/>
      <c r="R1355" s="51"/>
      <c r="S1355" s="43"/>
      <c r="T1355" s="37"/>
      <c r="U1355" s="37"/>
      <c r="V1355" s="43"/>
      <c r="W1355" s="41"/>
    </row>
    <row r="1356" spans="1:23" s="40" customFormat="1" x14ac:dyDescent="0.25">
      <c r="A1356" s="46"/>
      <c r="B1356" s="37"/>
      <c r="C1356" s="45"/>
      <c r="D1356" s="41"/>
      <c r="E1356" s="46"/>
      <c r="F1356" s="46"/>
      <c r="G1356" s="46"/>
      <c r="I1356" s="41"/>
      <c r="J1356" s="47"/>
      <c r="K1356" s="47"/>
      <c r="L1356" s="49"/>
      <c r="M1356" s="48"/>
      <c r="N1356" s="50"/>
      <c r="O1356" s="53"/>
      <c r="P1356" s="54"/>
      <c r="Q1356" s="37"/>
      <c r="R1356" s="51"/>
      <c r="S1356" s="43"/>
      <c r="T1356" s="37"/>
      <c r="U1356" s="37"/>
      <c r="V1356" s="43"/>
      <c r="W1356" s="41"/>
    </row>
    <row r="1357" spans="1:23" s="40" customFormat="1" x14ac:dyDescent="0.25">
      <c r="A1357" s="46"/>
      <c r="B1357" s="37"/>
      <c r="C1357" s="45"/>
      <c r="D1357" s="41"/>
      <c r="E1357" s="46"/>
      <c r="F1357" s="46"/>
      <c r="G1357" s="46"/>
      <c r="I1357" s="41"/>
      <c r="J1357" s="47"/>
      <c r="K1357" s="47"/>
      <c r="L1357" s="49"/>
      <c r="M1357" s="48"/>
      <c r="N1357" s="50"/>
      <c r="O1357" s="53"/>
      <c r="P1357" s="54"/>
      <c r="Q1357" s="37"/>
      <c r="R1357" s="51"/>
      <c r="S1357" s="43"/>
      <c r="T1357" s="37"/>
      <c r="U1357" s="37"/>
      <c r="V1357" s="43"/>
      <c r="W1357" s="41"/>
    </row>
    <row r="1358" spans="1:23" s="40" customFormat="1" x14ac:dyDescent="0.25">
      <c r="A1358" s="46"/>
      <c r="B1358" s="37"/>
      <c r="C1358" s="45"/>
      <c r="D1358" s="41"/>
      <c r="E1358" s="46"/>
      <c r="F1358" s="46"/>
      <c r="G1358" s="46"/>
      <c r="I1358" s="41"/>
      <c r="J1358" s="47"/>
      <c r="K1358" s="47"/>
      <c r="L1358" s="49"/>
      <c r="M1358" s="48"/>
      <c r="N1358" s="50"/>
      <c r="O1358" s="53"/>
      <c r="P1358" s="54"/>
      <c r="Q1358" s="37"/>
      <c r="R1358" s="51"/>
      <c r="S1358" s="43"/>
      <c r="T1358" s="37"/>
      <c r="U1358" s="37"/>
      <c r="V1358" s="43"/>
      <c r="W1358" s="41"/>
    </row>
    <row r="1359" spans="1:23" s="40" customFormat="1" x14ac:dyDescent="0.25">
      <c r="A1359" s="46"/>
      <c r="B1359" s="37"/>
      <c r="C1359" s="45"/>
      <c r="D1359" s="41"/>
      <c r="E1359" s="46"/>
      <c r="F1359" s="46"/>
      <c r="G1359" s="46"/>
      <c r="I1359" s="41"/>
      <c r="J1359" s="47"/>
      <c r="K1359" s="47"/>
      <c r="L1359" s="49"/>
      <c r="M1359" s="48"/>
      <c r="N1359" s="50"/>
      <c r="O1359" s="53"/>
      <c r="P1359" s="54"/>
      <c r="Q1359" s="37"/>
      <c r="R1359" s="51"/>
      <c r="S1359" s="43"/>
      <c r="T1359" s="37"/>
      <c r="U1359" s="37"/>
      <c r="V1359" s="43"/>
      <c r="W1359" s="41"/>
    </row>
    <row r="1360" spans="1:23" s="40" customFormat="1" x14ac:dyDescent="0.25">
      <c r="A1360" s="46"/>
      <c r="B1360" s="37"/>
      <c r="C1360" s="45"/>
      <c r="D1360" s="41"/>
      <c r="E1360" s="46"/>
      <c r="F1360" s="46"/>
      <c r="G1360" s="46"/>
      <c r="I1360" s="41"/>
      <c r="J1360" s="47"/>
      <c r="K1360" s="47"/>
      <c r="L1360" s="49"/>
      <c r="M1360" s="48"/>
      <c r="N1360" s="50"/>
      <c r="O1360" s="53"/>
      <c r="P1360" s="54"/>
      <c r="Q1360" s="37"/>
      <c r="R1360" s="51"/>
      <c r="S1360" s="43"/>
      <c r="T1360" s="37"/>
      <c r="U1360" s="37"/>
      <c r="V1360" s="43"/>
      <c r="W1360" s="41"/>
    </row>
    <row r="1361" spans="1:23" s="40" customFormat="1" x14ac:dyDescent="0.25">
      <c r="A1361" s="46"/>
      <c r="B1361" s="37"/>
      <c r="C1361" s="45"/>
      <c r="D1361" s="41"/>
      <c r="E1361" s="46"/>
      <c r="F1361" s="46"/>
      <c r="G1361" s="46"/>
      <c r="I1361" s="41"/>
      <c r="J1361" s="47"/>
      <c r="K1361" s="47"/>
      <c r="L1361" s="49"/>
      <c r="M1361" s="48"/>
      <c r="N1361" s="50"/>
      <c r="O1361" s="53"/>
      <c r="P1361" s="54"/>
      <c r="Q1361" s="37"/>
      <c r="R1361" s="51"/>
      <c r="S1361" s="43"/>
      <c r="T1361" s="37"/>
      <c r="U1361" s="37"/>
      <c r="V1361" s="43"/>
      <c r="W1361" s="41"/>
    </row>
    <row r="1362" spans="1:23" s="40" customFormat="1" x14ac:dyDescent="0.25">
      <c r="A1362" s="46"/>
      <c r="B1362" s="37"/>
      <c r="C1362" s="45"/>
      <c r="D1362" s="41"/>
      <c r="E1362" s="46"/>
      <c r="F1362" s="46"/>
      <c r="G1362" s="46"/>
      <c r="I1362" s="41"/>
      <c r="J1362" s="47"/>
      <c r="K1362" s="47"/>
      <c r="L1362" s="49"/>
      <c r="M1362" s="48"/>
      <c r="N1362" s="50"/>
      <c r="O1362" s="53"/>
      <c r="P1362" s="54"/>
      <c r="Q1362" s="37"/>
      <c r="R1362" s="51"/>
      <c r="S1362" s="43"/>
      <c r="T1362" s="37"/>
      <c r="U1362" s="37"/>
      <c r="V1362" s="43"/>
      <c r="W1362" s="41"/>
    </row>
    <row r="1363" spans="1:23" s="40" customFormat="1" x14ac:dyDescent="0.25">
      <c r="A1363" s="46"/>
      <c r="B1363" s="37"/>
      <c r="C1363" s="45"/>
      <c r="D1363" s="41"/>
      <c r="E1363" s="46"/>
      <c r="F1363" s="46"/>
      <c r="G1363" s="46"/>
      <c r="I1363" s="41"/>
      <c r="J1363" s="47"/>
      <c r="K1363" s="47"/>
      <c r="L1363" s="49"/>
      <c r="M1363" s="48"/>
      <c r="N1363" s="50"/>
      <c r="O1363" s="53"/>
      <c r="P1363" s="54"/>
      <c r="Q1363" s="37"/>
      <c r="R1363" s="51"/>
      <c r="S1363" s="43"/>
      <c r="T1363" s="37"/>
      <c r="U1363" s="37"/>
      <c r="V1363" s="43"/>
      <c r="W1363" s="41"/>
    </row>
    <row r="1364" spans="1:23" s="40" customFormat="1" x14ac:dyDescent="0.25">
      <c r="A1364" s="46"/>
      <c r="B1364" s="37"/>
      <c r="C1364" s="45"/>
      <c r="D1364" s="41"/>
      <c r="E1364" s="46"/>
      <c r="F1364" s="46"/>
      <c r="G1364" s="46"/>
      <c r="I1364" s="41"/>
      <c r="J1364" s="47"/>
      <c r="K1364" s="47"/>
      <c r="L1364" s="49"/>
      <c r="M1364" s="48"/>
      <c r="N1364" s="50"/>
      <c r="O1364" s="53"/>
      <c r="P1364" s="54"/>
      <c r="Q1364" s="37"/>
      <c r="R1364" s="51"/>
      <c r="S1364" s="43"/>
      <c r="T1364" s="37"/>
      <c r="U1364" s="37"/>
      <c r="V1364" s="43"/>
      <c r="W1364" s="41"/>
    </row>
    <row r="1365" spans="1:23" s="40" customFormat="1" x14ac:dyDescent="0.25">
      <c r="A1365" s="46"/>
      <c r="B1365" s="37"/>
      <c r="C1365" s="45"/>
      <c r="D1365" s="41"/>
      <c r="E1365" s="46"/>
      <c r="F1365" s="46"/>
      <c r="G1365" s="46"/>
      <c r="I1365" s="41"/>
      <c r="J1365" s="47"/>
      <c r="K1365" s="47"/>
      <c r="L1365" s="49"/>
      <c r="M1365" s="48"/>
      <c r="N1365" s="50"/>
      <c r="O1365" s="53"/>
      <c r="P1365" s="54"/>
      <c r="Q1365" s="37"/>
      <c r="R1365" s="51"/>
      <c r="S1365" s="43"/>
      <c r="T1365" s="37"/>
      <c r="U1365" s="37"/>
      <c r="V1365" s="43"/>
      <c r="W1365" s="41"/>
    </row>
    <row r="1366" spans="1:23" s="40" customFormat="1" x14ac:dyDescent="0.25">
      <c r="A1366" s="46"/>
      <c r="B1366" s="37"/>
      <c r="C1366" s="45"/>
      <c r="D1366" s="41"/>
      <c r="E1366" s="46"/>
      <c r="F1366" s="46"/>
      <c r="G1366" s="46"/>
      <c r="I1366" s="41"/>
      <c r="J1366" s="47"/>
      <c r="K1366" s="47"/>
      <c r="L1366" s="49"/>
      <c r="M1366" s="48"/>
      <c r="N1366" s="50"/>
      <c r="O1366" s="53"/>
      <c r="P1366" s="54"/>
      <c r="Q1366" s="37"/>
      <c r="R1366" s="51"/>
      <c r="S1366" s="43"/>
      <c r="T1366" s="37"/>
      <c r="U1366" s="37"/>
      <c r="V1366" s="43"/>
      <c r="W1366" s="41"/>
    </row>
    <row r="1367" spans="1:23" s="40" customFormat="1" x14ac:dyDescent="0.25">
      <c r="A1367" s="46"/>
      <c r="B1367" s="37"/>
      <c r="C1367" s="45"/>
      <c r="D1367" s="41"/>
      <c r="E1367" s="46"/>
      <c r="F1367" s="46"/>
      <c r="G1367" s="46"/>
      <c r="I1367" s="41"/>
      <c r="J1367" s="47"/>
      <c r="K1367" s="47"/>
      <c r="L1367" s="49"/>
      <c r="M1367" s="48"/>
      <c r="N1367" s="50"/>
      <c r="O1367" s="53"/>
      <c r="P1367" s="54"/>
      <c r="Q1367" s="37"/>
      <c r="R1367" s="51"/>
      <c r="S1367" s="43"/>
      <c r="T1367" s="37"/>
      <c r="U1367" s="37"/>
      <c r="V1367" s="43"/>
      <c r="W1367" s="41"/>
    </row>
    <row r="1368" spans="1:23" s="40" customFormat="1" x14ac:dyDescent="0.25">
      <c r="A1368" s="46"/>
      <c r="B1368" s="37"/>
      <c r="C1368" s="45"/>
      <c r="D1368" s="41"/>
      <c r="E1368" s="46"/>
      <c r="F1368" s="46"/>
      <c r="G1368" s="46"/>
      <c r="I1368" s="41"/>
      <c r="J1368" s="47"/>
      <c r="K1368" s="47"/>
      <c r="L1368" s="49"/>
      <c r="M1368" s="48"/>
      <c r="N1368" s="50"/>
      <c r="O1368" s="53"/>
      <c r="P1368" s="54"/>
      <c r="Q1368" s="37"/>
      <c r="R1368" s="51"/>
      <c r="S1368" s="43"/>
      <c r="T1368" s="37"/>
      <c r="U1368" s="37"/>
      <c r="V1368" s="43"/>
      <c r="W1368" s="41"/>
    </row>
    <row r="1369" spans="1:23" s="40" customFormat="1" x14ac:dyDescent="0.25">
      <c r="A1369" s="46"/>
      <c r="B1369" s="37"/>
      <c r="C1369" s="45"/>
      <c r="D1369" s="41"/>
      <c r="E1369" s="46"/>
      <c r="F1369" s="46"/>
      <c r="G1369" s="46"/>
      <c r="I1369" s="41"/>
      <c r="J1369" s="47"/>
      <c r="K1369" s="47"/>
      <c r="L1369" s="49"/>
      <c r="M1369" s="48"/>
      <c r="N1369" s="50"/>
      <c r="O1369" s="53"/>
      <c r="P1369" s="54"/>
      <c r="Q1369" s="37"/>
      <c r="R1369" s="51"/>
      <c r="S1369" s="43"/>
      <c r="T1369" s="37"/>
      <c r="U1369" s="37"/>
      <c r="V1369" s="43"/>
      <c r="W1369" s="41"/>
    </row>
    <row r="1370" spans="1:23" s="40" customFormat="1" x14ac:dyDescent="0.25">
      <c r="A1370" s="46"/>
      <c r="B1370" s="37"/>
      <c r="C1370" s="45"/>
      <c r="D1370" s="41"/>
      <c r="E1370" s="46"/>
      <c r="F1370" s="46"/>
      <c r="G1370" s="46"/>
      <c r="I1370" s="41"/>
      <c r="J1370" s="47"/>
      <c r="K1370" s="47"/>
      <c r="L1370" s="49"/>
      <c r="M1370" s="48"/>
      <c r="N1370" s="50"/>
      <c r="O1370" s="53"/>
      <c r="P1370" s="54"/>
      <c r="Q1370" s="37"/>
      <c r="R1370" s="51"/>
      <c r="S1370" s="43"/>
      <c r="T1370" s="37"/>
      <c r="U1370" s="37"/>
      <c r="V1370" s="43"/>
      <c r="W1370" s="41"/>
    </row>
    <row r="1371" spans="1:23" s="40" customFormat="1" x14ac:dyDescent="0.25">
      <c r="A1371" s="46"/>
      <c r="B1371" s="37"/>
      <c r="C1371" s="45"/>
      <c r="D1371" s="41"/>
      <c r="E1371" s="46"/>
      <c r="F1371" s="46"/>
      <c r="G1371" s="46"/>
      <c r="I1371" s="41"/>
      <c r="J1371" s="47"/>
      <c r="K1371" s="47"/>
      <c r="L1371" s="49"/>
      <c r="M1371" s="48"/>
      <c r="N1371" s="50"/>
      <c r="O1371" s="53"/>
      <c r="P1371" s="54"/>
      <c r="Q1371" s="37"/>
      <c r="R1371" s="51"/>
      <c r="S1371" s="43"/>
      <c r="T1371" s="37"/>
      <c r="U1371" s="37"/>
      <c r="V1371" s="43"/>
      <c r="W1371" s="41"/>
    </row>
    <row r="1372" spans="1:23" s="40" customFormat="1" x14ac:dyDescent="0.25">
      <c r="A1372" s="46"/>
      <c r="B1372" s="37"/>
      <c r="C1372" s="45"/>
      <c r="D1372" s="41"/>
      <c r="E1372" s="46"/>
      <c r="F1372" s="46"/>
      <c r="G1372" s="46"/>
      <c r="I1372" s="41"/>
      <c r="J1372" s="47"/>
      <c r="K1372" s="47"/>
      <c r="L1372" s="49"/>
      <c r="M1372" s="48"/>
      <c r="N1372" s="50"/>
      <c r="O1372" s="53"/>
      <c r="P1372" s="54"/>
      <c r="Q1372" s="37"/>
      <c r="R1372" s="51"/>
      <c r="S1372" s="43"/>
      <c r="T1372" s="37"/>
      <c r="U1372" s="37"/>
      <c r="V1372" s="43"/>
      <c r="W1372" s="41"/>
    </row>
    <row r="1373" spans="1:23" s="40" customFormat="1" x14ac:dyDescent="0.25">
      <c r="A1373" s="46"/>
      <c r="B1373" s="37"/>
      <c r="C1373" s="45"/>
      <c r="D1373" s="41"/>
      <c r="E1373" s="46"/>
      <c r="F1373" s="46"/>
      <c r="G1373" s="46"/>
      <c r="I1373" s="41"/>
      <c r="J1373" s="47"/>
      <c r="K1373" s="47"/>
      <c r="L1373" s="49"/>
      <c r="M1373" s="48"/>
      <c r="N1373" s="50"/>
      <c r="O1373" s="53"/>
      <c r="P1373" s="54"/>
      <c r="Q1373" s="37"/>
      <c r="R1373" s="51"/>
      <c r="S1373" s="43"/>
      <c r="T1373" s="37"/>
      <c r="U1373" s="37"/>
      <c r="V1373" s="43"/>
      <c r="W1373" s="41"/>
    </row>
    <row r="1374" spans="1:23" s="40" customFormat="1" x14ac:dyDescent="0.25">
      <c r="A1374" s="46"/>
      <c r="B1374" s="37"/>
      <c r="C1374" s="45"/>
      <c r="D1374" s="41"/>
      <c r="E1374" s="46"/>
      <c r="F1374" s="46"/>
      <c r="G1374" s="46"/>
      <c r="I1374" s="41"/>
      <c r="J1374" s="47"/>
      <c r="K1374" s="47"/>
      <c r="L1374" s="49"/>
      <c r="M1374" s="48"/>
      <c r="N1374" s="50"/>
      <c r="O1374" s="53"/>
      <c r="P1374" s="54"/>
      <c r="Q1374" s="37"/>
      <c r="R1374" s="51"/>
      <c r="S1374" s="43"/>
      <c r="T1374" s="37"/>
      <c r="U1374" s="37"/>
      <c r="V1374" s="43"/>
      <c r="W1374" s="41"/>
    </row>
    <row r="1375" spans="1:23" s="40" customFormat="1" x14ac:dyDescent="0.25">
      <c r="A1375" s="46"/>
      <c r="B1375" s="37"/>
      <c r="C1375" s="45"/>
      <c r="D1375" s="41"/>
      <c r="E1375" s="46"/>
      <c r="F1375" s="46"/>
      <c r="G1375" s="46"/>
      <c r="I1375" s="41"/>
      <c r="J1375" s="47"/>
      <c r="K1375" s="47"/>
      <c r="L1375" s="49"/>
      <c r="M1375" s="48"/>
      <c r="N1375" s="50"/>
      <c r="O1375" s="53"/>
      <c r="P1375" s="54"/>
      <c r="Q1375" s="37"/>
      <c r="R1375" s="51"/>
      <c r="S1375" s="43"/>
      <c r="T1375" s="37"/>
      <c r="U1375" s="37"/>
      <c r="V1375" s="43"/>
      <c r="W1375" s="41"/>
    </row>
    <row r="1376" spans="1:23" s="40" customFormat="1" x14ac:dyDescent="0.25">
      <c r="A1376" s="46"/>
      <c r="B1376" s="37"/>
      <c r="C1376" s="45"/>
      <c r="D1376" s="41"/>
      <c r="E1376" s="46"/>
      <c r="F1376" s="46"/>
      <c r="G1376" s="46"/>
      <c r="I1376" s="41"/>
      <c r="J1376" s="47"/>
      <c r="K1376" s="47"/>
      <c r="L1376" s="49"/>
      <c r="M1376" s="48"/>
      <c r="N1376" s="50"/>
      <c r="O1376" s="53"/>
      <c r="P1376" s="54"/>
      <c r="Q1376" s="37"/>
      <c r="R1376" s="51"/>
      <c r="S1376" s="43"/>
      <c r="T1376" s="37"/>
      <c r="U1376" s="37"/>
      <c r="V1376" s="43"/>
      <c r="W1376" s="41"/>
    </row>
    <row r="1377" spans="1:23" s="40" customFormat="1" x14ac:dyDescent="0.25">
      <c r="A1377" s="46"/>
      <c r="B1377" s="37"/>
      <c r="C1377" s="45"/>
      <c r="D1377" s="41"/>
      <c r="E1377" s="46"/>
      <c r="F1377" s="46"/>
      <c r="G1377" s="46"/>
      <c r="I1377" s="41"/>
      <c r="J1377" s="47"/>
      <c r="K1377" s="47"/>
      <c r="L1377" s="49"/>
      <c r="M1377" s="48"/>
      <c r="N1377" s="50"/>
      <c r="O1377" s="53"/>
      <c r="P1377" s="54"/>
      <c r="Q1377" s="37"/>
      <c r="R1377" s="51"/>
      <c r="S1377" s="43"/>
      <c r="T1377" s="37"/>
      <c r="U1377" s="37"/>
      <c r="V1377" s="43"/>
      <c r="W1377" s="41"/>
    </row>
    <row r="1378" spans="1:23" s="40" customFormat="1" x14ac:dyDescent="0.25">
      <c r="A1378" s="46"/>
      <c r="B1378" s="37"/>
      <c r="C1378" s="45"/>
      <c r="D1378" s="41"/>
      <c r="E1378" s="46"/>
      <c r="F1378" s="46"/>
      <c r="G1378" s="46"/>
      <c r="I1378" s="41"/>
      <c r="J1378" s="47"/>
      <c r="K1378" s="47"/>
      <c r="L1378" s="49"/>
      <c r="M1378" s="48"/>
      <c r="N1378" s="50"/>
      <c r="O1378" s="53"/>
      <c r="P1378" s="54"/>
      <c r="Q1378" s="37"/>
      <c r="R1378" s="51"/>
      <c r="S1378" s="43"/>
      <c r="T1378" s="37"/>
      <c r="U1378" s="37"/>
      <c r="V1378" s="43"/>
      <c r="W1378" s="41"/>
    </row>
    <row r="1379" spans="1:23" s="40" customFormat="1" x14ac:dyDescent="0.25">
      <c r="A1379" s="46"/>
      <c r="B1379" s="37"/>
      <c r="C1379" s="45"/>
      <c r="D1379" s="41"/>
      <c r="E1379" s="46"/>
      <c r="F1379" s="46"/>
      <c r="G1379" s="46"/>
      <c r="I1379" s="41"/>
      <c r="J1379" s="47"/>
      <c r="K1379" s="47"/>
      <c r="L1379" s="49"/>
      <c r="M1379" s="48"/>
      <c r="N1379" s="50"/>
      <c r="O1379" s="53"/>
      <c r="P1379" s="54"/>
      <c r="Q1379" s="37"/>
      <c r="R1379" s="51"/>
      <c r="S1379" s="43"/>
      <c r="T1379" s="37"/>
      <c r="U1379" s="37"/>
      <c r="V1379" s="43"/>
      <c r="W1379" s="41"/>
    </row>
    <row r="1380" spans="1:23" s="40" customFormat="1" x14ac:dyDescent="0.25">
      <c r="A1380" s="46"/>
      <c r="B1380" s="37"/>
      <c r="C1380" s="45"/>
      <c r="D1380" s="41"/>
      <c r="E1380" s="46"/>
      <c r="F1380" s="46"/>
      <c r="G1380" s="46"/>
      <c r="I1380" s="41"/>
      <c r="J1380" s="47"/>
      <c r="K1380" s="47"/>
      <c r="L1380" s="49"/>
      <c r="M1380" s="48"/>
      <c r="N1380" s="50"/>
      <c r="O1380" s="53"/>
      <c r="P1380" s="54"/>
      <c r="Q1380" s="37"/>
      <c r="R1380" s="51"/>
      <c r="S1380" s="43"/>
      <c r="T1380" s="37"/>
      <c r="U1380" s="37"/>
      <c r="V1380" s="43"/>
      <c r="W1380" s="41"/>
    </row>
    <row r="1381" spans="1:23" s="40" customFormat="1" x14ac:dyDescent="0.25">
      <c r="A1381" s="46"/>
      <c r="B1381" s="37"/>
      <c r="C1381" s="45"/>
      <c r="D1381" s="41"/>
      <c r="E1381" s="46"/>
      <c r="F1381" s="46"/>
      <c r="G1381" s="46"/>
      <c r="I1381" s="41"/>
      <c r="J1381" s="47"/>
      <c r="K1381" s="47"/>
      <c r="L1381" s="49"/>
      <c r="M1381" s="48"/>
      <c r="N1381" s="50"/>
      <c r="O1381" s="53"/>
      <c r="P1381" s="54"/>
      <c r="Q1381" s="37"/>
      <c r="R1381" s="51"/>
      <c r="S1381" s="43"/>
      <c r="T1381" s="37"/>
      <c r="U1381" s="37"/>
      <c r="V1381" s="43"/>
      <c r="W1381" s="41"/>
    </row>
    <row r="1382" spans="1:23" s="40" customFormat="1" x14ac:dyDescent="0.25">
      <c r="A1382" s="46"/>
      <c r="B1382" s="37"/>
      <c r="C1382" s="45"/>
      <c r="D1382" s="41"/>
      <c r="E1382" s="46"/>
      <c r="F1382" s="46"/>
      <c r="G1382" s="46"/>
      <c r="I1382" s="41"/>
      <c r="J1382" s="47"/>
      <c r="K1382" s="47"/>
      <c r="L1382" s="49"/>
      <c r="M1382" s="48"/>
      <c r="N1382" s="50"/>
      <c r="O1382" s="53"/>
      <c r="P1382" s="54"/>
      <c r="Q1382" s="37"/>
      <c r="R1382" s="51"/>
      <c r="S1382" s="43"/>
      <c r="T1382" s="37"/>
      <c r="U1382" s="37"/>
      <c r="V1382" s="43"/>
      <c r="W1382" s="41"/>
    </row>
    <row r="1383" spans="1:23" s="40" customFormat="1" x14ac:dyDescent="0.25">
      <c r="A1383" s="46"/>
      <c r="B1383" s="37"/>
      <c r="C1383" s="45"/>
      <c r="D1383" s="41"/>
      <c r="E1383" s="46"/>
      <c r="F1383" s="46"/>
      <c r="G1383" s="46"/>
      <c r="I1383" s="41"/>
      <c r="J1383" s="47"/>
      <c r="K1383" s="47"/>
      <c r="L1383" s="49"/>
      <c r="M1383" s="48"/>
      <c r="N1383" s="50"/>
      <c r="O1383" s="53"/>
      <c r="P1383" s="54"/>
      <c r="Q1383" s="37"/>
      <c r="R1383" s="51"/>
      <c r="S1383" s="43"/>
      <c r="T1383" s="37"/>
      <c r="U1383" s="37"/>
      <c r="V1383" s="43"/>
      <c r="W1383" s="41"/>
    </row>
    <row r="1384" spans="1:23" s="40" customFormat="1" x14ac:dyDescent="0.25">
      <c r="A1384" s="46"/>
      <c r="B1384" s="37"/>
      <c r="C1384" s="45"/>
      <c r="D1384" s="41"/>
      <c r="E1384" s="46"/>
      <c r="F1384" s="46"/>
      <c r="G1384" s="46"/>
      <c r="I1384" s="41"/>
      <c r="J1384" s="47"/>
      <c r="K1384" s="47"/>
      <c r="L1384" s="49"/>
      <c r="M1384" s="48"/>
      <c r="N1384" s="50"/>
      <c r="O1384" s="53"/>
      <c r="P1384" s="54"/>
      <c r="Q1384" s="37"/>
      <c r="R1384" s="51"/>
      <c r="S1384" s="43"/>
      <c r="T1384" s="37"/>
      <c r="U1384" s="37"/>
      <c r="V1384" s="43"/>
      <c r="W1384" s="41"/>
    </row>
    <row r="1385" spans="1:23" s="40" customFormat="1" x14ac:dyDescent="0.25">
      <c r="A1385" s="46"/>
      <c r="B1385" s="37"/>
      <c r="C1385" s="45"/>
      <c r="D1385" s="41"/>
      <c r="E1385" s="46"/>
      <c r="F1385" s="46"/>
      <c r="G1385" s="46"/>
      <c r="I1385" s="41"/>
      <c r="J1385" s="47"/>
      <c r="K1385" s="47"/>
      <c r="L1385" s="49"/>
      <c r="M1385" s="48"/>
      <c r="N1385" s="50"/>
      <c r="O1385" s="53"/>
      <c r="P1385" s="54"/>
      <c r="Q1385" s="37"/>
      <c r="R1385" s="51"/>
      <c r="S1385" s="43"/>
      <c r="T1385" s="37"/>
      <c r="U1385" s="37"/>
      <c r="V1385" s="43"/>
      <c r="W1385" s="41"/>
    </row>
    <row r="1386" spans="1:23" s="40" customFormat="1" x14ac:dyDescent="0.25">
      <c r="A1386" s="46"/>
      <c r="B1386" s="37"/>
      <c r="C1386" s="45"/>
      <c r="D1386" s="41"/>
      <c r="E1386" s="46"/>
      <c r="F1386" s="46"/>
      <c r="G1386" s="46"/>
      <c r="I1386" s="41"/>
      <c r="J1386" s="47"/>
      <c r="K1386" s="47"/>
      <c r="L1386" s="49"/>
      <c r="M1386" s="48"/>
      <c r="N1386" s="50"/>
      <c r="O1386" s="53"/>
      <c r="P1386" s="54"/>
      <c r="Q1386" s="37"/>
      <c r="R1386" s="51"/>
      <c r="S1386" s="43"/>
      <c r="T1386" s="37"/>
      <c r="U1386" s="37"/>
      <c r="V1386" s="43"/>
      <c r="W1386" s="41"/>
    </row>
    <row r="1387" spans="1:23" s="40" customFormat="1" x14ac:dyDescent="0.25">
      <c r="A1387" s="46"/>
      <c r="B1387" s="37"/>
      <c r="C1387" s="45"/>
      <c r="D1387" s="41"/>
      <c r="E1387" s="46"/>
      <c r="F1387" s="46"/>
      <c r="G1387" s="46"/>
      <c r="I1387" s="41"/>
      <c r="J1387" s="47"/>
      <c r="K1387" s="47"/>
      <c r="L1387" s="49"/>
      <c r="M1387" s="48"/>
      <c r="N1387" s="50"/>
      <c r="O1387" s="53"/>
      <c r="P1387" s="54"/>
      <c r="Q1387" s="37"/>
      <c r="R1387" s="51"/>
      <c r="S1387" s="43"/>
      <c r="T1387" s="37"/>
      <c r="U1387" s="37"/>
      <c r="V1387" s="43"/>
      <c r="W1387" s="41"/>
    </row>
    <row r="1388" spans="1:23" s="40" customFormat="1" x14ac:dyDescent="0.25">
      <c r="A1388" s="46"/>
      <c r="B1388" s="37"/>
      <c r="C1388" s="45"/>
      <c r="D1388" s="41"/>
      <c r="E1388" s="46"/>
      <c r="F1388" s="46"/>
      <c r="G1388" s="46"/>
      <c r="I1388" s="41"/>
      <c r="J1388" s="47"/>
      <c r="K1388" s="47"/>
      <c r="L1388" s="49"/>
      <c r="M1388" s="48"/>
      <c r="N1388" s="50"/>
      <c r="O1388" s="53"/>
      <c r="P1388" s="54"/>
      <c r="Q1388" s="37"/>
      <c r="R1388" s="51"/>
      <c r="S1388" s="43"/>
      <c r="T1388" s="37"/>
      <c r="U1388" s="37"/>
      <c r="V1388" s="43"/>
      <c r="W1388" s="41"/>
    </row>
    <row r="1389" spans="1:23" s="40" customFormat="1" x14ac:dyDescent="0.25">
      <c r="A1389" s="46"/>
      <c r="B1389" s="37"/>
      <c r="C1389" s="45"/>
      <c r="D1389" s="41"/>
      <c r="E1389" s="46"/>
      <c r="F1389" s="46"/>
      <c r="G1389" s="46"/>
      <c r="I1389" s="41"/>
      <c r="J1389" s="47"/>
      <c r="K1389" s="47"/>
      <c r="L1389" s="49"/>
      <c r="M1389" s="48"/>
      <c r="N1389" s="50"/>
      <c r="O1389" s="53"/>
      <c r="P1389" s="54"/>
      <c r="Q1389" s="37"/>
      <c r="R1389" s="51"/>
      <c r="S1389" s="43"/>
      <c r="T1389" s="37"/>
      <c r="U1389" s="37"/>
      <c r="V1389" s="43"/>
      <c r="W1389" s="41"/>
    </row>
    <row r="1390" spans="1:23" s="40" customFormat="1" x14ac:dyDescent="0.25">
      <c r="A1390" s="46"/>
      <c r="B1390" s="37"/>
      <c r="C1390" s="45"/>
      <c r="D1390" s="41"/>
      <c r="E1390" s="46"/>
      <c r="F1390" s="46"/>
      <c r="G1390" s="46"/>
      <c r="I1390" s="41"/>
      <c r="J1390" s="47"/>
      <c r="K1390" s="47"/>
      <c r="L1390" s="49"/>
      <c r="M1390" s="48"/>
      <c r="N1390" s="50"/>
      <c r="O1390" s="53"/>
      <c r="P1390" s="54"/>
      <c r="Q1390" s="37"/>
      <c r="R1390" s="51"/>
      <c r="S1390" s="43"/>
      <c r="T1390" s="37"/>
      <c r="U1390" s="37"/>
      <c r="V1390" s="43"/>
      <c r="W1390" s="41"/>
    </row>
    <row r="1391" spans="1:23" s="40" customFormat="1" x14ac:dyDescent="0.25">
      <c r="A1391" s="46"/>
      <c r="B1391" s="37"/>
      <c r="C1391" s="45"/>
      <c r="D1391" s="41"/>
      <c r="E1391" s="46"/>
      <c r="F1391" s="46"/>
      <c r="G1391" s="46"/>
      <c r="I1391" s="41"/>
      <c r="J1391" s="47"/>
      <c r="K1391" s="47"/>
      <c r="L1391" s="49"/>
      <c r="M1391" s="48"/>
      <c r="N1391" s="50"/>
      <c r="O1391" s="53"/>
      <c r="P1391" s="54"/>
      <c r="Q1391" s="37"/>
      <c r="R1391" s="51"/>
      <c r="S1391" s="43"/>
      <c r="T1391" s="37"/>
      <c r="U1391" s="37"/>
      <c r="V1391" s="43"/>
      <c r="W1391" s="41"/>
    </row>
    <row r="1392" spans="1:23" s="40" customFormat="1" x14ac:dyDescent="0.25">
      <c r="A1392" s="46"/>
      <c r="B1392" s="37"/>
      <c r="C1392" s="45"/>
      <c r="D1392" s="41"/>
      <c r="E1392" s="46"/>
      <c r="F1392" s="46"/>
      <c r="G1392" s="46"/>
      <c r="I1392" s="41"/>
      <c r="J1392" s="47"/>
      <c r="K1392" s="47"/>
      <c r="L1392" s="49"/>
      <c r="M1392" s="48"/>
      <c r="N1392" s="50"/>
      <c r="O1392" s="53"/>
      <c r="P1392" s="54"/>
      <c r="Q1392" s="37"/>
      <c r="R1392" s="51"/>
      <c r="S1392" s="43"/>
      <c r="T1392" s="37"/>
      <c r="U1392" s="37"/>
      <c r="V1392" s="43"/>
      <c r="W1392" s="41"/>
    </row>
    <row r="1393" spans="1:23" s="40" customFormat="1" x14ac:dyDescent="0.25">
      <c r="A1393" s="46"/>
      <c r="B1393" s="37"/>
      <c r="C1393" s="45"/>
      <c r="D1393" s="41"/>
      <c r="E1393" s="46"/>
      <c r="F1393" s="46"/>
      <c r="G1393" s="46"/>
      <c r="I1393" s="41"/>
      <c r="J1393" s="47"/>
      <c r="K1393" s="47"/>
      <c r="L1393" s="49"/>
      <c r="M1393" s="48"/>
      <c r="N1393" s="50"/>
      <c r="O1393" s="53"/>
      <c r="P1393" s="54"/>
      <c r="Q1393" s="37"/>
      <c r="R1393" s="51"/>
      <c r="S1393" s="43"/>
      <c r="T1393" s="37"/>
      <c r="U1393" s="37"/>
      <c r="V1393" s="43"/>
      <c r="W1393" s="41"/>
    </row>
    <row r="1394" spans="1:23" s="40" customFormat="1" x14ac:dyDescent="0.25">
      <c r="A1394" s="46"/>
      <c r="B1394" s="37"/>
      <c r="C1394" s="45"/>
      <c r="D1394" s="41"/>
      <c r="E1394" s="46"/>
      <c r="F1394" s="46"/>
      <c r="G1394" s="46"/>
      <c r="I1394" s="41"/>
      <c r="J1394" s="47"/>
      <c r="K1394" s="47"/>
      <c r="L1394" s="49"/>
      <c r="M1394" s="48"/>
      <c r="N1394" s="50"/>
      <c r="O1394" s="53"/>
      <c r="P1394" s="54"/>
      <c r="Q1394" s="37"/>
      <c r="R1394" s="51"/>
      <c r="S1394" s="43"/>
      <c r="T1394" s="37"/>
      <c r="U1394" s="37"/>
      <c r="V1394" s="43"/>
      <c r="W1394" s="41"/>
    </row>
    <row r="1395" spans="1:23" s="40" customFormat="1" x14ac:dyDescent="0.25">
      <c r="A1395" s="46"/>
      <c r="B1395" s="37"/>
      <c r="C1395" s="45"/>
      <c r="D1395" s="41"/>
      <c r="E1395" s="46"/>
      <c r="F1395" s="46"/>
      <c r="G1395" s="46"/>
      <c r="I1395" s="41"/>
      <c r="J1395" s="47"/>
      <c r="K1395" s="47"/>
      <c r="L1395" s="49"/>
      <c r="M1395" s="48"/>
      <c r="N1395" s="50"/>
      <c r="O1395" s="53"/>
      <c r="P1395" s="54"/>
      <c r="Q1395" s="37"/>
      <c r="R1395" s="51"/>
      <c r="S1395" s="43"/>
      <c r="T1395" s="37"/>
      <c r="U1395" s="37"/>
      <c r="V1395" s="43"/>
      <c r="W1395" s="41"/>
    </row>
    <row r="1396" spans="1:23" s="40" customFormat="1" x14ac:dyDescent="0.25">
      <c r="A1396" s="46"/>
      <c r="B1396" s="37"/>
      <c r="C1396" s="45"/>
      <c r="D1396" s="41"/>
      <c r="E1396" s="46"/>
      <c r="F1396" s="46"/>
      <c r="G1396" s="46"/>
      <c r="I1396" s="41"/>
      <c r="J1396" s="47"/>
      <c r="K1396" s="47"/>
      <c r="L1396" s="49"/>
      <c r="M1396" s="48"/>
      <c r="N1396" s="50"/>
      <c r="O1396" s="53"/>
      <c r="P1396" s="54"/>
      <c r="Q1396" s="37"/>
      <c r="R1396" s="51"/>
      <c r="S1396" s="43"/>
      <c r="T1396" s="37"/>
      <c r="U1396" s="37"/>
      <c r="V1396" s="43"/>
      <c r="W1396" s="41"/>
    </row>
    <row r="1397" spans="1:23" s="40" customFormat="1" x14ac:dyDescent="0.25">
      <c r="A1397" s="46"/>
      <c r="B1397" s="37"/>
      <c r="C1397" s="45"/>
      <c r="D1397" s="41"/>
      <c r="E1397" s="46"/>
      <c r="F1397" s="46"/>
      <c r="G1397" s="46"/>
      <c r="I1397" s="41"/>
      <c r="J1397" s="47"/>
      <c r="K1397" s="47"/>
      <c r="L1397" s="49"/>
      <c r="M1397" s="48"/>
      <c r="N1397" s="50"/>
      <c r="O1397" s="53"/>
      <c r="P1397" s="54"/>
      <c r="Q1397" s="37"/>
      <c r="R1397" s="51"/>
      <c r="S1397" s="43"/>
      <c r="T1397" s="37"/>
      <c r="U1397" s="37"/>
      <c r="V1397" s="43"/>
      <c r="W1397" s="41"/>
    </row>
    <row r="1398" spans="1:23" s="40" customFormat="1" x14ac:dyDescent="0.25">
      <c r="A1398" s="46"/>
      <c r="B1398" s="37"/>
      <c r="C1398" s="45"/>
      <c r="D1398" s="41"/>
      <c r="E1398" s="46"/>
      <c r="F1398" s="46"/>
      <c r="G1398" s="46"/>
      <c r="I1398" s="41"/>
      <c r="J1398" s="47"/>
      <c r="K1398" s="47"/>
      <c r="L1398" s="49"/>
      <c r="M1398" s="48"/>
      <c r="N1398" s="50"/>
      <c r="O1398" s="53"/>
      <c r="P1398" s="54"/>
      <c r="Q1398" s="37"/>
      <c r="R1398" s="51"/>
      <c r="S1398" s="43"/>
      <c r="T1398" s="37"/>
      <c r="U1398" s="37"/>
      <c r="V1398" s="43"/>
      <c r="W1398" s="41"/>
    </row>
    <row r="1399" spans="1:23" s="40" customFormat="1" x14ac:dyDescent="0.25">
      <c r="A1399" s="46"/>
      <c r="B1399" s="37"/>
      <c r="C1399" s="45"/>
      <c r="D1399" s="41"/>
      <c r="E1399" s="46"/>
      <c r="F1399" s="46"/>
      <c r="G1399" s="46"/>
      <c r="I1399" s="41"/>
      <c r="J1399" s="47"/>
      <c r="K1399" s="47"/>
      <c r="L1399" s="49"/>
      <c r="M1399" s="48"/>
      <c r="N1399" s="50"/>
      <c r="O1399" s="53"/>
      <c r="P1399" s="54"/>
      <c r="Q1399" s="37"/>
      <c r="R1399" s="51"/>
      <c r="S1399" s="43"/>
      <c r="T1399" s="37"/>
      <c r="U1399" s="37"/>
      <c r="V1399" s="43"/>
      <c r="W1399" s="41"/>
    </row>
    <row r="1400" spans="1:23" s="40" customFormat="1" x14ac:dyDescent="0.25">
      <c r="A1400" s="46"/>
      <c r="B1400" s="37"/>
      <c r="C1400" s="45"/>
      <c r="D1400" s="41"/>
      <c r="E1400" s="46"/>
      <c r="F1400" s="46"/>
      <c r="G1400" s="46"/>
      <c r="I1400" s="41"/>
      <c r="J1400" s="47"/>
      <c r="K1400" s="47"/>
      <c r="L1400" s="49"/>
      <c r="M1400" s="48"/>
      <c r="N1400" s="50"/>
      <c r="O1400" s="53"/>
      <c r="P1400" s="54"/>
      <c r="Q1400" s="37"/>
      <c r="R1400" s="51"/>
      <c r="S1400" s="43"/>
      <c r="T1400" s="37"/>
      <c r="U1400" s="37"/>
      <c r="V1400" s="43"/>
      <c r="W1400" s="41"/>
    </row>
    <row r="1401" spans="1:23" s="40" customFormat="1" x14ac:dyDescent="0.25">
      <c r="A1401" s="46"/>
      <c r="B1401" s="37"/>
      <c r="C1401" s="45"/>
      <c r="D1401" s="41"/>
      <c r="E1401" s="46"/>
      <c r="F1401" s="46"/>
      <c r="G1401" s="46"/>
      <c r="I1401" s="41"/>
      <c r="J1401" s="47"/>
      <c r="K1401" s="47"/>
      <c r="L1401" s="49"/>
      <c r="M1401" s="48"/>
      <c r="N1401" s="50"/>
      <c r="O1401" s="53"/>
      <c r="P1401" s="54"/>
      <c r="Q1401" s="37"/>
      <c r="R1401" s="51"/>
      <c r="S1401" s="43"/>
      <c r="T1401" s="37"/>
      <c r="U1401" s="37"/>
      <c r="V1401" s="43"/>
      <c r="W1401" s="41"/>
    </row>
    <row r="1402" spans="1:23" s="40" customFormat="1" x14ac:dyDescent="0.25">
      <c r="A1402" s="46"/>
      <c r="B1402" s="37"/>
      <c r="C1402" s="45"/>
      <c r="D1402" s="41"/>
      <c r="E1402" s="46"/>
      <c r="F1402" s="46"/>
      <c r="G1402" s="46"/>
      <c r="I1402" s="41"/>
      <c r="J1402" s="47"/>
      <c r="K1402" s="47"/>
      <c r="L1402" s="49"/>
      <c r="M1402" s="48"/>
      <c r="N1402" s="50"/>
      <c r="O1402" s="53"/>
      <c r="P1402" s="54"/>
      <c r="Q1402" s="37"/>
      <c r="R1402" s="51"/>
      <c r="S1402" s="43"/>
      <c r="T1402" s="37"/>
      <c r="U1402" s="37"/>
      <c r="V1402" s="43"/>
      <c r="W1402" s="41"/>
    </row>
    <row r="1403" spans="1:23" s="40" customFormat="1" x14ac:dyDescent="0.25">
      <c r="A1403" s="46"/>
      <c r="B1403" s="37"/>
      <c r="C1403" s="45"/>
      <c r="D1403" s="41"/>
      <c r="E1403" s="46"/>
      <c r="F1403" s="46"/>
      <c r="G1403" s="46"/>
      <c r="I1403" s="41"/>
      <c r="J1403" s="47"/>
      <c r="K1403" s="47"/>
      <c r="L1403" s="49"/>
      <c r="M1403" s="48"/>
      <c r="N1403" s="50"/>
      <c r="O1403" s="53"/>
      <c r="P1403" s="54"/>
      <c r="Q1403" s="37"/>
      <c r="R1403" s="51"/>
      <c r="S1403" s="43"/>
      <c r="T1403" s="37"/>
      <c r="U1403" s="37"/>
      <c r="V1403" s="43"/>
      <c r="W1403" s="41"/>
    </row>
    <row r="1404" spans="1:23" s="40" customFormat="1" x14ac:dyDescent="0.25">
      <c r="A1404" s="46"/>
      <c r="B1404" s="37"/>
      <c r="C1404" s="45"/>
      <c r="D1404" s="41"/>
      <c r="E1404" s="46"/>
      <c r="F1404" s="46"/>
      <c r="G1404" s="46"/>
      <c r="I1404" s="41"/>
      <c r="J1404" s="47"/>
      <c r="K1404" s="47"/>
      <c r="L1404" s="49"/>
      <c r="M1404" s="48"/>
      <c r="N1404" s="50"/>
      <c r="O1404" s="53"/>
      <c r="P1404" s="54"/>
      <c r="Q1404" s="37"/>
      <c r="R1404" s="51"/>
      <c r="S1404" s="43"/>
      <c r="T1404" s="37"/>
      <c r="U1404" s="37"/>
      <c r="V1404" s="43"/>
      <c r="W1404" s="41"/>
    </row>
    <row r="1405" spans="1:23" s="40" customFormat="1" x14ac:dyDescent="0.25">
      <c r="A1405" s="46"/>
      <c r="B1405" s="37"/>
      <c r="C1405" s="45"/>
      <c r="D1405" s="41"/>
      <c r="E1405" s="46"/>
      <c r="F1405" s="46"/>
      <c r="G1405" s="46"/>
      <c r="I1405" s="41"/>
      <c r="J1405" s="47"/>
      <c r="K1405" s="47"/>
      <c r="L1405" s="49"/>
      <c r="M1405" s="48"/>
      <c r="N1405" s="50"/>
      <c r="O1405" s="53"/>
      <c r="P1405" s="54"/>
      <c r="Q1405" s="37"/>
      <c r="R1405" s="51"/>
      <c r="S1405" s="43"/>
      <c r="T1405" s="37"/>
      <c r="U1405" s="37"/>
      <c r="V1405" s="43"/>
      <c r="W1405" s="41"/>
    </row>
    <row r="1406" spans="1:23" s="40" customFormat="1" x14ac:dyDescent="0.25">
      <c r="A1406" s="46"/>
      <c r="B1406" s="37"/>
      <c r="C1406" s="45"/>
      <c r="D1406" s="41"/>
      <c r="E1406" s="46"/>
      <c r="F1406" s="46"/>
      <c r="G1406" s="46"/>
      <c r="I1406" s="41"/>
      <c r="J1406" s="47"/>
      <c r="K1406" s="47"/>
      <c r="L1406" s="49"/>
      <c r="M1406" s="48"/>
      <c r="N1406" s="50"/>
      <c r="O1406" s="53"/>
      <c r="P1406" s="54"/>
      <c r="Q1406" s="37"/>
      <c r="R1406" s="51"/>
      <c r="S1406" s="43"/>
      <c r="T1406" s="37"/>
      <c r="U1406" s="37"/>
      <c r="V1406" s="43"/>
      <c r="W1406" s="41"/>
    </row>
    <row r="1407" spans="1:23" s="40" customFormat="1" x14ac:dyDescent="0.25">
      <c r="A1407" s="46"/>
      <c r="B1407" s="37"/>
      <c r="C1407" s="45"/>
      <c r="D1407" s="41"/>
      <c r="E1407" s="46"/>
      <c r="F1407" s="46"/>
      <c r="G1407" s="46"/>
      <c r="I1407" s="41"/>
      <c r="J1407" s="47"/>
      <c r="K1407" s="47"/>
      <c r="L1407" s="49"/>
      <c r="M1407" s="48"/>
      <c r="N1407" s="50"/>
      <c r="O1407" s="53"/>
      <c r="P1407" s="54"/>
      <c r="Q1407" s="37"/>
      <c r="R1407" s="51"/>
      <c r="S1407" s="43"/>
      <c r="T1407" s="37"/>
      <c r="U1407" s="37"/>
      <c r="V1407" s="43"/>
      <c r="W1407" s="41"/>
    </row>
    <row r="1408" spans="1:23" s="40" customFormat="1" x14ac:dyDescent="0.25">
      <c r="A1408" s="46"/>
      <c r="B1408" s="37"/>
      <c r="C1408" s="45"/>
      <c r="D1408" s="41"/>
      <c r="E1408" s="46"/>
      <c r="F1408" s="46"/>
      <c r="G1408" s="46"/>
      <c r="I1408" s="41"/>
      <c r="J1408" s="47"/>
      <c r="K1408" s="47"/>
      <c r="L1408" s="49"/>
      <c r="M1408" s="48"/>
      <c r="N1408" s="50"/>
      <c r="O1408" s="53"/>
      <c r="P1408" s="54"/>
      <c r="Q1408" s="37"/>
      <c r="R1408" s="51"/>
      <c r="S1408" s="43"/>
      <c r="T1408" s="37"/>
      <c r="U1408" s="37"/>
      <c r="V1408" s="43"/>
      <c r="W1408" s="41"/>
    </row>
    <row r="1409" spans="1:23" s="40" customFormat="1" x14ac:dyDescent="0.25">
      <c r="A1409" s="46"/>
      <c r="B1409" s="37"/>
      <c r="C1409" s="45"/>
      <c r="D1409" s="41"/>
      <c r="E1409" s="46"/>
      <c r="F1409" s="46"/>
      <c r="G1409" s="46"/>
      <c r="I1409" s="41"/>
      <c r="J1409" s="47"/>
      <c r="K1409" s="47"/>
      <c r="L1409" s="49"/>
      <c r="M1409" s="48"/>
      <c r="N1409" s="50"/>
      <c r="O1409" s="53"/>
      <c r="P1409" s="54"/>
      <c r="Q1409" s="37"/>
      <c r="R1409" s="51"/>
      <c r="S1409" s="43"/>
      <c r="T1409" s="37"/>
      <c r="U1409" s="37"/>
      <c r="V1409" s="43"/>
      <c r="W1409" s="41"/>
    </row>
    <row r="1410" spans="1:23" s="40" customFormat="1" x14ac:dyDescent="0.25">
      <c r="A1410" s="46"/>
      <c r="B1410" s="37"/>
      <c r="C1410" s="45"/>
      <c r="D1410" s="41"/>
      <c r="E1410" s="46"/>
      <c r="F1410" s="46"/>
      <c r="G1410" s="46"/>
      <c r="I1410" s="41"/>
      <c r="J1410" s="47"/>
      <c r="K1410" s="47"/>
      <c r="L1410" s="49"/>
      <c r="M1410" s="48"/>
      <c r="N1410" s="50"/>
      <c r="O1410" s="53"/>
      <c r="P1410" s="54"/>
      <c r="Q1410" s="37"/>
      <c r="R1410" s="51"/>
      <c r="S1410" s="43"/>
      <c r="T1410" s="37"/>
      <c r="U1410" s="37"/>
      <c r="V1410" s="43"/>
      <c r="W1410" s="41"/>
    </row>
    <row r="1411" spans="1:23" s="40" customFormat="1" x14ac:dyDescent="0.25">
      <c r="A1411" s="46"/>
      <c r="B1411" s="37"/>
      <c r="C1411" s="45"/>
      <c r="D1411" s="41"/>
      <c r="E1411" s="46"/>
      <c r="F1411" s="46"/>
      <c r="G1411" s="46"/>
      <c r="I1411" s="41"/>
      <c r="J1411" s="47"/>
      <c r="K1411" s="47"/>
      <c r="L1411" s="49"/>
      <c r="M1411" s="48"/>
      <c r="N1411" s="50"/>
      <c r="O1411" s="53"/>
      <c r="P1411" s="54"/>
      <c r="Q1411" s="37"/>
      <c r="R1411" s="51"/>
      <c r="S1411" s="43"/>
      <c r="T1411" s="37"/>
      <c r="U1411" s="37"/>
      <c r="V1411" s="43"/>
      <c r="W1411" s="41"/>
    </row>
    <row r="1412" spans="1:23" s="40" customFormat="1" x14ac:dyDescent="0.25">
      <c r="A1412" s="46"/>
      <c r="B1412" s="37"/>
      <c r="C1412" s="45"/>
      <c r="D1412" s="41"/>
      <c r="E1412" s="46"/>
      <c r="F1412" s="46"/>
      <c r="G1412" s="46"/>
      <c r="I1412" s="41"/>
      <c r="J1412" s="47"/>
      <c r="K1412" s="47"/>
      <c r="L1412" s="49"/>
      <c r="M1412" s="48"/>
      <c r="N1412" s="50"/>
      <c r="O1412" s="53"/>
      <c r="P1412" s="54"/>
      <c r="Q1412" s="37"/>
      <c r="R1412" s="51"/>
      <c r="S1412" s="43"/>
      <c r="T1412" s="37"/>
      <c r="U1412" s="37"/>
      <c r="V1412" s="43"/>
      <c r="W1412" s="41"/>
    </row>
    <row r="1413" spans="1:23" s="40" customFormat="1" x14ac:dyDescent="0.25">
      <c r="A1413" s="46"/>
      <c r="B1413" s="37"/>
      <c r="C1413" s="45"/>
      <c r="D1413" s="41"/>
      <c r="E1413" s="46"/>
      <c r="F1413" s="46"/>
      <c r="G1413" s="46"/>
      <c r="I1413" s="41"/>
      <c r="J1413" s="47"/>
      <c r="K1413" s="47"/>
      <c r="L1413" s="49"/>
      <c r="M1413" s="48"/>
      <c r="N1413" s="50"/>
      <c r="O1413" s="53"/>
      <c r="P1413" s="54"/>
      <c r="Q1413" s="37"/>
      <c r="R1413" s="51"/>
      <c r="S1413" s="43"/>
      <c r="T1413" s="37"/>
      <c r="U1413" s="37"/>
      <c r="V1413" s="43"/>
      <c r="W1413" s="41"/>
    </row>
    <row r="1414" spans="1:23" s="40" customFormat="1" x14ac:dyDescent="0.25">
      <c r="A1414" s="46"/>
      <c r="B1414" s="37"/>
      <c r="C1414" s="45"/>
      <c r="D1414" s="41"/>
      <c r="E1414" s="46"/>
      <c r="F1414" s="46"/>
      <c r="G1414" s="46"/>
      <c r="I1414" s="41"/>
      <c r="J1414" s="47"/>
      <c r="K1414" s="47"/>
      <c r="L1414" s="49"/>
      <c r="M1414" s="48"/>
      <c r="N1414" s="50"/>
      <c r="O1414" s="53"/>
      <c r="P1414" s="54"/>
      <c r="Q1414" s="37"/>
      <c r="R1414" s="51"/>
      <c r="S1414" s="43"/>
      <c r="T1414" s="37"/>
      <c r="U1414" s="37"/>
      <c r="V1414" s="43"/>
      <c r="W1414" s="41"/>
    </row>
    <row r="1415" spans="1:23" s="40" customFormat="1" x14ac:dyDescent="0.25">
      <c r="A1415" s="46"/>
      <c r="B1415" s="37"/>
      <c r="C1415" s="45"/>
      <c r="D1415" s="41"/>
      <c r="E1415" s="46"/>
      <c r="F1415" s="46"/>
      <c r="G1415" s="46"/>
      <c r="I1415" s="41"/>
      <c r="J1415" s="47"/>
      <c r="K1415" s="47"/>
      <c r="L1415" s="49"/>
      <c r="M1415" s="48"/>
      <c r="N1415" s="50"/>
      <c r="O1415" s="53"/>
      <c r="P1415" s="54"/>
      <c r="Q1415" s="37"/>
      <c r="R1415" s="51"/>
      <c r="S1415" s="43"/>
      <c r="T1415" s="37"/>
      <c r="U1415" s="37"/>
      <c r="V1415" s="43"/>
      <c r="W1415" s="41"/>
    </row>
    <row r="1416" spans="1:23" s="40" customFormat="1" x14ac:dyDescent="0.25">
      <c r="A1416" s="46"/>
      <c r="B1416" s="37"/>
      <c r="C1416" s="45"/>
      <c r="D1416" s="41"/>
      <c r="E1416" s="46"/>
      <c r="F1416" s="46"/>
      <c r="G1416" s="46"/>
      <c r="I1416" s="41"/>
      <c r="J1416" s="47"/>
      <c r="K1416" s="47"/>
      <c r="L1416" s="49"/>
      <c r="M1416" s="48"/>
      <c r="N1416" s="50"/>
      <c r="O1416" s="53"/>
      <c r="P1416" s="54"/>
      <c r="Q1416" s="37"/>
      <c r="R1416" s="51"/>
      <c r="S1416" s="43"/>
      <c r="T1416" s="37"/>
      <c r="U1416" s="37"/>
      <c r="V1416" s="43"/>
      <c r="W1416" s="41"/>
    </row>
    <row r="1417" spans="1:23" s="40" customFormat="1" x14ac:dyDescent="0.25">
      <c r="A1417" s="46"/>
      <c r="B1417" s="37"/>
      <c r="C1417" s="45"/>
      <c r="D1417" s="41"/>
      <c r="E1417" s="46"/>
      <c r="F1417" s="46"/>
      <c r="G1417" s="46"/>
      <c r="I1417" s="41"/>
      <c r="J1417" s="47"/>
      <c r="K1417" s="47"/>
      <c r="L1417" s="49"/>
      <c r="M1417" s="48"/>
      <c r="N1417" s="50"/>
      <c r="O1417" s="53"/>
      <c r="P1417" s="54"/>
      <c r="Q1417" s="37"/>
      <c r="R1417" s="51"/>
      <c r="S1417" s="43"/>
      <c r="T1417" s="37"/>
      <c r="U1417" s="37"/>
      <c r="V1417" s="43"/>
      <c r="W1417" s="41"/>
    </row>
    <row r="1418" spans="1:23" s="40" customFormat="1" x14ac:dyDescent="0.25">
      <c r="A1418" s="46"/>
      <c r="B1418" s="37"/>
      <c r="C1418" s="45"/>
      <c r="D1418" s="41"/>
      <c r="E1418" s="46"/>
      <c r="F1418" s="46"/>
      <c r="G1418" s="46"/>
      <c r="I1418" s="41"/>
      <c r="J1418" s="47"/>
      <c r="K1418" s="47"/>
      <c r="L1418" s="49"/>
      <c r="M1418" s="48"/>
      <c r="N1418" s="50"/>
      <c r="O1418" s="53"/>
      <c r="P1418" s="54"/>
      <c r="Q1418" s="37"/>
      <c r="R1418" s="51"/>
      <c r="S1418" s="43"/>
      <c r="T1418" s="37"/>
      <c r="U1418" s="37"/>
      <c r="V1418" s="43"/>
      <c r="W1418" s="41"/>
    </row>
    <row r="1419" spans="1:23" s="40" customFormat="1" x14ac:dyDescent="0.25">
      <c r="A1419" s="46"/>
      <c r="B1419" s="37"/>
      <c r="C1419" s="45"/>
      <c r="D1419" s="41"/>
      <c r="E1419" s="46"/>
      <c r="F1419" s="46"/>
      <c r="G1419" s="46"/>
      <c r="I1419" s="41"/>
      <c r="J1419" s="47"/>
      <c r="K1419" s="47"/>
      <c r="L1419" s="49"/>
      <c r="M1419" s="48"/>
      <c r="N1419" s="50"/>
      <c r="O1419" s="53"/>
      <c r="P1419" s="54"/>
      <c r="Q1419" s="37"/>
      <c r="R1419" s="51"/>
      <c r="S1419" s="43"/>
      <c r="T1419" s="37"/>
      <c r="U1419" s="37"/>
      <c r="V1419" s="43"/>
      <c r="W1419" s="41"/>
    </row>
    <row r="1420" spans="1:23" s="40" customFormat="1" x14ac:dyDescent="0.25">
      <c r="A1420" s="46"/>
      <c r="B1420" s="37"/>
      <c r="C1420" s="45"/>
      <c r="D1420" s="41"/>
      <c r="E1420" s="46"/>
      <c r="F1420" s="46"/>
      <c r="G1420" s="46"/>
      <c r="I1420" s="41"/>
      <c r="J1420" s="47"/>
      <c r="K1420" s="47"/>
      <c r="L1420" s="49"/>
      <c r="M1420" s="48"/>
      <c r="N1420" s="50"/>
      <c r="O1420" s="53"/>
      <c r="P1420" s="54"/>
      <c r="Q1420" s="37"/>
      <c r="R1420" s="51"/>
      <c r="S1420" s="43"/>
      <c r="T1420" s="37"/>
      <c r="U1420" s="37"/>
      <c r="V1420" s="43"/>
      <c r="W1420" s="41"/>
    </row>
    <row r="1421" spans="1:23" s="40" customFormat="1" x14ac:dyDescent="0.25">
      <c r="A1421" s="46"/>
      <c r="B1421" s="37"/>
      <c r="C1421" s="45"/>
      <c r="D1421" s="41"/>
      <c r="E1421" s="46"/>
      <c r="F1421" s="46"/>
      <c r="G1421" s="46"/>
      <c r="I1421" s="41"/>
      <c r="J1421" s="47"/>
      <c r="K1421" s="47"/>
      <c r="L1421" s="49"/>
      <c r="M1421" s="48"/>
      <c r="N1421" s="50"/>
      <c r="O1421" s="53"/>
      <c r="P1421" s="54"/>
      <c r="Q1421" s="37"/>
      <c r="R1421" s="51"/>
      <c r="S1421" s="43"/>
      <c r="T1421" s="37"/>
      <c r="U1421" s="37"/>
      <c r="V1421" s="43"/>
      <c r="W1421" s="41"/>
    </row>
    <row r="1422" spans="1:23" s="40" customFormat="1" x14ac:dyDescent="0.25">
      <c r="A1422" s="46"/>
      <c r="B1422" s="37"/>
      <c r="C1422" s="45"/>
      <c r="D1422" s="41"/>
      <c r="E1422" s="46"/>
      <c r="F1422" s="46"/>
      <c r="G1422" s="46"/>
      <c r="I1422" s="41"/>
      <c r="J1422" s="47"/>
      <c r="K1422" s="47"/>
      <c r="L1422" s="49"/>
      <c r="M1422" s="48"/>
      <c r="N1422" s="50"/>
      <c r="O1422" s="53"/>
      <c r="P1422" s="54"/>
      <c r="Q1422" s="37"/>
      <c r="R1422" s="51"/>
      <c r="S1422" s="43"/>
      <c r="T1422" s="37"/>
      <c r="U1422" s="37"/>
      <c r="V1422" s="43"/>
      <c r="W1422" s="41"/>
    </row>
    <row r="1423" spans="1:23" s="40" customFormat="1" x14ac:dyDescent="0.25">
      <c r="A1423" s="46"/>
      <c r="B1423" s="37"/>
      <c r="C1423" s="45"/>
      <c r="D1423" s="41"/>
      <c r="E1423" s="46"/>
      <c r="F1423" s="46"/>
      <c r="G1423" s="46"/>
      <c r="I1423" s="41"/>
      <c r="J1423" s="47"/>
      <c r="K1423" s="47"/>
      <c r="L1423" s="49"/>
      <c r="M1423" s="48"/>
      <c r="N1423" s="50"/>
      <c r="O1423" s="53"/>
      <c r="P1423" s="54"/>
      <c r="Q1423" s="37"/>
      <c r="R1423" s="51"/>
      <c r="S1423" s="43"/>
      <c r="T1423" s="37"/>
      <c r="U1423" s="37"/>
      <c r="V1423" s="43"/>
      <c r="W1423" s="41"/>
    </row>
    <row r="1424" spans="1:23" s="40" customFormat="1" x14ac:dyDescent="0.25">
      <c r="A1424" s="46"/>
      <c r="B1424" s="37"/>
      <c r="C1424" s="45"/>
      <c r="D1424" s="41"/>
      <c r="E1424" s="46"/>
      <c r="F1424" s="46"/>
      <c r="G1424" s="46"/>
      <c r="I1424" s="41"/>
      <c r="J1424" s="47"/>
      <c r="K1424" s="47"/>
      <c r="L1424" s="49"/>
      <c r="M1424" s="48"/>
      <c r="N1424" s="50"/>
      <c r="O1424" s="53"/>
      <c r="P1424" s="54"/>
      <c r="Q1424" s="37"/>
      <c r="R1424" s="51"/>
      <c r="S1424" s="43"/>
      <c r="T1424" s="37"/>
      <c r="U1424" s="37"/>
      <c r="V1424" s="43"/>
      <c r="W1424" s="41"/>
    </row>
    <row r="1425" spans="1:23" s="40" customFormat="1" x14ac:dyDescent="0.25">
      <c r="A1425" s="46"/>
      <c r="B1425" s="37"/>
      <c r="C1425" s="45"/>
      <c r="D1425" s="41"/>
      <c r="E1425" s="46"/>
      <c r="F1425" s="46"/>
      <c r="G1425" s="46"/>
      <c r="I1425" s="41"/>
      <c r="J1425" s="47"/>
      <c r="K1425" s="47"/>
      <c r="L1425" s="49"/>
      <c r="M1425" s="48"/>
      <c r="N1425" s="50"/>
      <c r="O1425" s="53"/>
      <c r="P1425" s="54"/>
      <c r="Q1425" s="37"/>
      <c r="R1425" s="51"/>
      <c r="S1425" s="43"/>
      <c r="T1425" s="37"/>
      <c r="U1425" s="37"/>
      <c r="V1425" s="43"/>
      <c r="W1425" s="41"/>
    </row>
    <row r="1426" spans="1:23" s="40" customFormat="1" x14ac:dyDescent="0.25">
      <c r="A1426" s="46"/>
      <c r="B1426" s="37"/>
      <c r="C1426" s="45"/>
      <c r="D1426" s="41"/>
      <c r="E1426" s="46"/>
      <c r="F1426" s="46"/>
      <c r="G1426" s="46"/>
      <c r="I1426" s="41"/>
      <c r="J1426" s="47"/>
      <c r="K1426" s="47"/>
      <c r="L1426" s="49"/>
      <c r="M1426" s="48"/>
      <c r="N1426" s="50"/>
      <c r="O1426" s="53"/>
      <c r="P1426" s="54"/>
      <c r="Q1426" s="37"/>
      <c r="R1426" s="51"/>
      <c r="S1426" s="43"/>
      <c r="T1426" s="37"/>
      <c r="U1426" s="37"/>
      <c r="V1426" s="43"/>
      <c r="W1426" s="41"/>
    </row>
    <row r="1427" spans="1:23" s="40" customFormat="1" x14ac:dyDescent="0.25">
      <c r="A1427" s="46"/>
      <c r="B1427" s="37"/>
      <c r="C1427" s="45"/>
      <c r="D1427" s="41"/>
      <c r="E1427" s="46"/>
      <c r="F1427" s="46"/>
      <c r="G1427" s="46"/>
      <c r="I1427" s="41"/>
      <c r="J1427" s="47"/>
      <c r="K1427" s="47"/>
      <c r="L1427" s="49"/>
      <c r="M1427" s="48"/>
      <c r="N1427" s="50"/>
      <c r="O1427" s="53"/>
      <c r="P1427" s="54"/>
      <c r="Q1427" s="37"/>
      <c r="R1427" s="51"/>
      <c r="S1427" s="43"/>
      <c r="T1427" s="37"/>
      <c r="U1427" s="37"/>
      <c r="V1427" s="43"/>
      <c r="W1427" s="41"/>
    </row>
    <row r="1428" spans="1:23" s="40" customFormat="1" x14ac:dyDescent="0.25">
      <c r="A1428" s="46"/>
      <c r="B1428" s="37"/>
      <c r="C1428" s="45"/>
      <c r="D1428" s="41"/>
      <c r="E1428" s="46"/>
      <c r="F1428" s="46"/>
      <c r="G1428" s="46"/>
      <c r="I1428" s="41"/>
      <c r="J1428" s="47"/>
      <c r="K1428" s="47"/>
      <c r="L1428" s="49"/>
      <c r="M1428" s="48"/>
      <c r="N1428" s="50"/>
      <c r="O1428" s="53"/>
      <c r="P1428" s="54"/>
      <c r="Q1428" s="37"/>
      <c r="R1428" s="51"/>
      <c r="S1428" s="43"/>
      <c r="T1428" s="37"/>
      <c r="U1428" s="37"/>
      <c r="V1428" s="43"/>
      <c r="W1428" s="41"/>
    </row>
    <row r="1429" spans="1:23" s="40" customFormat="1" x14ac:dyDescent="0.25">
      <c r="A1429" s="46"/>
      <c r="B1429" s="37"/>
      <c r="C1429" s="45"/>
      <c r="D1429" s="41"/>
      <c r="E1429" s="46"/>
      <c r="F1429" s="46"/>
      <c r="G1429" s="46"/>
      <c r="I1429" s="41"/>
      <c r="J1429" s="47"/>
      <c r="K1429" s="47"/>
      <c r="L1429" s="49"/>
      <c r="M1429" s="48"/>
      <c r="N1429" s="50"/>
      <c r="O1429" s="53"/>
      <c r="P1429" s="54"/>
      <c r="Q1429" s="37"/>
      <c r="R1429" s="51"/>
      <c r="S1429" s="43"/>
      <c r="T1429" s="37"/>
      <c r="U1429" s="37"/>
      <c r="V1429" s="43"/>
      <c r="W1429" s="41"/>
    </row>
    <row r="1430" spans="1:23" s="40" customFormat="1" x14ac:dyDescent="0.25">
      <c r="A1430" s="46"/>
      <c r="B1430" s="37"/>
      <c r="C1430" s="45"/>
      <c r="D1430" s="41"/>
      <c r="E1430" s="46"/>
      <c r="F1430" s="46"/>
      <c r="G1430" s="46"/>
      <c r="I1430" s="41"/>
      <c r="J1430" s="47"/>
      <c r="K1430" s="47"/>
      <c r="L1430" s="49"/>
      <c r="M1430" s="48"/>
      <c r="N1430" s="50"/>
      <c r="O1430" s="53"/>
      <c r="P1430" s="54"/>
      <c r="Q1430" s="37"/>
      <c r="R1430" s="51"/>
      <c r="S1430" s="43"/>
      <c r="T1430" s="37"/>
      <c r="U1430" s="37"/>
      <c r="V1430" s="43"/>
      <c r="W1430" s="41"/>
    </row>
    <row r="1431" spans="1:23" s="40" customFormat="1" x14ac:dyDescent="0.25">
      <c r="A1431" s="46"/>
      <c r="B1431" s="37"/>
      <c r="C1431" s="45"/>
      <c r="D1431" s="41"/>
      <c r="E1431" s="46"/>
      <c r="F1431" s="46"/>
      <c r="G1431" s="46"/>
      <c r="I1431" s="41"/>
      <c r="J1431" s="47"/>
      <c r="K1431" s="47"/>
      <c r="L1431" s="49"/>
      <c r="M1431" s="48"/>
      <c r="N1431" s="50"/>
      <c r="O1431" s="53"/>
      <c r="P1431" s="54"/>
      <c r="Q1431" s="37"/>
      <c r="R1431" s="51"/>
      <c r="S1431" s="43"/>
      <c r="T1431" s="37"/>
      <c r="U1431" s="37"/>
      <c r="V1431" s="43"/>
      <c r="W1431" s="41"/>
    </row>
    <row r="1432" spans="1:23" s="40" customFormat="1" x14ac:dyDescent="0.25">
      <c r="A1432" s="46"/>
      <c r="B1432" s="37"/>
      <c r="C1432" s="45"/>
      <c r="D1432" s="41"/>
      <c r="E1432" s="46"/>
      <c r="F1432" s="46"/>
      <c r="G1432" s="46"/>
      <c r="I1432" s="41"/>
      <c r="J1432" s="47"/>
      <c r="K1432" s="47"/>
      <c r="L1432" s="49"/>
      <c r="M1432" s="48"/>
      <c r="N1432" s="50"/>
      <c r="O1432" s="53"/>
      <c r="P1432" s="54"/>
      <c r="Q1432" s="37"/>
      <c r="R1432" s="51"/>
      <c r="S1432" s="43"/>
      <c r="T1432" s="37"/>
      <c r="U1432" s="37"/>
      <c r="V1432" s="43"/>
      <c r="W1432" s="41"/>
    </row>
    <row r="1433" spans="1:23" s="40" customFormat="1" x14ac:dyDescent="0.25">
      <c r="A1433" s="46"/>
      <c r="B1433" s="37"/>
      <c r="C1433" s="45"/>
      <c r="D1433" s="41"/>
      <c r="E1433" s="46"/>
      <c r="F1433" s="46"/>
      <c r="G1433" s="46"/>
      <c r="I1433" s="41"/>
      <c r="J1433" s="47"/>
      <c r="K1433" s="47"/>
      <c r="L1433" s="49"/>
      <c r="M1433" s="48"/>
      <c r="N1433" s="50"/>
      <c r="O1433" s="53"/>
      <c r="P1433" s="54"/>
      <c r="Q1433" s="37"/>
      <c r="R1433" s="51"/>
      <c r="S1433" s="43"/>
      <c r="T1433" s="37"/>
      <c r="U1433" s="37"/>
      <c r="V1433" s="43"/>
      <c r="W1433" s="41"/>
    </row>
    <row r="1434" spans="1:23" s="40" customFormat="1" x14ac:dyDescent="0.25">
      <c r="A1434" s="46"/>
      <c r="B1434" s="37"/>
      <c r="C1434" s="45"/>
      <c r="D1434" s="41"/>
      <c r="E1434" s="46"/>
      <c r="F1434" s="46"/>
      <c r="G1434" s="46"/>
      <c r="I1434" s="41"/>
      <c r="J1434" s="47"/>
      <c r="K1434" s="47"/>
      <c r="L1434" s="49"/>
      <c r="M1434" s="48"/>
      <c r="N1434" s="50"/>
      <c r="O1434" s="53"/>
      <c r="P1434" s="54"/>
      <c r="Q1434" s="37"/>
      <c r="R1434" s="51"/>
      <c r="S1434" s="43"/>
      <c r="T1434" s="37"/>
      <c r="U1434" s="37"/>
      <c r="V1434" s="43"/>
      <c r="W1434" s="41"/>
    </row>
    <row r="1435" spans="1:23" s="40" customFormat="1" x14ac:dyDescent="0.25">
      <c r="A1435" s="46"/>
      <c r="B1435" s="37"/>
      <c r="C1435" s="45"/>
      <c r="D1435" s="41"/>
      <c r="E1435" s="46"/>
      <c r="F1435" s="46"/>
      <c r="G1435" s="46"/>
      <c r="I1435" s="41"/>
      <c r="J1435" s="47"/>
      <c r="K1435" s="47"/>
      <c r="L1435" s="49"/>
      <c r="M1435" s="48"/>
      <c r="N1435" s="50"/>
      <c r="O1435" s="53"/>
      <c r="P1435" s="54"/>
      <c r="Q1435" s="37"/>
      <c r="R1435" s="51"/>
      <c r="S1435" s="43"/>
      <c r="T1435" s="37"/>
      <c r="U1435" s="37"/>
      <c r="V1435" s="43"/>
      <c r="W1435" s="41"/>
    </row>
    <row r="1436" spans="1:23" s="40" customFormat="1" x14ac:dyDescent="0.25">
      <c r="A1436" s="46"/>
      <c r="B1436" s="37"/>
      <c r="C1436" s="45"/>
      <c r="D1436" s="41"/>
      <c r="E1436" s="46"/>
      <c r="F1436" s="46"/>
      <c r="G1436" s="46"/>
      <c r="I1436" s="41"/>
      <c r="J1436" s="47"/>
      <c r="K1436" s="47"/>
      <c r="L1436" s="49"/>
      <c r="M1436" s="48"/>
      <c r="N1436" s="50"/>
      <c r="O1436" s="53"/>
      <c r="P1436" s="54"/>
      <c r="Q1436" s="37"/>
      <c r="R1436" s="51"/>
      <c r="S1436" s="43"/>
      <c r="T1436" s="37"/>
      <c r="U1436" s="37"/>
      <c r="V1436" s="43"/>
      <c r="W1436" s="41"/>
    </row>
    <row r="1437" spans="1:23" s="40" customFormat="1" x14ac:dyDescent="0.25">
      <c r="A1437" s="46"/>
      <c r="B1437" s="37"/>
      <c r="C1437" s="45"/>
      <c r="D1437" s="41"/>
      <c r="E1437" s="46"/>
      <c r="F1437" s="46"/>
      <c r="G1437" s="46"/>
      <c r="I1437" s="41"/>
      <c r="J1437" s="47"/>
      <c r="K1437" s="47"/>
      <c r="L1437" s="49"/>
      <c r="M1437" s="48"/>
      <c r="N1437" s="50"/>
      <c r="O1437" s="53"/>
      <c r="P1437" s="54"/>
      <c r="Q1437" s="37"/>
      <c r="R1437" s="51"/>
      <c r="S1437" s="43"/>
      <c r="T1437" s="37"/>
      <c r="U1437" s="37"/>
      <c r="V1437" s="43"/>
      <c r="W1437" s="41"/>
    </row>
    <row r="1438" spans="1:23" s="40" customFormat="1" x14ac:dyDescent="0.25">
      <c r="A1438" s="46"/>
      <c r="B1438" s="37"/>
      <c r="C1438" s="45"/>
      <c r="D1438" s="41"/>
      <c r="E1438" s="46"/>
      <c r="F1438" s="46"/>
      <c r="G1438" s="46"/>
      <c r="I1438" s="41"/>
      <c r="J1438" s="47"/>
      <c r="K1438" s="47"/>
      <c r="L1438" s="49"/>
      <c r="M1438" s="48"/>
      <c r="N1438" s="50"/>
      <c r="O1438" s="53"/>
      <c r="P1438" s="54"/>
      <c r="Q1438" s="37"/>
      <c r="R1438" s="51"/>
      <c r="S1438" s="43"/>
      <c r="T1438" s="37"/>
      <c r="U1438" s="37"/>
      <c r="V1438" s="43"/>
      <c r="W1438" s="41"/>
    </row>
    <row r="1439" spans="1:23" s="40" customFormat="1" x14ac:dyDescent="0.25">
      <c r="A1439" s="46"/>
      <c r="B1439" s="37"/>
      <c r="C1439" s="45"/>
      <c r="D1439" s="41"/>
      <c r="E1439" s="46"/>
      <c r="F1439" s="46"/>
      <c r="G1439" s="46"/>
      <c r="I1439" s="41"/>
      <c r="J1439" s="47"/>
      <c r="K1439" s="47"/>
      <c r="L1439" s="49"/>
      <c r="M1439" s="48"/>
      <c r="N1439" s="50"/>
      <c r="O1439" s="53"/>
      <c r="P1439" s="54"/>
      <c r="Q1439" s="37"/>
      <c r="R1439" s="51"/>
      <c r="S1439" s="43"/>
      <c r="T1439" s="37"/>
      <c r="U1439" s="37"/>
      <c r="V1439" s="43"/>
      <c r="W1439" s="41"/>
    </row>
    <row r="1440" spans="1:23" s="40" customFormat="1" x14ac:dyDescent="0.25">
      <c r="A1440" s="46"/>
      <c r="B1440" s="37"/>
      <c r="C1440" s="45"/>
      <c r="D1440" s="41"/>
      <c r="E1440" s="46"/>
      <c r="F1440" s="46"/>
      <c r="G1440" s="46"/>
      <c r="I1440" s="41"/>
      <c r="J1440" s="47"/>
      <c r="K1440" s="47"/>
      <c r="L1440" s="49"/>
      <c r="M1440" s="48"/>
      <c r="N1440" s="50"/>
      <c r="O1440" s="53"/>
      <c r="P1440" s="54"/>
      <c r="Q1440" s="37"/>
      <c r="R1440" s="51"/>
      <c r="S1440" s="43"/>
      <c r="T1440" s="37"/>
      <c r="U1440" s="37"/>
      <c r="V1440" s="43"/>
      <c r="W1440" s="41"/>
    </row>
    <row r="1441" spans="1:23" s="40" customFormat="1" x14ac:dyDescent="0.25">
      <c r="A1441" s="46"/>
      <c r="B1441" s="37"/>
      <c r="C1441" s="45"/>
      <c r="D1441" s="41"/>
      <c r="E1441" s="46"/>
      <c r="F1441" s="46"/>
      <c r="G1441" s="46"/>
      <c r="I1441" s="41"/>
      <c r="J1441" s="47"/>
      <c r="K1441" s="47"/>
      <c r="L1441" s="49"/>
      <c r="M1441" s="48"/>
      <c r="N1441" s="50"/>
      <c r="O1441" s="53"/>
      <c r="P1441" s="54"/>
      <c r="Q1441" s="37"/>
      <c r="R1441" s="51"/>
      <c r="S1441" s="43"/>
      <c r="T1441" s="37"/>
      <c r="U1441" s="37"/>
      <c r="V1441" s="43"/>
      <c r="W1441" s="41"/>
    </row>
    <row r="1442" spans="1:23" s="40" customFormat="1" x14ac:dyDescent="0.25">
      <c r="A1442" s="46"/>
      <c r="B1442" s="37"/>
      <c r="C1442" s="45"/>
      <c r="D1442" s="41"/>
      <c r="E1442" s="46"/>
      <c r="F1442" s="46"/>
      <c r="G1442" s="46"/>
      <c r="I1442" s="41"/>
      <c r="J1442" s="47"/>
      <c r="K1442" s="47"/>
      <c r="L1442" s="49"/>
      <c r="M1442" s="48"/>
      <c r="N1442" s="50"/>
      <c r="O1442" s="53"/>
      <c r="P1442" s="54"/>
      <c r="Q1442" s="37"/>
      <c r="R1442" s="51"/>
      <c r="S1442" s="43"/>
      <c r="T1442" s="37"/>
      <c r="U1442" s="37"/>
      <c r="V1442" s="43"/>
      <c r="W1442" s="41"/>
    </row>
    <row r="1443" spans="1:23" s="40" customFormat="1" x14ac:dyDescent="0.25">
      <c r="A1443" s="46"/>
      <c r="B1443" s="37"/>
      <c r="C1443" s="45"/>
      <c r="D1443" s="41"/>
      <c r="E1443" s="46"/>
      <c r="F1443" s="46"/>
      <c r="G1443" s="46"/>
      <c r="I1443" s="41"/>
      <c r="J1443" s="47"/>
      <c r="K1443" s="47"/>
      <c r="L1443" s="49"/>
      <c r="M1443" s="48"/>
      <c r="N1443" s="50"/>
      <c r="O1443" s="53"/>
      <c r="P1443" s="54"/>
      <c r="Q1443" s="37"/>
      <c r="R1443" s="51"/>
      <c r="S1443" s="43"/>
      <c r="T1443" s="37"/>
      <c r="U1443" s="37"/>
      <c r="V1443" s="43"/>
      <c r="W1443" s="41"/>
    </row>
    <row r="1444" spans="1:23" s="40" customFormat="1" x14ac:dyDescent="0.25">
      <c r="A1444" s="46"/>
      <c r="B1444" s="37"/>
      <c r="C1444" s="45"/>
      <c r="D1444" s="41"/>
      <c r="E1444" s="46"/>
      <c r="F1444" s="46"/>
      <c r="G1444" s="46"/>
      <c r="I1444" s="41"/>
      <c r="J1444" s="47"/>
      <c r="K1444" s="47"/>
      <c r="L1444" s="49"/>
      <c r="M1444" s="48"/>
      <c r="N1444" s="50"/>
      <c r="O1444" s="53"/>
      <c r="P1444" s="54"/>
      <c r="Q1444" s="37"/>
      <c r="R1444" s="51"/>
      <c r="S1444" s="43"/>
      <c r="T1444" s="37"/>
      <c r="U1444" s="37"/>
      <c r="V1444" s="43"/>
      <c r="W1444" s="41"/>
    </row>
    <row r="1445" spans="1:23" s="40" customFormat="1" x14ac:dyDescent="0.25">
      <c r="A1445" s="46"/>
      <c r="B1445" s="37"/>
      <c r="C1445" s="45"/>
      <c r="D1445" s="41"/>
      <c r="E1445" s="46"/>
      <c r="F1445" s="46"/>
      <c r="G1445" s="46"/>
      <c r="I1445" s="41"/>
      <c r="J1445" s="47"/>
      <c r="K1445" s="47"/>
      <c r="L1445" s="49"/>
      <c r="M1445" s="48"/>
      <c r="N1445" s="50"/>
      <c r="O1445" s="53"/>
      <c r="P1445" s="54"/>
      <c r="Q1445" s="37"/>
      <c r="R1445" s="51"/>
      <c r="S1445" s="43"/>
      <c r="T1445" s="37"/>
      <c r="U1445" s="37"/>
      <c r="V1445" s="43"/>
      <c r="W1445" s="41"/>
    </row>
    <row r="1446" spans="1:23" x14ac:dyDescent="0.25">
      <c r="A1446" s="46"/>
      <c r="B1446" s="37"/>
      <c r="C1446" s="45"/>
      <c r="D1446" s="41"/>
      <c r="E1446" s="46"/>
      <c r="F1446" s="46"/>
      <c r="G1446" s="46"/>
      <c r="H1446" s="40"/>
      <c r="I1446" s="41"/>
      <c r="L1446" s="49"/>
      <c r="N1446" s="50"/>
      <c r="O1446" s="53"/>
      <c r="Q1446" s="37"/>
      <c r="R1446" s="51"/>
      <c r="S1446" s="43"/>
      <c r="T1446" s="37"/>
      <c r="U1446" s="37"/>
      <c r="V1446" s="43"/>
      <c r="W1446" s="41"/>
    </row>
    <row r="1447" spans="1:23" x14ac:dyDescent="0.25">
      <c r="A1447" s="46"/>
      <c r="B1447" s="37"/>
      <c r="C1447" s="45"/>
      <c r="D1447" s="41"/>
      <c r="E1447" s="46"/>
      <c r="F1447" s="46"/>
      <c r="G1447" s="46"/>
      <c r="H1447" s="40"/>
      <c r="I1447" s="41"/>
      <c r="L1447" s="49"/>
      <c r="N1447" s="50"/>
      <c r="O1447" s="53"/>
      <c r="Q1447" s="37"/>
      <c r="R1447" s="51"/>
      <c r="S1447" s="43"/>
      <c r="T1447" s="37"/>
      <c r="U1447" s="37"/>
      <c r="V1447" s="43"/>
      <c r="W1447" s="41"/>
    </row>
    <row r="1448" spans="1:23" x14ac:dyDescent="0.25">
      <c r="A1448" s="46"/>
      <c r="B1448" s="37"/>
      <c r="C1448" s="45"/>
      <c r="D1448" s="41"/>
      <c r="E1448" s="46"/>
      <c r="F1448" s="46"/>
      <c r="G1448" s="46"/>
      <c r="H1448" s="40"/>
      <c r="I1448" s="41"/>
      <c r="L1448" s="49"/>
      <c r="N1448" s="50"/>
      <c r="O1448" s="53"/>
      <c r="Q1448" s="37"/>
      <c r="R1448" s="51"/>
      <c r="S1448" s="43"/>
      <c r="T1448" s="37"/>
      <c r="U1448" s="37"/>
      <c r="V1448" s="43"/>
      <c r="W1448" s="41"/>
    </row>
    <row r="1449" spans="1:23" x14ac:dyDescent="0.25">
      <c r="A1449" s="46"/>
      <c r="B1449" s="37"/>
      <c r="C1449" s="45"/>
      <c r="D1449" s="41"/>
      <c r="E1449" s="46"/>
      <c r="F1449" s="46"/>
      <c r="G1449" s="46"/>
      <c r="H1449" s="40"/>
      <c r="I1449" s="41"/>
      <c r="L1449" s="49"/>
      <c r="N1449" s="50"/>
      <c r="O1449" s="53"/>
      <c r="Q1449" s="37"/>
      <c r="R1449" s="51"/>
      <c r="S1449" s="43"/>
      <c r="T1449" s="37"/>
      <c r="U1449" s="37"/>
      <c r="V1449" s="43"/>
      <c r="W1449" s="41"/>
    </row>
    <row r="1450" spans="1:23" x14ac:dyDescent="0.25">
      <c r="A1450" s="46"/>
      <c r="B1450" s="37"/>
      <c r="C1450" s="45"/>
      <c r="D1450" s="41"/>
      <c r="E1450" s="46"/>
      <c r="F1450" s="46"/>
      <c r="G1450" s="46"/>
      <c r="H1450" s="40"/>
      <c r="I1450" s="41"/>
      <c r="L1450" s="49"/>
      <c r="N1450" s="50"/>
      <c r="O1450" s="53"/>
      <c r="Q1450" s="37"/>
      <c r="R1450" s="51"/>
      <c r="S1450" s="43"/>
      <c r="T1450" s="37"/>
      <c r="U1450" s="37"/>
      <c r="V1450" s="43"/>
      <c r="W1450" s="41"/>
    </row>
    <row r="1451" spans="1:23" x14ac:dyDescent="0.25">
      <c r="A1451" s="46"/>
      <c r="B1451" s="37"/>
      <c r="C1451" s="45"/>
      <c r="D1451" s="41"/>
      <c r="E1451" s="46"/>
      <c r="F1451" s="46"/>
      <c r="G1451" s="46"/>
      <c r="H1451" s="40"/>
      <c r="I1451" s="41"/>
      <c r="L1451" s="49"/>
      <c r="N1451" s="50"/>
      <c r="O1451" s="53"/>
      <c r="Q1451" s="37"/>
      <c r="R1451" s="51"/>
      <c r="S1451" s="43"/>
      <c r="T1451" s="37"/>
      <c r="U1451" s="37"/>
      <c r="V1451" s="43"/>
      <c r="W1451" s="41"/>
    </row>
    <row r="1452" spans="1:23" x14ac:dyDescent="0.25">
      <c r="A1452" s="46"/>
      <c r="B1452" s="37"/>
      <c r="C1452" s="45"/>
      <c r="D1452" s="41"/>
      <c r="E1452" s="46"/>
      <c r="F1452" s="46"/>
      <c r="G1452" s="46"/>
      <c r="H1452" s="40"/>
      <c r="I1452" s="41"/>
      <c r="L1452" s="49"/>
      <c r="N1452" s="50"/>
      <c r="O1452" s="53"/>
      <c r="Q1452" s="37"/>
      <c r="R1452" s="51"/>
      <c r="S1452" s="43"/>
      <c r="T1452" s="37"/>
      <c r="U1452" s="37"/>
      <c r="V1452" s="43"/>
      <c r="W1452" s="41"/>
    </row>
    <row r="1453" spans="1:23" x14ac:dyDescent="0.25">
      <c r="A1453" s="46"/>
      <c r="B1453" s="37"/>
      <c r="C1453" s="45"/>
      <c r="D1453" s="41"/>
      <c r="E1453" s="46"/>
      <c r="F1453" s="46"/>
      <c r="G1453" s="46"/>
      <c r="H1453" s="40"/>
      <c r="I1453" s="41"/>
      <c r="L1453" s="49"/>
      <c r="N1453" s="50"/>
      <c r="O1453" s="53"/>
      <c r="Q1453" s="37"/>
      <c r="R1453" s="51"/>
      <c r="S1453" s="43"/>
      <c r="T1453" s="37"/>
      <c r="U1453" s="37"/>
      <c r="V1453" s="43"/>
      <c r="W1453" s="41"/>
    </row>
    <row r="1454" spans="1:23" x14ac:dyDescent="0.25">
      <c r="A1454" s="46"/>
      <c r="B1454" s="37"/>
      <c r="C1454" s="45"/>
      <c r="D1454" s="41"/>
      <c r="E1454" s="46"/>
      <c r="F1454" s="46"/>
      <c r="G1454" s="46"/>
      <c r="H1454" s="40"/>
      <c r="I1454" s="41"/>
      <c r="L1454" s="49"/>
      <c r="N1454" s="50"/>
      <c r="O1454" s="53"/>
      <c r="Q1454" s="37"/>
      <c r="R1454" s="51"/>
      <c r="S1454" s="43"/>
      <c r="T1454" s="37"/>
      <c r="U1454" s="37"/>
      <c r="V1454" s="43"/>
      <c r="W1454" s="41"/>
    </row>
    <row r="1455" spans="1:23" x14ac:dyDescent="0.25">
      <c r="A1455" s="46"/>
      <c r="B1455" s="37"/>
      <c r="C1455" s="45"/>
      <c r="D1455" s="41"/>
      <c r="E1455" s="46"/>
      <c r="F1455" s="46"/>
      <c r="G1455" s="46"/>
      <c r="H1455" s="40"/>
      <c r="I1455" s="41"/>
      <c r="L1455" s="49"/>
      <c r="N1455" s="50"/>
      <c r="O1455" s="53"/>
      <c r="Q1455" s="37"/>
      <c r="R1455" s="51"/>
      <c r="S1455" s="43"/>
      <c r="T1455" s="37"/>
      <c r="U1455" s="37"/>
      <c r="V1455" s="43"/>
      <c r="W1455" s="41"/>
    </row>
    <row r="1456" spans="1:23" x14ac:dyDescent="0.25">
      <c r="A1456" s="46"/>
      <c r="B1456" s="37"/>
      <c r="C1456" s="45"/>
      <c r="D1456" s="41"/>
      <c r="E1456" s="46"/>
      <c r="F1456" s="46"/>
      <c r="G1456" s="46"/>
      <c r="H1456" s="40"/>
      <c r="I1456" s="41"/>
      <c r="L1456" s="49"/>
      <c r="N1456" s="50"/>
      <c r="O1456" s="53"/>
      <c r="Q1456" s="37"/>
      <c r="R1456" s="51"/>
      <c r="S1456" s="43"/>
      <c r="T1456" s="37"/>
      <c r="U1456" s="37"/>
      <c r="V1456" s="43"/>
      <c r="W1456" s="41"/>
    </row>
    <row r="1457" spans="1:23" x14ac:dyDescent="0.25">
      <c r="A1457" s="46"/>
      <c r="B1457" s="37"/>
      <c r="C1457" s="45"/>
      <c r="D1457" s="41"/>
      <c r="E1457" s="46"/>
      <c r="F1457" s="46"/>
      <c r="G1457" s="46"/>
      <c r="H1457" s="40"/>
      <c r="I1457" s="41"/>
      <c r="L1457" s="49"/>
      <c r="N1457" s="50"/>
      <c r="O1457" s="53"/>
      <c r="Q1457" s="37"/>
      <c r="R1457" s="51"/>
      <c r="S1457" s="43"/>
      <c r="T1457" s="37"/>
      <c r="U1457" s="37"/>
      <c r="V1457" s="43"/>
      <c r="W1457" s="41"/>
    </row>
    <row r="1458" spans="1:23" x14ac:dyDescent="0.25">
      <c r="A1458" s="46"/>
      <c r="B1458" s="37"/>
      <c r="C1458" s="45"/>
      <c r="D1458" s="41"/>
      <c r="E1458" s="46"/>
      <c r="F1458" s="46"/>
      <c r="G1458" s="46"/>
      <c r="H1458" s="40"/>
      <c r="I1458" s="41"/>
      <c r="L1458" s="49"/>
      <c r="N1458" s="50"/>
      <c r="O1458" s="53"/>
      <c r="Q1458" s="37"/>
      <c r="R1458" s="51"/>
      <c r="S1458" s="43"/>
      <c r="T1458" s="37"/>
      <c r="U1458" s="37"/>
      <c r="V1458" s="43"/>
      <c r="W1458" s="41"/>
    </row>
    <row r="1459" spans="1:23" x14ac:dyDescent="0.25">
      <c r="A1459" s="46"/>
      <c r="B1459" s="37"/>
      <c r="C1459" s="45"/>
      <c r="D1459" s="41"/>
      <c r="E1459" s="46"/>
      <c r="F1459" s="46"/>
      <c r="G1459" s="46"/>
      <c r="H1459" s="40"/>
      <c r="I1459" s="41"/>
      <c r="L1459" s="49"/>
      <c r="N1459" s="50"/>
      <c r="O1459" s="53"/>
      <c r="Q1459" s="37"/>
      <c r="R1459" s="51"/>
      <c r="S1459" s="43"/>
      <c r="T1459" s="37"/>
      <c r="U1459" s="37"/>
      <c r="V1459" s="43"/>
      <c r="W1459" s="41"/>
    </row>
    <row r="1460" spans="1:23" x14ac:dyDescent="0.25">
      <c r="A1460" s="46"/>
      <c r="B1460" s="37"/>
      <c r="C1460" s="45"/>
      <c r="D1460" s="41"/>
      <c r="E1460" s="46"/>
      <c r="F1460" s="46"/>
      <c r="G1460" s="46"/>
      <c r="H1460" s="40"/>
      <c r="I1460" s="41"/>
      <c r="L1460" s="49"/>
      <c r="N1460" s="50"/>
      <c r="O1460" s="53"/>
      <c r="Q1460" s="37"/>
      <c r="R1460" s="51"/>
      <c r="S1460" s="43"/>
      <c r="T1460" s="37"/>
      <c r="U1460" s="37"/>
      <c r="V1460" s="43"/>
      <c r="W1460" s="41"/>
    </row>
    <row r="1461" spans="1:23" x14ac:dyDescent="0.25">
      <c r="A1461" s="46"/>
      <c r="B1461" s="37"/>
      <c r="C1461" s="45"/>
      <c r="D1461" s="41"/>
      <c r="E1461" s="46"/>
      <c r="F1461" s="46"/>
      <c r="G1461" s="46"/>
      <c r="H1461" s="40"/>
      <c r="I1461" s="41"/>
      <c r="L1461" s="49"/>
      <c r="N1461" s="50"/>
      <c r="O1461" s="53"/>
      <c r="Q1461" s="37"/>
      <c r="R1461" s="51"/>
      <c r="S1461" s="43"/>
      <c r="T1461" s="37"/>
      <c r="U1461" s="37"/>
      <c r="V1461" s="43"/>
      <c r="W1461" s="41"/>
    </row>
    <row r="1462" spans="1:23" x14ac:dyDescent="0.25">
      <c r="A1462" s="46"/>
      <c r="B1462" s="37"/>
      <c r="C1462" s="45"/>
      <c r="D1462" s="41"/>
      <c r="E1462" s="46"/>
      <c r="F1462" s="46"/>
      <c r="G1462" s="46"/>
      <c r="H1462" s="40"/>
      <c r="I1462" s="41"/>
      <c r="L1462" s="49"/>
      <c r="N1462" s="50"/>
      <c r="O1462" s="53"/>
      <c r="Q1462" s="37"/>
      <c r="R1462" s="51"/>
      <c r="S1462" s="43"/>
      <c r="T1462" s="37"/>
      <c r="U1462" s="37"/>
      <c r="V1462" s="43"/>
      <c r="W1462" s="41"/>
    </row>
    <row r="1463" spans="1:23" x14ac:dyDescent="0.25">
      <c r="A1463" s="46"/>
      <c r="B1463" s="37"/>
      <c r="C1463" s="45"/>
      <c r="D1463" s="41"/>
      <c r="E1463" s="46"/>
      <c r="F1463" s="46"/>
      <c r="G1463" s="46"/>
      <c r="H1463" s="40"/>
      <c r="I1463" s="41"/>
      <c r="L1463" s="49"/>
      <c r="N1463" s="50"/>
      <c r="O1463" s="53"/>
      <c r="Q1463" s="37"/>
      <c r="R1463" s="51"/>
      <c r="S1463" s="43"/>
      <c r="T1463" s="37"/>
      <c r="U1463" s="37"/>
      <c r="V1463" s="43"/>
      <c r="W1463" s="41"/>
    </row>
    <row r="1464" spans="1:23" x14ac:dyDescent="0.25">
      <c r="A1464" s="46"/>
      <c r="B1464" s="37"/>
      <c r="C1464" s="45"/>
      <c r="D1464" s="41"/>
      <c r="E1464" s="46"/>
      <c r="F1464" s="46"/>
      <c r="G1464" s="46"/>
      <c r="H1464" s="40"/>
      <c r="I1464" s="41"/>
      <c r="L1464" s="49"/>
      <c r="N1464" s="50"/>
      <c r="O1464" s="53"/>
      <c r="Q1464" s="37"/>
      <c r="R1464" s="51"/>
      <c r="T1464" s="37"/>
      <c r="U1464" s="37"/>
      <c r="V1464" s="43"/>
      <c r="W1464" s="41"/>
    </row>
    <row r="1465" spans="1:23" x14ac:dyDescent="0.25">
      <c r="A1465" s="46"/>
      <c r="B1465" s="37"/>
      <c r="C1465" s="45"/>
      <c r="D1465" s="41"/>
      <c r="E1465" s="46"/>
      <c r="F1465" s="46"/>
      <c r="G1465" s="46"/>
      <c r="H1465" s="40"/>
      <c r="I1465" s="41"/>
      <c r="L1465" s="49"/>
      <c r="N1465" s="50"/>
      <c r="O1465" s="53"/>
      <c r="Q1465" s="37"/>
      <c r="R1465" s="51"/>
      <c r="T1465" s="37"/>
      <c r="U1465" s="37"/>
      <c r="V1465" s="43"/>
      <c r="W1465" s="41"/>
    </row>
    <row r="1466" spans="1:23" x14ac:dyDescent="0.25">
      <c r="A1466" s="46"/>
      <c r="B1466" s="37"/>
      <c r="C1466" s="45"/>
      <c r="D1466" s="41"/>
      <c r="E1466" s="46"/>
      <c r="F1466" s="46"/>
      <c r="G1466" s="46"/>
      <c r="H1466" s="40"/>
      <c r="I1466" s="41"/>
      <c r="L1466" s="49"/>
      <c r="N1466" s="50"/>
      <c r="O1466" s="53"/>
      <c r="Q1466" s="37"/>
      <c r="R1466" s="51"/>
      <c r="T1466" s="37"/>
      <c r="U1466" s="37"/>
      <c r="V1466" s="43"/>
      <c r="W1466" s="41"/>
    </row>
    <row r="1467" spans="1:23" x14ac:dyDescent="0.25">
      <c r="A1467" s="46"/>
      <c r="B1467" s="37"/>
      <c r="C1467" s="45"/>
      <c r="D1467" s="41"/>
      <c r="E1467" s="46"/>
      <c r="F1467" s="46"/>
      <c r="G1467" s="46"/>
      <c r="H1467" s="40"/>
      <c r="I1467" s="41"/>
      <c r="L1467" s="49"/>
      <c r="N1467" s="50"/>
      <c r="O1467" s="53"/>
      <c r="Q1467" s="37"/>
      <c r="R1467" s="51"/>
      <c r="T1467" s="37"/>
      <c r="U1467" s="37"/>
      <c r="V1467" s="43"/>
      <c r="W1467" s="41"/>
    </row>
    <row r="1468" spans="1:23" x14ac:dyDescent="0.25">
      <c r="A1468" s="46"/>
      <c r="B1468" s="37"/>
      <c r="C1468" s="45"/>
      <c r="D1468" s="41"/>
      <c r="E1468" s="46"/>
      <c r="F1468" s="46"/>
      <c r="G1468" s="46"/>
      <c r="H1468" s="40"/>
      <c r="I1468" s="41"/>
      <c r="L1468" s="49"/>
      <c r="N1468" s="50"/>
      <c r="O1468" s="53"/>
      <c r="Q1468" s="37"/>
      <c r="R1468" s="51"/>
      <c r="T1468" s="37"/>
      <c r="U1468" s="37"/>
      <c r="V1468" s="43"/>
      <c r="W1468" s="41"/>
    </row>
    <row r="1469" spans="1:23" x14ac:dyDescent="0.25">
      <c r="A1469" s="46"/>
      <c r="B1469" s="37"/>
      <c r="C1469" s="45"/>
      <c r="D1469" s="41"/>
      <c r="E1469" s="46"/>
      <c r="F1469" s="46"/>
      <c r="G1469" s="46"/>
      <c r="H1469" s="40"/>
      <c r="I1469" s="41"/>
      <c r="L1469" s="49"/>
      <c r="N1469" s="50"/>
      <c r="O1469" s="53"/>
      <c r="Q1469" s="37"/>
      <c r="R1469" s="51"/>
      <c r="T1469" s="37"/>
      <c r="U1469" s="37"/>
      <c r="V1469" s="43"/>
      <c r="W1469" s="41"/>
    </row>
    <row r="1470" spans="1:23" x14ac:dyDescent="0.25">
      <c r="A1470" s="46"/>
      <c r="B1470" s="37"/>
      <c r="C1470" s="45"/>
      <c r="D1470" s="41"/>
      <c r="E1470" s="46"/>
      <c r="F1470" s="46"/>
      <c r="G1470" s="46"/>
      <c r="H1470" s="40"/>
      <c r="I1470" s="41"/>
      <c r="L1470" s="49"/>
      <c r="N1470" s="50"/>
      <c r="O1470" s="53"/>
      <c r="Q1470" s="37"/>
      <c r="R1470" s="51"/>
      <c r="T1470" s="37"/>
      <c r="U1470" s="37"/>
      <c r="V1470" s="43"/>
      <c r="W1470" s="41"/>
    </row>
    <row r="1471" spans="1:23" x14ac:dyDescent="0.25">
      <c r="A1471" s="46"/>
      <c r="B1471" s="37"/>
      <c r="C1471" s="45"/>
      <c r="D1471" s="41"/>
      <c r="E1471" s="46"/>
      <c r="F1471" s="46"/>
      <c r="G1471" s="46"/>
      <c r="H1471" s="40"/>
      <c r="I1471" s="41"/>
      <c r="L1471" s="49"/>
      <c r="N1471" s="50"/>
      <c r="O1471" s="53"/>
      <c r="Q1471" s="37"/>
      <c r="R1471" s="51"/>
      <c r="T1471" s="37"/>
      <c r="U1471" s="37"/>
      <c r="V1471" s="43"/>
      <c r="W1471" s="41"/>
    </row>
    <row r="1472" spans="1:23" x14ac:dyDescent="0.25">
      <c r="A1472" s="46"/>
      <c r="B1472" s="37"/>
      <c r="C1472" s="45"/>
      <c r="D1472" s="41"/>
      <c r="E1472" s="46"/>
      <c r="F1472" s="46"/>
      <c r="G1472" s="46"/>
      <c r="H1472" s="40"/>
      <c r="I1472" s="41"/>
      <c r="L1472" s="49"/>
      <c r="N1472" s="50"/>
      <c r="O1472" s="53"/>
      <c r="Q1472" s="37"/>
      <c r="R1472" s="51"/>
      <c r="T1472" s="37"/>
      <c r="U1472" s="37"/>
      <c r="V1472" s="43"/>
      <c r="W1472" s="41"/>
    </row>
    <row r="1473" spans="1:23" x14ac:dyDescent="0.25">
      <c r="A1473" s="46"/>
      <c r="B1473" s="37"/>
      <c r="C1473" s="45"/>
      <c r="D1473" s="41"/>
      <c r="E1473" s="46"/>
      <c r="F1473" s="46"/>
      <c r="G1473" s="46"/>
      <c r="H1473" s="40"/>
      <c r="I1473" s="41"/>
      <c r="L1473" s="49"/>
      <c r="N1473" s="50"/>
      <c r="O1473" s="53"/>
      <c r="Q1473" s="37"/>
      <c r="R1473" s="51"/>
      <c r="T1473" s="37"/>
      <c r="U1473" s="37"/>
      <c r="V1473" s="43"/>
      <c r="W1473" s="41"/>
    </row>
    <row r="1474" spans="1:23" x14ac:dyDescent="0.25">
      <c r="A1474" s="46"/>
      <c r="B1474" s="37"/>
      <c r="C1474" s="45"/>
      <c r="D1474" s="41"/>
      <c r="E1474" s="46"/>
      <c r="F1474" s="46"/>
      <c r="G1474" s="46"/>
      <c r="H1474" s="40"/>
      <c r="I1474" s="41"/>
      <c r="L1474" s="49"/>
      <c r="N1474" s="50"/>
      <c r="O1474" s="53"/>
      <c r="Q1474" s="37"/>
      <c r="R1474" s="51"/>
      <c r="T1474" s="37"/>
      <c r="U1474" s="37"/>
      <c r="V1474" s="43"/>
      <c r="W1474" s="41"/>
    </row>
    <row r="1475" spans="1:23" x14ac:dyDescent="0.25">
      <c r="A1475" s="46"/>
      <c r="B1475" s="37"/>
      <c r="C1475" s="45"/>
      <c r="D1475" s="41"/>
      <c r="E1475" s="46"/>
      <c r="F1475" s="46"/>
      <c r="G1475" s="46"/>
      <c r="H1475" s="40"/>
      <c r="I1475" s="41"/>
      <c r="L1475" s="49"/>
      <c r="N1475" s="50"/>
      <c r="O1475" s="53"/>
      <c r="Q1475" s="37"/>
      <c r="R1475" s="51"/>
      <c r="V1475" s="43"/>
    </row>
    <row r="1476" spans="1:23" x14ac:dyDescent="0.25">
      <c r="A1476" s="46"/>
      <c r="B1476" s="37"/>
      <c r="C1476" s="45"/>
      <c r="D1476" s="41"/>
      <c r="E1476" s="46"/>
      <c r="F1476" s="46"/>
      <c r="G1476" s="46"/>
      <c r="H1476" s="40"/>
      <c r="I1476" s="41"/>
      <c r="L1476" s="49"/>
      <c r="N1476" s="50"/>
      <c r="O1476" s="53"/>
      <c r="Q1476" s="37"/>
      <c r="R1476" s="51"/>
      <c r="V1476" s="43"/>
    </row>
    <row r="1477" spans="1:23" x14ac:dyDescent="0.25">
      <c r="A1477" s="46"/>
      <c r="B1477" s="37"/>
      <c r="C1477" s="45"/>
      <c r="D1477" s="41"/>
      <c r="E1477" s="46"/>
      <c r="F1477" s="46"/>
      <c r="G1477" s="46"/>
      <c r="H1477" s="40"/>
      <c r="I1477" s="41"/>
      <c r="L1477" s="49"/>
      <c r="N1477" s="50"/>
      <c r="O1477" s="53"/>
      <c r="Q1477" s="37"/>
      <c r="R1477" s="51"/>
      <c r="V1477" s="43"/>
    </row>
    <row r="1478" spans="1:23" x14ac:dyDescent="0.25">
      <c r="A1478" s="46"/>
      <c r="B1478" s="37"/>
      <c r="C1478" s="45"/>
      <c r="D1478" s="41"/>
      <c r="E1478" s="46"/>
      <c r="F1478" s="46"/>
      <c r="G1478" s="46"/>
      <c r="H1478" s="40"/>
      <c r="I1478" s="41"/>
      <c r="L1478" s="49"/>
      <c r="N1478" s="50"/>
      <c r="O1478" s="53"/>
      <c r="Q1478" s="37"/>
      <c r="R1478" s="51"/>
      <c r="V1478" s="43"/>
    </row>
    <row r="1479" spans="1:23" x14ac:dyDescent="0.25">
      <c r="A1479" s="46"/>
      <c r="B1479" s="37"/>
      <c r="C1479" s="45"/>
      <c r="D1479" s="41"/>
      <c r="E1479" s="46"/>
      <c r="F1479" s="46"/>
      <c r="G1479" s="46"/>
      <c r="H1479" s="40"/>
      <c r="I1479" s="41"/>
      <c r="L1479" s="49"/>
      <c r="N1479" s="50"/>
      <c r="O1479" s="53"/>
      <c r="Q1479" s="37"/>
      <c r="R1479" s="51"/>
      <c r="V1479" s="43"/>
    </row>
    <row r="1480" spans="1:23" x14ac:dyDescent="0.25">
      <c r="A1480" s="46"/>
      <c r="B1480" s="37"/>
      <c r="C1480" s="45"/>
      <c r="D1480" s="41"/>
      <c r="E1480" s="46"/>
      <c r="F1480" s="46"/>
      <c r="G1480" s="46"/>
      <c r="H1480" s="40"/>
      <c r="I1480" s="41"/>
      <c r="L1480" s="49"/>
      <c r="N1480" s="50"/>
      <c r="O1480" s="53"/>
      <c r="Q1480" s="37"/>
      <c r="R1480" s="51"/>
      <c r="V1480" s="43"/>
    </row>
    <row r="1481" spans="1:23" x14ac:dyDescent="0.25">
      <c r="A1481" s="46"/>
      <c r="B1481" s="37"/>
      <c r="C1481" s="45"/>
      <c r="D1481" s="41"/>
      <c r="E1481" s="46"/>
      <c r="F1481" s="46"/>
      <c r="G1481" s="46"/>
      <c r="H1481" s="40"/>
      <c r="I1481" s="41"/>
      <c r="L1481" s="49"/>
      <c r="N1481" s="50"/>
      <c r="O1481" s="53"/>
      <c r="Q1481" s="37"/>
      <c r="R1481" s="51"/>
      <c r="V1481" s="43"/>
    </row>
    <row r="1482" spans="1:23" x14ac:dyDescent="0.25">
      <c r="A1482" s="46"/>
      <c r="B1482" s="37"/>
      <c r="C1482" s="45"/>
      <c r="D1482" s="41"/>
      <c r="E1482" s="46"/>
      <c r="F1482" s="46"/>
      <c r="G1482" s="46"/>
      <c r="H1482" s="40"/>
      <c r="I1482" s="41"/>
      <c r="L1482" s="49"/>
      <c r="N1482" s="50"/>
      <c r="O1482" s="53"/>
      <c r="Q1482" s="37"/>
      <c r="R1482" s="51"/>
      <c r="V1482" s="43"/>
    </row>
    <row r="1483" spans="1:23" x14ac:dyDescent="0.25">
      <c r="A1483" s="46"/>
      <c r="B1483" s="37"/>
      <c r="C1483" s="45"/>
      <c r="D1483" s="41"/>
      <c r="E1483" s="46"/>
      <c r="F1483" s="46"/>
      <c r="G1483" s="46"/>
      <c r="H1483" s="40"/>
      <c r="I1483" s="41"/>
      <c r="L1483" s="49"/>
      <c r="N1483" s="50"/>
      <c r="O1483" s="53"/>
      <c r="Q1483" s="37"/>
      <c r="R1483" s="51"/>
      <c r="V1483" s="43"/>
    </row>
    <row r="1484" spans="1:23" x14ac:dyDescent="0.25">
      <c r="A1484" s="46"/>
      <c r="B1484" s="37"/>
      <c r="C1484" s="45"/>
      <c r="D1484" s="41"/>
      <c r="E1484" s="46"/>
      <c r="F1484" s="46"/>
      <c r="G1484" s="46"/>
      <c r="H1484" s="40"/>
      <c r="I1484" s="41"/>
      <c r="L1484" s="49"/>
      <c r="N1484" s="50"/>
      <c r="O1484" s="53"/>
      <c r="Q1484" s="37"/>
      <c r="R1484" s="51"/>
      <c r="V1484" s="43"/>
    </row>
    <row r="1485" spans="1:23" x14ac:dyDescent="0.25">
      <c r="A1485" s="46"/>
      <c r="B1485" s="37"/>
      <c r="C1485" s="45"/>
      <c r="D1485" s="41"/>
      <c r="E1485" s="46"/>
      <c r="F1485" s="46"/>
      <c r="G1485" s="46"/>
      <c r="H1485" s="40"/>
      <c r="I1485" s="41"/>
      <c r="L1485" s="49"/>
      <c r="N1485" s="50"/>
      <c r="O1485" s="53"/>
      <c r="Q1485" s="37"/>
      <c r="R1485" s="51"/>
      <c r="V1485" s="43"/>
    </row>
    <row r="1486" spans="1:23" x14ac:dyDescent="0.25">
      <c r="A1486" s="46"/>
      <c r="B1486" s="37"/>
      <c r="C1486" s="45"/>
      <c r="D1486" s="41"/>
      <c r="E1486" s="46"/>
      <c r="F1486" s="46"/>
      <c r="G1486" s="46"/>
      <c r="H1486" s="40"/>
      <c r="I1486" s="41"/>
      <c r="L1486" s="49"/>
      <c r="N1486" s="50"/>
      <c r="O1486" s="53"/>
      <c r="Q1486" s="37"/>
      <c r="R1486" s="51"/>
      <c r="V1486" s="43"/>
    </row>
    <row r="1487" spans="1:23" x14ac:dyDescent="0.25">
      <c r="A1487" s="46"/>
      <c r="B1487" s="37"/>
      <c r="C1487" s="45"/>
      <c r="D1487" s="41"/>
      <c r="E1487" s="46"/>
      <c r="F1487" s="46"/>
      <c r="G1487" s="46"/>
      <c r="H1487" s="40"/>
      <c r="I1487" s="41"/>
      <c r="L1487" s="49"/>
      <c r="N1487" s="50"/>
      <c r="O1487" s="53"/>
      <c r="Q1487" s="37"/>
      <c r="R1487" s="51"/>
      <c r="V1487" s="43"/>
    </row>
    <row r="1488" spans="1:23" x14ac:dyDescent="0.25">
      <c r="A1488" s="46"/>
      <c r="B1488" s="37"/>
      <c r="C1488" s="45"/>
      <c r="D1488" s="41"/>
      <c r="E1488" s="46"/>
      <c r="F1488" s="46"/>
      <c r="G1488" s="46"/>
      <c r="H1488" s="40"/>
      <c r="I1488" s="41"/>
      <c r="L1488" s="49"/>
      <c r="N1488" s="50"/>
      <c r="O1488" s="53"/>
      <c r="Q1488" s="37"/>
      <c r="R1488" s="51"/>
      <c r="V1488" s="43"/>
    </row>
    <row r="1489" spans="1:22" x14ac:dyDescent="0.25">
      <c r="A1489" s="46"/>
      <c r="B1489" s="37"/>
      <c r="C1489" s="45"/>
      <c r="D1489" s="41"/>
      <c r="E1489" s="46"/>
      <c r="F1489" s="46"/>
      <c r="G1489" s="46"/>
      <c r="H1489" s="40"/>
      <c r="I1489" s="41"/>
      <c r="L1489" s="49"/>
      <c r="N1489" s="50"/>
      <c r="O1489" s="53"/>
      <c r="Q1489" s="37"/>
      <c r="R1489" s="51"/>
      <c r="V1489" s="43"/>
    </row>
    <row r="1490" spans="1:22" x14ac:dyDescent="0.25">
      <c r="A1490" s="46"/>
      <c r="B1490" s="37"/>
      <c r="C1490" s="45"/>
      <c r="D1490" s="41"/>
      <c r="E1490" s="46"/>
      <c r="F1490" s="46"/>
      <c r="G1490" s="46"/>
      <c r="H1490" s="40"/>
      <c r="I1490" s="41"/>
      <c r="L1490" s="49"/>
      <c r="N1490" s="50"/>
      <c r="O1490" s="53"/>
      <c r="Q1490" s="37"/>
      <c r="R1490" s="51"/>
      <c r="V1490" s="43"/>
    </row>
    <row r="1491" spans="1:22" x14ac:dyDescent="0.25">
      <c r="A1491" s="46"/>
      <c r="B1491" s="37"/>
      <c r="C1491" s="45"/>
      <c r="D1491" s="41"/>
      <c r="E1491" s="46"/>
      <c r="F1491" s="46"/>
      <c r="G1491" s="46"/>
      <c r="H1491" s="40"/>
      <c r="I1491" s="41"/>
      <c r="L1491" s="49"/>
      <c r="N1491" s="50"/>
      <c r="O1491" s="53"/>
      <c r="Q1491" s="37"/>
      <c r="R1491" s="51"/>
      <c r="V1491" s="43"/>
    </row>
    <row r="1492" spans="1:22" x14ac:dyDescent="0.25">
      <c r="A1492" s="46"/>
      <c r="B1492" s="37"/>
      <c r="C1492" s="45"/>
      <c r="D1492" s="41"/>
      <c r="E1492" s="46"/>
      <c r="F1492" s="46"/>
      <c r="G1492" s="46"/>
      <c r="H1492" s="40"/>
      <c r="I1492" s="41"/>
      <c r="L1492" s="49"/>
      <c r="N1492" s="50"/>
      <c r="O1492" s="53"/>
      <c r="Q1492" s="37"/>
      <c r="R1492" s="51"/>
      <c r="V1492" s="43"/>
    </row>
    <row r="1493" spans="1:22" x14ac:dyDescent="0.25">
      <c r="A1493" s="46"/>
      <c r="B1493" s="37"/>
      <c r="C1493" s="45"/>
      <c r="D1493" s="41"/>
      <c r="E1493" s="46"/>
      <c r="F1493" s="46"/>
      <c r="G1493" s="46"/>
      <c r="H1493" s="40"/>
      <c r="I1493" s="41"/>
      <c r="L1493" s="49"/>
      <c r="N1493" s="50"/>
      <c r="O1493" s="53"/>
      <c r="Q1493" s="37"/>
      <c r="R1493" s="51"/>
      <c r="V1493" s="43"/>
    </row>
    <row r="1494" spans="1:22" x14ac:dyDescent="0.25">
      <c r="A1494" s="46"/>
      <c r="B1494" s="37"/>
      <c r="C1494" s="45"/>
      <c r="D1494" s="41"/>
      <c r="E1494" s="46"/>
      <c r="F1494" s="46"/>
      <c r="G1494" s="46"/>
      <c r="H1494" s="40"/>
      <c r="I1494" s="41"/>
      <c r="L1494" s="49"/>
      <c r="N1494" s="50"/>
      <c r="O1494" s="53"/>
      <c r="Q1494" s="37"/>
      <c r="R1494" s="51"/>
      <c r="V1494" s="43"/>
    </row>
    <row r="1495" spans="1:22" x14ac:dyDescent="0.25">
      <c r="A1495" s="46"/>
      <c r="B1495" s="37"/>
      <c r="C1495" s="45"/>
      <c r="D1495" s="41"/>
      <c r="E1495" s="46"/>
      <c r="F1495" s="46"/>
      <c r="G1495" s="46"/>
      <c r="H1495" s="40"/>
      <c r="I1495" s="41"/>
      <c r="L1495" s="49"/>
      <c r="N1495" s="50"/>
      <c r="O1495" s="53"/>
      <c r="Q1495" s="37"/>
      <c r="R1495" s="51"/>
      <c r="V1495" s="43"/>
    </row>
    <row r="1496" spans="1:22" x14ac:dyDescent="0.25">
      <c r="A1496" s="46"/>
      <c r="B1496" s="37"/>
      <c r="C1496" s="45"/>
      <c r="D1496" s="41"/>
      <c r="E1496" s="46"/>
      <c r="F1496" s="46"/>
      <c r="G1496" s="46"/>
      <c r="H1496" s="40"/>
      <c r="I1496" s="41"/>
      <c r="L1496" s="49"/>
      <c r="N1496" s="50"/>
      <c r="O1496" s="53"/>
      <c r="Q1496" s="37"/>
      <c r="R1496" s="51"/>
      <c r="V1496" s="43"/>
    </row>
    <row r="1497" spans="1:22" x14ac:dyDescent="0.25">
      <c r="A1497" s="46"/>
      <c r="B1497" s="37"/>
      <c r="C1497" s="45"/>
      <c r="D1497" s="41"/>
      <c r="E1497" s="46"/>
      <c r="F1497" s="46"/>
      <c r="G1497" s="46"/>
      <c r="H1497" s="40"/>
      <c r="I1497" s="41"/>
      <c r="L1497" s="49"/>
      <c r="N1497" s="50"/>
      <c r="O1497" s="53"/>
      <c r="Q1497" s="37"/>
      <c r="R1497" s="51"/>
      <c r="V1497" s="43"/>
    </row>
    <row r="1498" spans="1:22" x14ac:dyDescent="0.25">
      <c r="A1498" s="46"/>
      <c r="B1498" s="37"/>
      <c r="C1498" s="45"/>
      <c r="D1498" s="41"/>
      <c r="E1498" s="46"/>
      <c r="F1498" s="46"/>
      <c r="G1498" s="46"/>
      <c r="H1498" s="40"/>
      <c r="I1498" s="41"/>
      <c r="L1498" s="49"/>
      <c r="N1498" s="50"/>
      <c r="O1498" s="53"/>
      <c r="Q1498" s="37"/>
      <c r="R1498" s="51"/>
      <c r="V1498" s="43"/>
    </row>
    <row r="1499" spans="1:22" x14ac:dyDescent="0.25">
      <c r="A1499" s="46"/>
      <c r="B1499" s="37"/>
      <c r="C1499" s="45"/>
      <c r="D1499" s="41"/>
      <c r="E1499" s="46"/>
      <c r="F1499" s="46"/>
      <c r="G1499" s="46"/>
      <c r="H1499" s="40"/>
      <c r="I1499" s="41"/>
      <c r="L1499" s="49"/>
      <c r="N1499" s="50"/>
      <c r="O1499" s="53"/>
      <c r="Q1499" s="37"/>
      <c r="R1499" s="51"/>
      <c r="V1499" s="43"/>
    </row>
    <row r="1500" spans="1:22" x14ac:dyDescent="0.25">
      <c r="A1500" s="46"/>
      <c r="B1500" s="37"/>
      <c r="C1500" s="45"/>
      <c r="D1500" s="41"/>
      <c r="E1500" s="46"/>
      <c r="F1500" s="46"/>
      <c r="G1500" s="46"/>
      <c r="H1500" s="40"/>
      <c r="I1500" s="41"/>
      <c r="L1500" s="49"/>
      <c r="N1500" s="50"/>
      <c r="O1500" s="53"/>
      <c r="Q1500" s="37"/>
      <c r="R1500" s="51"/>
      <c r="V1500" s="43"/>
    </row>
    <row r="1501" spans="1:22" x14ac:dyDescent="0.25">
      <c r="A1501" s="46"/>
      <c r="B1501" s="37"/>
      <c r="C1501" s="45"/>
      <c r="D1501" s="41"/>
      <c r="E1501" s="46"/>
      <c r="F1501" s="46"/>
      <c r="G1501" s="46"/>
      <c r="H1501" s="40"/>
      <c r="I1501" s="41"/>
      <c r="L1501" s="49"/>
      <c r="N1501" s="50"/>
      <c r="O1501" s="53"/>
      <c r="Q1501" s="37"/>
      <c r="R1501" s="51"/>
      <c r="V1501" s="43"/>
    </row>
    <row r="1502" spans="1:22" x14ac:dyDescent="0.25">
      <c r="A1502" s="46"/>
      <c r="B1502" s="37"/>
      <c r="C1502" s="45"/>
      <c r="D1502" s="41"/>
      <c r="E1502" s="46"/>
      <c r="F1502" s="46"/>
      <c r="G1502" s="46"/>
      <c r="H1502" s="40"/>
      <c r="I1502" s="41"/>
      <c r="L1502" s="49"/>
      <c r="N1502" s="50"/>
      <c r="O1502" s="53"/>
      <c r="Q1502" s="37"/>
      <c r="R1502" s="51"/>
      <c r="V1502" s="43"/>
    </row>
    <row r="1503" spans="1:22" x14ac:dyDescent="0.25">
      <c r="A1503" s="46"/>
      <c r="B1503" s="37"/>
      <c r="C1503" s="45"/>
      <c r="D1503" s="41"/>
      <c r="E1503" s="46"/>
      <c r="F1503" s="46"/>
      <c r="G1503" s="46"/>
      <c r="H1503" s="40"/>
      <c r="I1503" s="41"/>
      <c r="L1503" s="49"/>
      <c r="N1503" s="50"/>
      <c r="O1503" s="53"/>
      <c r="Q1503" s="37"/>
      <c r="R1503" s="51"/>
      <c r="V1503" s="43"/>
    </row>
    <row r="1504" spans="1:22" x14ac:dyDescent="0.25">
      <c r="A1504" s="46"/>
      <c r="B1504" s="37"/>
      <c r="C1504" s="45"/>
      <c r="D1504" s="41"/>
      <c r="E1504" s="46"/>
      <c r="F1504" s="46"/>
      <c r="G1504" s="46"/>
      <c r="H1504" s="40"/>
      <c r="I1504" s="41"/>
      <c r="L1504" s="49"/>
      <c r="N1504" s="50"/>
      <c r="O1504" s="53"/>
      <c r="Q1504" s="37"/>
      <c r="R1504" s="51"/>
      <c r="V1504" s="43"/>
    </row>
    <row r="1505" spans="1:22" x14ac:dyDescent="0.25">
      <c r="A1505" s="46"/>
      <c r="B1505" s="37"/>
      <c r="C1505" s="45"/>
      <c r="D1505" s="41"/>
      <c r="E1505" s="46"/>
      <c r="F1505" s="46"/>
      <c r="G1505" s="46"/>
      <c r="H1505" s="40"/>
      <c r="I1505" s="41"/>
      <c r="L1505" s="49"/>
      <c r="N1505" s="50"/>
      <c r="O1505" s="53"/>
      <c r="Q1505" s="37"/>
      <c r="R1505" s="51"/>
      <c r="V1505" s="43"/>
    </row>
    <row r="1506" spans="1:22" x14ac:dyDescent="0.25">
      <c r="A1506" s="46"/>
      <c r="B1506" s="37"/>
      <c r="C1506" s="45"/>
      <c r="D1506" s="41"/>
      <c r="E1506" s="46"/>
      <c r="F1506" s="46"/>
      <c r="G1506" s="46"/>
      <c r="H1506" s="40"/>
      <c r="I1506" s="41"/>
      <c r="L1506" s="49"/>
      <c r="N1506" s="50"/>
      <c r="O1506" s="53"/>
      <c r="Q1506" s="37"/>
      <c r="R1506" s="51"/>
      <c r="V1506" s="43"/>
    </row>
    <row r="1507" spans="1:22" x14ac:dyDescent="0.25">
      <c r="A1507" s="46"/>
      <c r="B1507" s="37"/>
      <c r="C1507" s="45"/>
      <c r="D1507" s="41"/>
      <c r="E1507" s="46"/>
      <c r="F1507" s="46"/>
      <c r="G1507" s="46"/>
      <c r="H1507" s="40"/>
      <c r="I1507" s="41"/>
      <c r="L1507" s="49"/>
      <c r="N1507" s="50"/>
      <c r="O1507" s="53"/>
      <c r="Q1507" s="37"/>
      <c r="R1507" s="51"/>
      <c r="V1507" s="43"/>
    </row>
    <row r="1508" spans="1:22" x14ac:dyDescent="0.25">
      <c r="A1508" s="46"/>
      <c r="B1508" s="37"/>
      <c r="C1508" s="45"/>
      <c r="D1508" s="41"/>
      <c r="E1508" s="46"/>
      <c r="F1508" s="46"/>
      <c r="G1508" s="46"/>
      <c r="H1508" s="40"/>
      <c r="I1508" s="41"/>
      <c r="L1508" s="49"/>
      <c r="N1508" s="50"/>
      <c r="O1508" s="53"/>
      <c r="Q1508" s="37"/>
      <c r="R1508" s="51"/>
      <c r="V1508" s="43"/>
    </row>
    <row r="1509" spans="1:22" x14ac:dyDescent="0.25">
      <c r="A1509" s="46"/>
      <c r="B1509" s="37"/>
      <c r="C1509" s="45"/>
      <c r="D1509" s="41"/>
      <c r="E1509" s="46"/>
      <c r="F1509" s="46"/>
      <c r="G1509" s="46"/>
      <c r="H1509" s="40"/>
      <c r="I1509" s="41"/>
      <c r="L1509" s="49"/>
      <c r="N1509" s="50"/>
      <c r="O1509" s="53"/>
      <c r="Q1509" s="37"/>
      <c r="R1509" s="51"/>
      <c r="V1509" s="43"/>
    </row>
    <row r="1510" spans="1:22" x14ac:dyDescent="0.25">
      <c r="A1510" s="46"/>
      <c r="B1510" s="37"/>
      <c r="C1510" s="45"/>
      <c r="D1510" s="41"/>
      <c r="E1510" s="46"/>
      <c r="F1510" s="46"/>
      <c r="G1510" s="46"/>
      <c r="H1510" s="40"/>
      <c r="I1510" s="41"/>
      <c r="L1510" s="49"/>
      <c r="N1510" s="50"/>
      <c r="O1510" s="53"/>
      <c r="Q1510" s="37"/>
      <c r="R1510" s="51"/>
      <c r="V1510" s="43"/>
    </row>
    <row r="1511" spans="1:22" x14ac:dyDescent="0.25">
      <c r="A1511" s="46"/>
      <c r="B1511" s="37"/>
      <c r="C1511" s="45"/>
      <c r="D1511" s="41"/>
      <c r="E1511" s="46"/>
      <c r="F1511" s="46"/>
      <c r="G1511" s="46"/>
      <c r="H1511" s="40"/>
      <c r="I1511" s="41"/>
      <c r="L1511" s="49"/>
      <c r="N1511" s="50"/>
      <c r="O1511" s="53"/>
      <c r="Q1511" s="37"/>
      <c r="R1511" s="51"/>
      <c r="V1511" s="43"/>
    </row>
    <row r="1512" spans="1:22" x14ac:dyDescent="0.25">
      <c r="A1512" s="46"/>
      <c r="B1512" s="37"/>
      <c r="C1512" s="45"/>
      <c r="D1512" s="41"/>
      <c r="E1512" s="46"/>
      <c r="F1512" s="46"/>
      <c r="G1512" s="46"/>
      <c r="H1512" s="40"/>
      <c r="I1512" s="41"/>
      <c r="L1512" s="49"/>
      <c r="N1512" s="50"/>
      <c r="O1512" s="53"/>
      <c r="Q1512" s="37"/>
      <c r="R1512" s="51"/>
      <c r="V1512" s="43"/>
    </row>
    <row r="1513" spans="1:22" x14ac:dyDescent="0.25">
      <c r="A1513" s="46"/>
      <c r="B1513" s="37"/>
      <c r="C1513" s="45"/>
      <c r="D1513" s="41"/>
      <c r="E1513" s="46"/>
      <c r="F1513" s="46"/>
      <c r="G1513" s="46"/>
      <c r="H1513" s="40"/>
      <c r="I1513" s="41"/>
      <c r="L1513" s="49"/>
      <c r="N1513" s="50"/>
      <c r="O1513" s="53"/>
      <c r="Q1513" s="37"/>
      <c r="R1513" s="51"/>
      <c r="V1513" s="43"/>
    </row>
    <row r="1514" spans="1:22" x14ac:dyDescent="0.25">
      <c r="A1514" s="46"/>
      <c r="B1514" s="37"/>
      <c r="C1514" s="45"/>
      <c r="D1514" s="41"/>
      <c r="E1514" s="46"/>
      <c r="F1514" s="46"/>
      <c r="G1514" s="46"/>
      <c r="H1514" s="40"/>
      <c r="I1514" s="41"/>
      <c r="L1514" s="49"/>
      <c r="N1514" s="50"/>
      <c r="O1514" s="53"/>
      <c r="Q1514" s="37"/>
      <c r="R1514" s="51"/>
      <c r="V1514" s="43"/>
    </row>
    <row r="1515" spans="1:22" x14ac:dyDescent="0.25">
      <c r="A1515" s="46"/>
      <c r="B1515" s="37"/>
      <c r="C1515" s="45"/>
      <c r="D1515" s="41"/>
      <c r="E1515" s="46"/>
      <c r="F1515" s="46"/>
      <c r="G1515" s="46"/>
      <c r="H1515" s="40"/>
      <c r="I1515" s="41"/>
      <c r="L1515" s="49"/>
      <c r="N1515" s="50"/>
      <c r="O1515" s="53"/>
      <c r="Q1515" s="37"/>
      <c r="R1515" s="51"/>
      <c r="V1515" s="43"/>
    </row>
    <row r="1516" spans="1:22" x14ac:dyDescent="0.25">
      <c r="A1516" s="46"/>
      <c r="B1516" s="37"/>
      <c r="C1516" s="45"/>
      <c r="D1516" s="41"/>
      <c r="E1516" s="46"/>
      <c r="F1516" s="46"/>
      <c r="G1516" s="46"/>
      <c r="H1516" s="40"/>
      <c r="I1516" s="41"/>
      <c r="L1516" s="49"/>
      <c r="N1516" s="50"/>
      <c r="O1516" s="53"/>
      <c r="Q1516" s="37"/>
      <c r="R1516" s="51"/>
      <c r="V1516" s="43"/>
    </row>
    <row r="1517" spans="1:22" x14ac:dyDescent="0.25">
      <c r="A1517" s="46"/>
      <c r="B1517" s="37"/>
      <c r="C1517" s="45"/>
      <c r="D1517" s="41"/>
      <c r="E1517" s="46"/>
      <c r="F1517" s="46"/>
      <c r="G1517" s="46"/>
      <c r="H1517" s="40"/>
      <c r="I1517" s="41"/>
      <c r="L1517" s="49"/>
      <c r="N1517" s="50"/>
      <c r="O1517" s="53"/>
      <c r="Q1517" s="37"/>
      <c r="R1517" s="51"/>
      <c r="V1517" s="43"/>
    </row>
    <row r="1518" spans="1:22" x14ac:dyDescent="0.25">
      <c r="A1518" s="46"/>
      <c r="B1518" s="37"/>
      <c r="C1518" s="45"/>
      <c r="D1518" s="41"/>
      <c r="E1518" s="46"/>
      <c r="F1518" s="46"/>
      <c r="G1518" s="46"/>
      <c r="H1518" s="40"/>
      <c r="I1518" s="41"/>
      <c r="L1518" s="49"/>
      <c r="N1518" s="50"/>
      <c r="O1518" s="53"/>
      <c r="Q1518" s="37"/>
      <c r="R1518" s="51"/>
      <c r="V1518" s="43"/>
    </row>
    <row r="1519" spans="1:22" x14ac:dyDescent="0.25">
      <c r="A1519" s="46"/>
      <c r="B1519" s="37"/>
      <c r="C1519" s="45"/>
      <c r="D1519" s="41"/>
      <c r="E1519" s="46"/>
      <c r="F1519" s="46"/>
      <c r="G1519" s="46"/>
      <c r="H1519" s="40"/>
      <c r="I1519" s="41"/>
      <c r="L1519" s="49"/>
      <c r="N1519" s="50"/>
      <c r="O1519" s="53"/>
      <c r="Q1519" s="37"/>
      <c r="R1519" s="51"/>
      <c r="V1519" s="43"/>
    </row>
    <row r="1520" spans="1:22" x14ac:dyDescent="0.25">
      <c r="A1520" s="46"/>
      <c r="B1520" s="37"/>
      <c r="C1520" s="45"/>
      <c r="D1520" s="41"/>
      <c r="E1520" s="46"/>
      <c r="F1520" s="46"/>
      <c r="G1520" s="46"/>
      <c r="H1520" s="40"/>
      <c r="I1520" s="41"/>
      <c r="L1520" s="49"/>
      <c r="N1520" s="50"/>
      <c r="O1520" s="53"/>
      <c r="Q1520" s="37"/>
      <c r="R1520" s="51"/>
      <c r="V1520" s="43"/>
    </row>
    <row r="1521" spans="1:22" x14ac:dyDescent="0.25">
      <c r="A1521" s="46"/>
      <c r="B1521" s="37"/>
      <c r="C1521" s="45"/>
      <c r="D1521" s="41"/>
      <c r="E1521" s="46"/>
      <c r="F1521" s="46"/>
      <c r="G1521" s="46"/>
      <c r="H1521" s="40"/>
      <c r="I1521" s="41"/>
      <c r="L1521" s="49"/>
      <c r="N1521" s="50"/>
      <c r="O1521" s="53"/>
      <c r="Q1521" s="37"/>
      <c r="R1521" s="51"/>
      <c r="V1521" s="43"/>
    </row>
    <row r="1522" spans="1:22" x14ac:dyDescent="0.25">
      <c r="A1522" s="46"/>
      <c r="B1522" s="37"/>
      <c r="C1522" s="45"/>
      <c r="D1522" s="41"/>
      <c r="E1522" s="46"/>
      <c r="F1522" s="46"/>
      <c r="G1522" s="46"/>
      <c r="H1522" s="40"/>
      <c r="I1522" s="41"/>
      <c r="L1522" s="49"/>
      <c r="N1522" s="50"/>
      <c r="O1522" s="53"/>
      <c r="Q1522" s="37"/>
      <c r="R1522" s="51"/>
      <c r="V1522" s="43"/>
    </row>
    <row r="1523" spans="1:22" x14ac:dyDescent="0.35">
      <c r="A1523" s="46"/>
      <c r="B1523" s="37"/>
      <c r="C1523" s="45"/>
      <c r="D1523" s="41"/>
      <c r="E1523" s="46"/>
      <c r="F1523" s="46"/>
      <c r="G1523" s="46"/>
      <c r="L1523" s="49"/>
      <c r="Q1523" s="37"/>
      <c r="R1523" s="51"/>
      <c r="V1523" s="43"/>
    </row>
    <row r="1524" spans="1:22" x14ac:dyDescent="0.35">
      <c r="A1524" s="46"/>
      <c r="B1524" s="37"/>
      <c r="C1524" s="45"/>
      <c r="D1524" s="41"/>
      <c r="E1524" s="46"/>
      <c r="F1524" s="46"/>
      <c r="G1524" s="46"/>
      <c r="L1524" s="49"/>
      <c r="Q1524" s="37"/>
      <c r="R1524" s="51"/>
      <c r="V1524" s="43"/>
    </row>
    <row r="1525" spans="1:22" x14ac:dyDescent="0.35">
      <c r="A1525" s="46"/>
      <c r="B1525" s="37"/>
      <c r="C1525" s="45"/>
      <c r="D1525" s="41"/>
      <c r="E1525" s="46"/>
      <c r="F1525" s="46"/>
      <c r="G1525" s="46"/>
      <c r="L1525" s="49"/>
      <c r="Q1525" s="37"/>
      <c r="R1525" s="51"/>
      <c r="V1525" s="43"/>
    </row>
    <row r="1526" spans="1:22" x14ac:dyDescent="0.35">
      <c r="A1526" s="46"/>
      <c r="B1526" s="37"/>
      <c r="C1526" s="45"/>
      <c r="D1526" s="41"/>
      <c r="E1526" s="46"/>
      <c r="F1526" s="46"/>
      <c r="G1526" s="46"/>
      <c r="L1526" s="49"/>
      <c r="Q1526" s="37"/>
      <c r="R1526" s="51"/>
      <c r="V1526" s="43"/>
    </row>
    <row r="1527" spans="1:22" x14ac:dyDescent="0.35">
      <c r="A1527" s="46"/>
      <c r="B1527" s="37"/>
      <c r="C1527" s="45"/>
      <c r="D1527" s="41"/>
      <c r="E1527" s="46"/>
      <c r="F1527" s="46"/>
      <c r="G1527" s="46"/>
      <c r="L1527" s="49"/>
      <c r="Q1527" s="37"/>
      <c r="R1527" s="51"/>
      <c r="V1527" s="43"/>
    </row>
    <row r="1528" spans="1:22" x14ac:dyDescent="0.35">
      <c r="A1528" s="46"/>
      <c r="B1528" s="37"/>
      <c r="C1528" s="45"/>
      <c r="D1528" s="41"/>
      <c r="E1528" s="46"/>
      <c r="F1528" s="46"/>
      <c r="G1528" s="46"/>
      <c r="L1528" s="49"/>
      <c r="Q1528" s="37"/>
      <c r="R1528" s="51"/>
      <c r="V1528" s="43"/>
    </row>
    <row r="1529" spans="1:22" x14ac:dyDescent="0.35">
      <c r="A1529" s="46"/>
      <c r="B1529" s="37"/>
      <c r="C1529" s="45"/>
      <c r="D1529" s="41"/>
      <c r="E1529" s="46"/>
      <c r="F1529" s="46"/>
      <c r="G1529" s="46"/>
      <c r="L1529" s="49"/>
      <c r="Q1529" s="37"/>
      <c r="R1529" s="51"/>
      <c r="V1529" s="43"/>
    </row>
    <row r="1530" spans="1:22" x14ac:dyDescent="0.35">
      <c r="A1530" s="46"/>
      <c r="B1530" s="37"/>
      <c r="C1530" s="45"/>
      <c r="D1530" s="41"/>
      <c r="E1530" s="46"/>
      <c r="F1530" s="46"/>
      <c r="G1530" s="46"/>
      <c r="L1530" s="49"/>
      <c r="Q1530" s="37"/>
      <c r="R1530" s="51"/>
      <c r="V1530" s="43"/>
    </row>
    <row r="1531" spans="1:22" x14ac:dyDescent="0.35">
      <c r="A1531" s="46"/>
      <c r="B1531" s="37"/>
      <c r="C1531" s="45"/>
      <c r="D1531" s="41"/>
      <c r="E1531" s="46"/>
      <c r="F1531" s="46"/>
      <c r="G1531" s="46"/>
      <c r="L1531" s="49"/>
      <c r="Q1531" s="37"/>
      <c r="R1531" s="51"/>
      <c r="V1531" s="43"/>
    </row>
    <row r="1532" spans="1:22" x14ac:dyDescent="0.35">
      <c r="A1532" s="46"/>
      <c r="B1532" s="37"/>
      <c r="C1532" s="45"/>
      <c r="D1532" s="41"/>
      <c r="E1532" s="46"/>
      <c r="F1532" s="46"/>
      <c r="G1532" s="46"/>
      <c r="L1532" s="49"/>
      <c r="Q1532" s="37"/>
      <c r="R1532" s="51"/>
      <c r="V1532" s="43"/>
    </row>
    <row r="1533" spans="1:22" x14ac:dyDescent="0.35">
      <c r="A1533" s="46"/>
      <c r="B1533" s="37"/>
      <c r="C1533" s="45"/>
      <c r="D1533" s="41"/>
      <c r="E1533" s="46"/>
      <c r="F1533" s="46"/>
      <c r="G1533" s="46"/>
      <c r="L1533" s="49"/>
      <c r="Q1533" s="37"/>
      <c r="R1533" s="51"/>
      <c r="V1533" s="43"/>
    </row>
    <row r="1534" spans="1:22" x14ac:dyDescent="0.35">
      <c r="A1534" s="46"/>
      <c r="B1534" s="37"/>
      <c r="C1534" s="45"/>
      <c r="D1534" s="41"/>
      <c r="E1534" s="46"/>
      <c r="F1534" s="46"/>
      <c r="G1534" s="46"/>
      <c r="L1534" s="49"/>
      <c r="Q1534" s="37"/>
      <c r="R1534" s="51"/>
      <c r="V1534" s="43"/>
    </row>
    <row r="1535" spans="1:22" x14ac:dyDescent="0.35">
      <c r="A1535" s="46"/>
      <c r="B1535" s="37"/>
      <c r="C1535" s="45"/>
      <c r="D1535" s="41"/>
      <c r="E1535" s="46"/>
      <c r="F1535" s="46"/>
      <c r="G1535" s="46"/>
      <c r="L1535" s="49"/>
      <c r="Q1535" s="37"/>
      <c r="R1535" s="51"/>
      <c r="V1535" s="43"/>
    </row>
    <row r="1536" spans="1:22" x14ac:dyDescent="0.35">
      <c r="A1536" s="46"/>
      <c r="B1536" s="37"/>
      <c r="C1536" s="45"/>
      <c r="D1536" s="41"/>
      <c r="E1536" s="46"/>
      <c r="F1536" s="46"/>
      <c r="G1536" s="46"/>
      <c r="L1536" s="49"/>
      <c r="Q1536" s="37"/>
      <c r="R1536" s="51"/>
      <c r="V1536" s="43"/>
    </row>
    <row r="1537" spans="1:22" x14ac:dyDescent="0.35">
      <c r="A1537" s="46"/>
      <c r="B1537" s="37"/>
      <c r="C1537" s="45"/>
      <c r="D1537" s="41"/>
      <c r="E1537" s="46"/>
      <c r="F1537" s="46"/>
      <c r="G1537" s="46"/>
      <c r="L1537" s="49"/>
      <c r="Q1537" s="37"/>
      <c r="R1537" s="51"/>
      <c r="V1537" s="43"/>
    </row>
    <row r="1538" spans="1:22" x14ac:dyDescent="0.35">
      <c r="A1538" s="46"/>
      <c r="B1538" s="37"/>
      <c r="C1538" s="45"/>
      <c r="D1538" s="41"/>
      <c r="E1538" s="46"/>
      <c r="F1538" s="46"/>
      <c r="G1538" s="46"/>
      <c r="L1538" s="49"/>
      <c r="Q1538" s="37"/>
      <c r="R1538" s="51"/>
      <c r="V1538" s="43"/>
    </row>
    <row r="1539" spans="1:22" x14ac:dyDescent="0.35">
      <c r="A1539" s="46"/>
      <c r="B1539" s="37"/>
      <c r="C1539" s="45"/>
      <c r="D1539" s="41"/>
      <c r="E1539" s="46"/>
      <c r="F1539" s="46"/>
      <c r="G1539" s="46"/>
      <c r="L1539" s="49"/>
      <c r="Q1539" s="37"/>
      <c r="R1539" s="51"/>
      <c r="V1539" s="43"/>
    </row>
    <row r="1540" spans="1:22" x14ac:dyDescent="0.35">
      <c r="A1540" s="46"/>
      <c r="B1540" s="37"/>
      <c r="C1540" s="45"/>
      <c r="D1540" s="41"/>
      <c r="E1540" s="46"/>
      <c r="F1540" s="46"/>
      <c r="G1540" s="46"/>
      <c r="L1540" s="49"/>
      <c r="Q1540" s="37"/>
      <c r="R1540" s="51"/>
      <c r="V1540" s="43"/>
    </row>
    <row r="1541" spans="1:22" x14ac:dyDescent="0.35">
      <c r="A1541" s="46"/>
      <c r="B1541" s="37"/>
      <c r="C1541" s="45"/>
      <c r="D1541" s="41"/>
      <c r="E1541" s="46"/>
      <c r="F1541" s="46"/>
      <c r="G1541" s="46"/>
      <c r="L1541" s="49"/>
      <c r="Q1541" s="37"/>
      <c r="R1541" s="51"/>
      <c r="V1541" s="43"/>
    </row>
    <row r="1542" spans="1:22" x14ac:dyDescent="0.35">
      <c r="A1542" s="46"/>
      <c r="B1542" s="37"/>
      <c r="C1542" s="45"/>
      <c r="D1542" s="41"/>
      <c r="E1542" s="46"/>
      <c r="F1542" s="46"/>
      <c r="G1542" s="46"/>
      <c r="L1542" s="49"/>
      <c r="Q1542" s="37"/>
      <c r="R1542" s="51"/>
      <c r="V1542" s="43"/>
    </row>
    <row r="1543" spans="1:22" x14ac:dyDescent="0.35">
      <c r="A1543" s="46"/>
      <c r="B1543" s="37"/>
      <c r="C1543" s="45"/>
      <c r="D1543" s="41"/>
      <c r="E1543" s="46"/>
      <c r="F1543" s="46"/>
      <c r="G1543" s="46"/>
      <c r="L1543" s="49"/>
      <c r="Q1543" s="37"/>
      <c r="R1543" s="51"/>
      <c r="V1543" s="43"/>
    </row>
    <row r="1544" spans="1:22" x14ac:dyDescent="0.35">
      <c r="A1544" s="46"/>
      <c r="B1544" s="37"/>
      <c r="C1544" s="45"/>
      <c r="D1544" s="41"/>
      <c r="E1544" s="46"/>
      <c r="F1544" s="46"/>
      <c r="G1544" s="46"/>
      <c r="L1544" s="49"/>
      <c r="Q1544" s="37"/>
      <c r="R1544" s="51"/>
      <c r="V1544" s="43"/>
    </row>
    <row r="1545" spans="1:22" x14ac:dyDescent="0.35">
      <c r="A1545" s="46"/>
      <c r="B1545" s="37"/>
      <c r="C1545" s="45"/>
      <c r="D1545" s="41"/>
      <c r="E1545" s="46"/>
      <c r="F1545" s="46"/>
      <c r="G1545" s="46"/>
      <c r="L1545" s="49"/>
      <c r="Q1545" s="37"/>
      <c r="R1545" s="51"/>
      <c r="V1545" s="43"/>
    </row>
    <row r="1546" spans="1:22" x14ac:dyDescent="0.35">
      <c r="A1546" s="46"/>
      <c r="B1546" s="37"/>
      <c r="C1546" s="45"/>
      <c r="D1546" s="41"/>
      <c r="E1546" s="46"/>
      <c r="F1546" s="46"/>
      <c r="G1546" s="46"/>
      <c r="L1546" s="49"/>
      <c r="Q1546" s="37"/>
      <c r="R1546" s="51"/>
      <c r="V1546" s="43"/>
    </row>
    <row r="1547" spans="1:22" x14ac:dyDescent="0.35">
      <c r="A1547" s="46"/>
      <c r="B1547" s="37"/>
      <c r="C1547" s="45"/>
      <c r="D1547" s="41"/>
      <c r="E1547" s="46"/>
      <c r="F1547" s="46"/>
      <c r="G1547" s="46"/>
      <c r="L1547" s="49"/>
      <c r="Q1547" s="37"/>
      <c r="R1547" s="51"/>
      <c r="V1547" s="43"/>
    </row>
    <row r="1548" spans="1:22" x14ac:dyDescent="0.35">
      <c r="A1548" s="46"/>
      <c r="B1548" s="37"/>
      <c r="C1548" s="45"/>
      <c r="D1548" s="41"/>
      <c r="E1548" s="46"/>
      <c r="F1548" s="46"/>
      <c r="G1548" s="46"/>
      <c r="L1548" s="49"/>
      <c r="Q1548" s="37"/>
      <c r="R1548" s="51"/>
      <c r="V1548" s="43"/>
    </row>
    <row r="1549" spans="1:22" x14ac:dyDescent="0.35">
      <c r="A1549" s="46"/>
      <c r="B1549" s="37"/>
      <c r="C1549" s="45"/>
      <c r="D1549" s="41"/>
      <c r="E1549" s="46"/>
      <c r="F1549" s="46"/>
      <c r="G1549" s="46"/>
      <c r="L1549" s="49"/>
      <c r="Q1549" s="37"/>
      <c r="R1549" s="51"/>
      <c r="V1549" s="43"/>
    </row>
    <row r="1550" spans="1:22" x14ac:dyDescent="0.35">
      <c r="A1550" s="46"/>
      <c r="B1550" s="37"/>
      <c r="C1550" s="45"/>
      <c r="D1550" s="41"/>
      <c r="E1550" s="46"/>
      <c r="F1550" s="46"/>
      <c r="G1550" s="46"/>
      <c r="L1550" s="49"/>
      <c r="Q1550" s="37"/>
      <c r="R1550" s="51"/>
      <c r="V1550" s="43"/>
    </row>
    <row r="1551" spans="1:22" x14ac:dyDescent="0.35">
      <c r="A1551" s="46"/>
      <c r="B1551" s="37"/>
      <c r="C1551" s="45"/>
      <c r="D1551" s="41"/>
      <c r="E1551" s="46"/>
      <c r="F1551" s="46"/>
      <c r="G1551" s="46"/>
      <c r="L1551" s="49"/>
      <c r="Q1551" s="37"/>
      <c r="R1551" s="51"/>
      <c r="V1551" s="43"/>
    </row>
    <row r="1552" spans="1:22" x14ac:dyDescent="0.35">
      <c r="V1552" s="43"/>
    </row>
    <row r="1553" spans="22:22" x14ac:dyDescent="0.35">
      <c r="V1553" s="43"/>
    </row>
    <row r="1554" spans="22:22" x14ac:dyDescent="0.35">
      <c r="V1554" s="43"/>
    </row>
    <row r="1555" spans="22:22" x14ac:dyDescent="0.35">
      <c r="V1555" s="43"/>
    </row>
    <row r="1556" spans="22:22" x14ac:dyDescent="0.35">
      <c r="V1556" s="43"/>
    </row>
    <row r="1557" spans="22:22" x14ac:dyDescent="0.35">
      <c r="V1557" s="43"/>
    </row>
    <row r="1558" spans="22:22" x14ac:dyDescent="0.35">
      <c r="V1558" s="43"/>
    </row>
    <row r="1559" spans="22:22" x14ac:dyDescent="0.35">
      <c r="V1559" s="43"/>
    </row>
    <row r="1560" spans="22:22" x14ac:dyDescent="0.35">
      <c r="V1560" s="43"/>
    </row>
    <row r="1561" spans="22:22" x14ac:dyDescent="0.35">
      <c r="V1561" s="43"/>
    </row>
    <row r="1562" spans="22:22" x14ac:dyDescent="0.35">
      <c r="V1562" s="43"/>
    </row>
    <row r="1563" spans="22:22" x14ac:dyDescent="0.35">
      <c r="V1563" s="43"/>
    </row>
    <row r="1564" spans="22:22" x14ac:dyDescent="0.35">
      <c r="V1564" s="43"/>
    </row>
    <row r="1565" spans="22:22" x14ac:dyDescent="0.35">
      <c r="V1565" s="43"/>
    </row>
    <row r="1566" spans="22:22" x14ac:dyDescent="0.35">
      <c r="V1566" s="43"/>
    </row>
    <row r="1567" spans="22:22" x14ac:dyDescent="0.35">
      <c r="V1567" s="43"/>
    </row>
    <row r="1568" spans="22:22" x14ac:dyDescent="0.35">
      <c r="V1568" s="43"/>
    </row>
    <row r="1569" spans="22:22" x14ac:dyDescent="0.35">
      <c r="V1569" s="43"/>
    </row>
    <row r="1570" spans="22:22" x14ac:dyDescent="0.35">
      <c r="V1570" s="43"/>
    </row>
    <row r="1571" spans="22:22" x14ac:dyDescent="0.35">
      <c r="V1571" s="43"/>
    </row>
    <row r="1572" spans="22:22" x14ac:dyDescent="0.35">
      <c r="V1572" s="43"/>
    </row>
    <row r="1573" spans="22:22" x14ac:dyDescent="0.35">
      <c r="V1573" s="43"/>
    </row>
    <row r="1574" spans="22:22" x14ac:dyDescent="0.35">
      <c r="V1574" s="43"/>
    </row>
    <row r="1575" spans="22:22" x14ac:dyDescent="0.35">
      <c r="V1575" s="43"/>
    </row>
    <row r="1576" spans="22:22" x14ac:dyDescent="0.35">
      <c r="V1576" s="43"/>
    </row>
    <row r="1577" spans="22:22" x14ac:dyDescent="0.35">
      <c r="V1577" s="43"/>
    </row>
    <row r="1578" spans="22:22" x14ac:dyDescent="0.35">
      <c r="V1578" s="43"/>
    </row>
    <row r="1579" spans="22:22" x14ac:dyDescent="0.35">
      <c r="V1579" s="43"/>
    </row>
    <row r="1580" spans="22:22" x14ac:dyDescent="0.35">
      <c r="V1580" s="43"/>
    </row>
    <row r="1581" spans="22:22" x14ac:dyDescent="0.35">
      <c r="V1581" s="43"/>
    </row>
    <row r="1582" spans="22:22" x14ac:dyDescent="0.35">
      <c r="V1582" s="43"/>
    </row>
    <row r="1583" spans="22:22" x14ac:dyDescent="0.35">
      <c r="V1583" s="43"/>
    </row>
    <row r="1584" spans="22:22" x14ac:dyDescent="0.35">
      <c r="V1584" s="43"/>
    </row>
    <row r="1585" spans="22:22" x14ac:dyDescent="0.35">
      <c r="V1585" s="43"/>
    </row>
    <row r="1586" spans="22:22" x14ac:dyDescent="0.35">
      <c r="V1586" s="43"/>
    </row>
    <row r="1587" spans="22:22" x14ac:dyDescent="0.35">
      <c r="V1587" s="43"/>
    </row>
    <row r="1588" spans="22:22" x14ac:dyDescent="0.35">
      <c r="V1588" s="43"/>
    </row>
    <row r="1589" spans="22:22" x14ac:dyDescent="0.35">
      <c r="V1589" s="43"/>
    </row>
    <row r="1590" spans="22:22" x14ac:dyDescent="0.35">
      <c r="V1590" s="43"/>
    </row>
    <row r="1591" spans="22:22" x14ac:dyDescent="0.35">
      <c r="V1591" s="43"/>
    </row>
    <row r="1592" spans="22:22" x14ac:dyDescent="0.35">
      <c r="V1592" s="43"/>
    </row>
    <row r="1593" spans="22:22" x14ac:dyDescent="0.35">
      <c r="V1593" s="43"/>
    </row>
    <row r="1594" spans="22:22" x14ac:dyDescent="0.35">
      <c r="V1594" s="43"/>
    </row>
    <row r="1595" spans="22:22" x14ac:dyDescent="0.35">
      <c r="V1595" s="43"/>
    </row>
    <row r="1596" spans="22:22" x14ac:dyDescent="0.35">
      <c r="V1596" s="43"/>
    </row>
    <row r="1597" spans="22:22" x14ac:dyDescent="0.35">
      <c r="V1597" s="43"/>
    </row>
    <row r="1598" spans="22:22" x14ac:dyDescent="0.35">
      <c r="V1598" s="43"/>
    </row>
    <row r="1599" spans="22:22" x14ac:dyDescent="0.35">
      <c r="V1599" s="43"/>
    </row>
    <row r="1600" spans="22:22" x14ac:dyDescent="0.35">
      <c r="V1600" s="43"/>
    </row>
    <row r="1601" spans="22:22" x14ac:dyDescent="0.35">
      <c r="V1601" s="43"/>
    </row>
    <row r="1602" spans="22:22" x14ac:dyDescent="0.35">
      <c r="V1602" s="43"/>
    </row>
    <row r="1603" spans="22:22" x14ac:dyDescent="0.35">
      <c r="V1603" s="43"/>
    </row>
    <row r="1604" spans="22:22" x14ac:dyDescent="0.35">
      <c r="V1604" s="43"/>
    </row>
    <row r="1605" spans="22:22" x14ac:dyDescent="0.35">
      <c r="V1605" s="43"/>
    </row>
    <row r="1606" spans="22:22" x14ac:dyDescent="0.35">
      <c r="V1606" s="43"/>
    </row>
    <row r="1607" spans="22:22" x14ac:dyDescent="0.35">
      <c r="V1607" s="43"/>
    </row>
    <row r="1608" spans="22:22" x14ac:dyDescent="0.35">
      <c r="V1608" s="43"/>
    </row>
    <row r="1609" spans="22:22" x14ac:dyDescent="0.35">
      <c r="V1609" s="43"/>
    </row>
    <row r="1610" spans="22:22" x14ac:dyDescent="0.35">
      <c r="V1610" s="43"/>
    </row>
    <row r="1611" spans="22:22" x14ac:dyDescent="0.35">
      <c r="V1611" s="43"/>
    </row>
    <row r="1612" spans="22:22" x14ac:dyDescent="0.35">
      <c r="V1612" s="43"/>
    </row>
    <row r="1613" spans="22:22" x14ac:dyDescent="0.35">
      <c r="V1613" s="43"/>
    </row>
    <row r="1614" spans="22:22" x14ac:dyDescent="0.35">
      <c r="V1614" s="43"/>
    </row>
    <row r="1615" spans="22:22" x14ac:dyDescent="0.35">
      <c r="V1615" s="43"/>
    </row>
    <row r="1616" spans="22:22" x14ac:dyDescent="0.35">
      <c r="V1616" s="43"/>
    </row>
    <row r="1617" spans="22:22" x14ac:dyDescent="0.35">
      <c r="V1617" s="43"/>
    </row>
    <row r="1618" spans="22:22" x14ac:dyDescent="0.35">
      <c r="V1618" s="43"/>
    </row>
    <row r="1619" spans="22:22" x14ac:dyDescent="0.35">
      <c r="V1619" s="43"/>
    </row>
    <row r="1620" spans="22:22" x14ac:dyDescent="0.35">
      <c r="V1620" s="43"/>
    </row>
    <row r="1621" spans="22:22" x14ac:dyDescent="0.35">
      <c r="V1621" s="43"/>
    </row>
    <row r="1622" spans="22:22" x14ac:dyDescent="0.35">
      <c r="V1622" s="43"/>
    </row>
    <row r="1623" spans="22:22" x14ac:dyDescent="0.35">
      <c r="V1623" s="43"/>
    </row>
    <row r="1624" spans="22:22" x14ac:dyDescent="0.35">
      <c r="V1624" s="43"/>
    </row>
    <row r="1625" spans="22:22" x14ac:dyDescent="0.35">
      <c r="V1625" s="43"/>
    </row>
    <row r="1626" spans="22:22" x14ac:dyDescent="0.35">
      <c r="V1626" s="43"/>
    </row>
    <row r="1627" spans="22:22" x14ac:dyDescent="0.35">
      <c r="V1627" s="43"/>
    </row>
    <row r="1628" spans="22:22" x14ac:dyDescent="0.35">
      <c r="V1628" s="43"/>
    </row>
    <row r="1629" spans="22:22" x14ac:dyDescent="0.35">
      <c r="V1629" s="43"/>
    </row>
    <row r="1630" spans="22:22" x14ac:dyDescent="0.35">
      <c r="V1630" s="43"/>
    </row>
    <row r="1631" spans="22:22" x14ac:dyDescent="0.35">
      <c r="V1631" s="43"/>
    </row>
    <row r="1632" spans="22:22" x14ac:dyDescent="0.35">
      <c r="V1632" s="43"/>
    </row>
    <row r="1633" spans="22:22" x14ac:dyDescent="0.35">
      <c r="V1633" s="43"/>
    </row>
    <row r="1634" spans="22:22" x14ac:dyDescent="0.35">
      <c r="V1634" s="43"/>
    </row>
    <row r="1635" spans="22:22" x14ac:dyDescent="0.35">
      <c r="V1635" s="43"/>
    </row>
    <row r="1636" spans="22:22" x14ac:dyDescent="0.35">
      <c r="V1636" s="43"/>
    </row>
    <row r="1637" spans="22:22" x14ac:dyDescent="0.35">
      <c r="V1637" s="43"/>
    </row>
    <row r="1638" spans="22:22" x14ac:dyDescent="0.35">
      <c r="V1638" s="43"/>
    </row>
    <row r="1639" spans="22:22" x14ac:dyDescent="0.35">
      <c r="V1639" s="43"/>
    </row>
    <row r="1640" spans="22:22" x14ac:dyDescent="0.35">
      <c r="V1640" s="43"/>
    </row>
    <row r="1641" spans="22:22" x14ac:dyDescent="0.35">
      <c r="V1641" s="43"/>
    </row>
    <row r="1642" spans="22:22" x14ac:dyDescent="0.35">
      <c r="V1642" s="43"/>
    </row>
    <row r="1643" spans="22:22" x14ac:dyDescent="0.35">
      <c r="V1643" s="43"/>
    </row>
    <row r="1644" spans="22:22" x14ac:dyDescent="0.35">
      <c r="V1644" s="43"/>
    </row>
    <row r="1645" spans="22:22" x14ac:dyDescent="0.35">
      <c r="V1645" s="43"/>
    </row>
    <row r="1646" spans="22:22" x14ac:dyDescent="0.35">
      <c r="V1646" s="43"/>
    </row>
    <row r="1647" spans="22:22" x14ac:dyDescent="0.35">
      <c r="V1647" s="43"/>
    </row>
    <row r="1648" spans="22:22" x14ac:dyDescent="0.35">
      <c r="V1648" s="43"/>
    </row>
    <row r="1649" spans="22:22" x14ac:dyDescent="0.35">
      <c r="V1649" s="43"/>
    </row>
    <row r="1650" spans="22:22" x14ac:dyDescent="0.35">
      <c r="V1650" s="43"/>
    </row>
    <row r="1651" spans="22:22" x14ac:dyDescent="0.35">
      <c r="V1651" s="43"/>
    </row>
    <row r="1652" spans="22:22" x14ac:dyDescent="0.35">
      <c r="V1652" s="43"/>
    </row>
    <row r="1653" spans="22:22" x14ac:dyDescent="0.35">
      <c r="V1653" s="43"/>
    </row>
    <row r="1654" spans="22:22" x14ac:dyDescent="0.35">
      <c r="V1654" s="43"/>
    </row>
    <row r="1655" spans="22:22" x14ac:dyDescent="0.35">
      <c r="V1655" s="43"/>
    </row>
    <row r="1656" spans="22:22" x14ac:dyDescent="0.35">
      <c r="V1656" s="43"/>
    </row>
    <row r="1657" spans="22:22" x14ac:dyDescent="0.35">
      <c r="V1657" s="43"/>
    </row>
    <row r="1658" spans="22:22" x14ac:dyDescent="0.35">
      <c r="V1658" s="43"/>
    </row>
    <row r="1659" spans="22:22" x14ac:dyDescent="0.35">
      <c r="V1659" s="43"/>
    </row>
    <row r="1660" spans="22:22" x14ac:dyDescent="0.35">
      <c r="V1660" s="43"/>
    </row>
    <row r="1661" spans="22:22" x14ac:dyDescent="0.35">
      <c r="V1661" s="43"/>
    </row>
    <row r="1662" spans="22:22" x14ac:dyDescent="0.35">
      <c r="V1662" s="43"/>
    </row>
    <row r="1663" spans="22:22" x14ac:dyDescent="0.35">
      <c r="V1663" s="43"/>
    </row>
    <row r="1664" spans="22:22" x14ac:dyDescent="0.35">
      <c r="V1664" s="43"/>
    </row>
    <row r="1665" spans="22:22" x14ac:dyDescent="0.35">
      <c r="V1665" s="43"/>
    </row>
    <row r="1666" spans="22:22" x14ac:dyDescent="0.35">
      <c r="V1666" s="43"/>
    </row>
    <row r="1667" spans="22:22" x14ac:dyDescent="0.35">
      <c r="V1667" s="43"/>
    </row>
    <row r="1668" spans="22:22" x14ac:dyDescent="0.35">
      <c r="V1668" s="43"/>
    </row>
    <row r="1669" spans="22:22" x14ac:dyDescent="0.35">
      <c r="V1669" s="43"/>
    </row>
    <row r="1670" spans="22:22" x14ac:dyDescent="0.35">
      <c r="V1670" s="43"/>
    </row>
    <row r="1671" spans="22:22" x14ac:dyDescent="0.35">
      <c r="V1671" s="43"/>
    </row>
    <row r="1672" spans="22:22" x14ac:dyDescent="0.35">
      <c r="V1672" s="43"/>
    </row>
    <row r="1673" spans="22:22" x14ac:dyDescent="0.35">
      <c r="V1673" s="43"/>
    </row>
    <row r="1674" spans="22:22" x14ac:dyDescent="0.35">
      <c r="V1674" s="43"/>
    </row>
    <row r="1675" spans="22:22" x14ac:dyDescent="0.35">
      <c r="V1675" s="43"/>
    </row>
    <row r="1676" spans="22:22" x14ac:dyDescent="0.35">
      <c r="V1676" s="43"/>
    </row>
    <row r="1677" spans="22:22" x14ac:dyDescent="0.35">
      <c r="V1677" s="43"/>
    </row>
    <row r="1678" spans="22:22" x14ac:dyDescent="0.35">
      <c r="V1678" s="43"/>
    </row>
    <row r="1679" spans="22:22" x14ac:dyDescent="0.35">
      <c r="V1679" s="43"/>
    </row>
    <row r="1680" spans="22:22" x14ac:dyDescent="0.35">
      <c r="V1680" s="43"/>
    </row>
    <row r="1681" spans="22:22" x14ac:dyDescent="0.35">
      <c r="V1681" s="43"/>
    </row>
    <row r="1682" spans="22:22" x14ac:dyDescent="0.35">
      <c r="V1682" s="43"/>
    </row>
    <row r="1683" spans="22:22" x14ac:dyDescent="0.35">
      <c r="V1683" s="43"/>
    </row>
    <row r="1684" spans="22:22" x14ac:dyDescent="0.35">
      <c r="V1684" s="43"/>
    </row>
    <row r="1685" spans="22:22" x14ac:dyDescent="0.35">
      <c r="V1685" s="43"/>
    </row>
    <row r="1686" spans="22:22" x14ac:dyDescent="0.35">
      <c r="V1686" s="43"/>
    </row>
    <row r="1687" spans="22:22" x14ac:dyDescent="0.35">
      <c r="V1687" s="43"/>
    </row>
    <row r="1688" spans="22:22" x14ac:dyDescent="0.35">
      <c r="V1688" s="43"/>
    </row>
    <row r="1689" spans="22:22" x14ac:dyDescent="0.35">
      <c r="V1689" s="43"/>
    </row>
    <row r="1690" spans="22:22" x14ac:dyDescent="0.35">
      <c r="V1690" s="43"/>
    </row>
    <row r="1691" spans="22:22" x14ac:dyDescent="0.35">
      <c r="V1691" s="43"/>
    </row>
    <row r="1692" spans="22:22" x14ac:dyDescent="0.35">
      <c r="V1692" s="43"/>
    </row>
    <row r="1693" spans="22:22" x14ac:dyDescent="0.35">
      <c r="V1693" s="43"/>
    </row>
    <row r="1694" spans="22:22" x14ac:dyDescent="0.35">
      <c r="V1694" s="43"/>
    </row>
    <row r="1695" spans="22:22" x14ac:dyDescent="0.35">
      <c r="V1695" s="43"/>
    </row>
    <row r="1696" spans="22:22" x14ac:dyDescent="0.35">
      <c r="V1696" s="43"/>
    </row>
    <row r="1697" spans="22:22" x14ac:dyDescent="0.35">
      <c r="V1697" s="43"/>
    </row>
    <row r="1698" spans="22:22" x14ac:dyDescent="0.35">
      <c r="V1698" s="43"/>
    </row>
    <row r="1699" spans="22:22" x14ac:dyDescent="0.35">
      <c r="V1699" s="43"/>
    </row>
    <row r="1700" spans="22:22" x14ac:dyDescent="0.35">
      <c r="V1700" s="43"/>
    </row>
    <row r="1701" spans="22:22" x14ac:dyDescent="0.35">
      <c r="V1701" s="43"/>
    </row>
    <row r="1702" spans="22:22" x14ac:dyDescent="0.35">
      <c r="V1702" s="43"/>
    </row>
    <row r="1703" spans="22:22" x14ac:dyDescent="0.35">
      <c r="V1703" s="43"/>
    </row>
    <row r="1704" spans="22:22" x14ac:dyDescent="0.35">
      <c r="V1704" s="43"/>
    </row>
    <row r="1705" spans="22:22" x14ac:dyDescent="0.35">
      <c r="V1705" s="43"/>
    </row>
    <row r="1706" spans="22:22" x14ac:dyDescent="0.35">
      <c r="V1706" s="43"/>
    </row>
    <row r="1707" spans="22:22" x14ac:dyDescent="0.35">
      <c r="V1707" s="43"/>
    </row>
    <row r="1708" spans="22:22" x14ac:dyDescent="0.35">
      <c r="V1708" s="43"/>
    </row>
    <row r="1709" spans="22:22" x14ac:dyDescent="0.35">
      <c r="V1709" s="43"/>
    </row>
    <row r="1710" spans="22:22" x14ac:dyDescent="0.35">
      <c r="V1710" s="43"/>
    </row>
    <row r="1711" spans="22:22" x14ac:dyDescent="0.35">
      <c r="V1711" s="43"/>
    </row>
    <row r="1712" spans="22:22" x14ac:dyDescent="0.35">
      <c r="V1712" s="43"/>
    </row>
    <row r="1713" spans="22:22" x14ac:dyDescent="0.35">
      <c r="V1713" s="43"/>
    </row>
    <row r="1714" spans="22:22" x14ac:dyDescent="0.35">
      <c r="V1714" s="43"/>
    </row>
    <row r="1715" spans="22:22" x14ac:dyDescent="0.35">
      <c r="V1715" s="43"/>
    </row>
    <row r="1716" spans="22:22" x14ac:dyDescent="0.35">
      <c r="V1716" s="43"/>
    </row>
    <row r="1717" spans="22:22" x14ac:dyDescent="0.35">
      <c r="V1717" s="43"/>
    </row>
    <row r="1718" spans="22:22" x14ac:dyDescent="0.35">
      <c r="V1718" s="43"/>
    </row>
    <row r="1719" spans="22:22" x14ac:dyDescent="0.35">
      <c r="V1719" s="43"/>
    </row>
    <row r="1720" spans="22:22" x14ac:dyDescent="0.35">
      <c r="V1720" s="43"/>
    </row>
    <row r="1721" spans="22:22" x14ac:dyDescent="0.35">
      <c r="V1721" s="43"/>
    </row>
    <row r="1722" spans="22:22" x14ac:dyDescent="0.35">
      <c r="V1722" s="43"/>
    </row>
    <row r="1723" spans="22:22" x14ac:dyDescent="0.35">
      <c r="V1723" s="43"/>
    </row>
    <row r="1724" spans="22:22" x14ac:dyDescent="0.35">
      <c r="V1724" s="43"/>
    </row>
    <row r="1725" spans="22:22" x14ac:dyDescent="0.35">
      <c r="V1725" s="43"/>
    </row>
    <row r="1726" spans="22:22" x14ac:dyDescent="0.35">
      <c r="V1726" s="43"/>
    </row>
    <row r="1727" spans="22:22" x14ac:dyDescent="0.35">
      <c r="V1727" s="43"/>
    </row>
    <row r="1728" spans="22:22" x14ac:dyDescent="0.35">
      <c r="V1728" s="43"/>
    </row>
    <row r="1729" spans="22:22" x14ac:dyDescent="0.35">
      <c r="V1729" s="43"/>
    </row>
    <row r="1730" spans="22:22" x14ac:dyDescent="0.35">
      <c r="V1730" s="43"/>
    </row>
    <row r="1731" spans="22:22" x14ac:dyDescent="0.35">
      <c r="V1731" s="43"/>
    </row>
    <row r="1732" spans="22:22" x14ac:dyDescent="0.35">
      <c r="V1732" s="43"/>
    </row>
    <row r="1733" spans="22:22" x14ac:dyDescent="0.35">
      <c r="V1733" s="43"/>
    </row>
    <row r="1734" spans="22:22" x14ac:dyDescent="0.35">
      <c r="V1734" s="43"/>
    </row>
    <row r="1735" spans="22:22" x14ac:dyDescent="0.35">
      <c r="V1735" s="43"/>
    </row>
    <row r="1736" spans="22:22" x14ac:dyDescent="0.35">
      <c r="V1736" s="43"/>
    </row>
    <row r="1737" spans="22:22" x14ac:dyDescent="0.35">
      <c r="V1737" s="43"/>
    </row>
    <row r="1738" spans="22:22" x14ac:dyDescent="0.35">
      <c r="V1738" s="43"/>
    </row>
    <row r="1739" spans="22:22" x14ac:dyDescent="0.35">
      <c r="V1739" s="43"/>
    </row>
    <row r="1740" spans="22:22" x14ac:dyDescent="0.35">
      <c r="V1740" s="43"/>
    </row>
    <row r="1741" spans="22:22" x14ac:dyDescent="0.35">
      <c r="V1741" s="43"/>
    </row>
    <row r="1742" spans="22:22" x14ac:dyDescent="0.35">
      <c r="V1742" s="43"/>
    </row>
    <row r="1743" spans="22:22" x14ac:dyDescent="0.35">
      <c r="V1743" s="43"/>
    </row>
    <row r="1744" spans="22:22" x14ac:dyDescent="0.35">
      <c r="V1744" s="43"/>
    </row>
    <row r="1745" spans="22:22" x14ac:dyDescent="0.35">
      <c r="V1745" s="43"/>
    </row>
    <row r="1746" spans="22:22" x14ac:dyDescent="0.35">
      <c r="V1746" s="43"/>
    </row>
    <row r="1747" spans="22:22" x14ac:dyDescent="0.35">
      <c r="V1747" s="43"/>
    </row>
    <row r="1748" spans="22:22" x14ac:dyDescent="0.35">
      <c r="V1748" s="43"/>
    </row>
    <row r="1749" spans="22:22" x14ac:dyDescent="0.35">
      <c r="V1749" s="43"/>
    </row>
    <row r="1750" spans="22:22" x14ac:dyDescent="0.35">
      <c r="V1750" s="43"/>
    </row>
    <row r="1751" spans="22:22" x14ac:dyDescent="0.35">
      <c r="V1751" s="43"/>
    </row>
    <row r="1752" spans="22:22" x14ac:dyDescent="0.35">
      <c r="V1752" s="43"/>
    </row>
    <row r="1753" spans="22:22" x14ac:dyDescent="0.35">
      <c r="V1753" s="43"/>
    </row>
    <row r="1754" spans="22:22" x14ac:dyDescent="0.35">
      <c r="V1754" s="43"/>
    </row>
    <row r="1755" spans="22:22" x14ac:dyDescent="0.35">
      <c r="V1755" s="43"/>
    </row>
    <row r="1756" spans="22:22" x14ac:dyDescent="0.35">
      <c r="V1756" s="43"/>
    </row>
    <row r="1757" spans="22:22" x14ac:dyDescent="0.35">
      <c r="V1757" s="43"/>
    </row>
    <row r="1758" spans="22:22" x14ac:dyDescent="0.35">
      <c r="V1758" s="43"/>
    </row>
    <row r="1759" spans="22:22" x14ac:dyDescent="0.35">
      <c r="V1759" s="43"/>
    </row>
    <row r="1760" spans="22:22" x14ac:dyDescent="0.35">
      <c r="V1760" s="43"/>
    </row>
    <row r="1761" spans="22:22" x14ac:dyDescent="0.35">
      <c r="V1761" s="43"/>
    </row>
    <row r="1762" spans="22:22" x14ac:dyDescent="0.35">
      <c r="V1762" s="43"/>
    </row>
    <row r="1763" spans="22:22" x14ac:dyDescent="0.35">
      <c r="V1763" s="43"/>
    </row>
    <row r="1764" spans="22:22" x14ac:dyDescent="0.35">
      <c r="V1764" s="43"/>
    </row>
    <row r="1765" spans="22:22" x14ac:dyDescent="0.35">
      <c r="V1765" s="43"/>
    </row>
    <row r="1766" spans="22:22" x14ac:dyDescent="0.35">
      <c r="V1766" s="43"/>
    </row>
    <row r="1767" spans="22:22" x14ac:dyDescent="0.35">
      <c r="V1767" s="43"/>
    </row>
    <row r="1768" spans="22:22" x14ac:dyDescent="0.35">
      <c r="V1768" s="43"/>
    </row>
    <row r="1769" spans="22:22" x14ac:dyDescent="0.35">
      <c r="V1769" s="43"/>
    </row>
    <row r="1770" spans="22:22" x14ac:dyDescent="0.35">
      <c r="V1770" s="43"/>
    </row>
    <row r="1771" spans="22:22" x14ac:dyDescent="0.35">
      <c r="V1771" s="43"/>
    </row>
    <row r="1772" spans="22:22" x14ac:dyDescent="0.35">
      <c r="V1772" s="43"/>
    </row>
    <row r="1773" spans="22:22" x14ac:dyDescent="0.35">
      <c r="V1773" s="43"/>
    </row>
    <row r="1774" spans="22:22" x14ac:dyDescent="0.35">
      <c r="V1774" s="43"/>
    </row>
    <row r="1775" spans="22:22" x14ac:dyDescent="0.35">
      <c r="V1775" s="43"/>
    </row>
    <row r="1776" spans="22:22" x14ac:dyDescent="0.35">
      <c r="V1776" s="43"/>
    </row>
    <row r="1777" spans="22:22" x14ac:dyDescent="0.35">
      <c r="V1777" s="43"/>
    </row>
    <row r="1778" spans="22:22" x14ac:dyDescent="0.35">
      <c r="V1778" s="43"/>
    </row>
    <row r="1779" spans="22:22" x14ac:dyDescent="0.35">
      <c r="V1779" s="43"/>
    </row>
    <row r="1780" spans="22:22" x14ac:dyDescent="0.35">
      <c r="V1780" s="43"/>
    </row>
    <row r="1781" spans="22:22" x14ac:dyDescent="0.35">
      <c r="V1781" s="43"/>
    </row>
    <row r="1782" spans="22:22" x14ac:dyDescent="0.35">
      <c r="V1782" s="43"/>
    </row>
    <row r="1783" spans="22:22" x14ac:dyDescent="0.35">
      <c r="V1783" s="43"/>
    </row>
    <row r="1784" spans="22:22" x14ac:dyDescent="0.35">
      <c r="V1784" s="43"/>
    </row>
    <row r="1785" spans="22:22" x14ac:dyDescent="0.35">
      <c r="V1785" s="43"/>
    </row>
    <row r="1786" spans="22:22" x14ac:dyDescent="0.35">
      <c r="V1786" s="43"/>
    </row>
    <row r="1787" spans="22:22" x14ac:dyDescent="0.35">
      <c r="V1787" s="43"/>
    </row>
    <row r="1788" spans="22:22" x14ac:dyDescent="0.35">
      <c r="V1788" s="43"/>
    </row>
    <row r="1789" spans="22:22" x14ac:dyDescent="0.35">
      <c r="V1789" s="43"/>
    </row>
    <row r="1790" spans="22:22" x14ac:dyDescent="0.35">
      <c r="V1790" s="43"/>
    </row>
    <row r="1791" spans="22:22" x14ac:dyDescent="0.35">
      <c r="V1791" s="43"/>
    </row>
    <row r="1792" spans="22:22" x14ac:dyDescent="0.35">
      <c r="V1792" s="43"/>
    </row>
    <row r="1793" spans="22:22" x14ac:dyDescent="0.35">
      <c r="V1793" s="43"/>
    </row>
    <row r="1794" spans="22:22" x14ac:dyDescent="0.35">
      <c r="V1794" s="43"/>
    </row>
    <row r="1795" spans="22:22" x14ac:dyDescent="0.35">
      <c r="V1795" s="43"/>
    </row>
    <row r="1796" spans="22:22" x14ac:dyDescent="0.35">
      <c r="V1796" s="43"/>
    </row>
    <row r="1797" spans="22:22" x14ac:dyDescent="0.35">
      <c r="V1797" s="43"/>
    </row>
    <row r="1798" spans="22:22" x14ac:dyDescent="0.35">
      <c r="V1798" s="43"/>
    </row>
    <row r="1799" spans="22:22" x14ac:dyDescent="0.35">
      <c r="V1799" s="43"/>
    </row>
    <row r="1800" spans="22:22" x14ac:dyDescent="0.35">
      <c r="V1800" s="43"/>
    </row>
    <row r="1801" spans="22:22" x14ac:dyDescent="0.35">
      <c r="V1801" s="43"/>
    </row>
    <row r="1802" spans="22:22" x14ac:dyDescent="0.35">
      <c r="V1802" s="43"/>
    </row>
    <row r="1803" spans="22:22" x14ac:dyDescent="0.35">
      <c r="V1803" s="43"/>
    </row>
    <row r="1804" spans="22:22" x14ac:dyDescent="0.35">
      <c r="V1804" s="43"/>
    </row>
    <row r="1805" spans="22:22" x14ac:dyDescent="0.35">
      <c r="V1805" s="43"/>
    </row>
    <row r="1806" spans="22:22" x14ac:dyDescent="0.35">
      <c r="V1806" s="43"/>
    </row>
    <row r="1807" spans="22:22" x14ac:dyDescent="0.35">
      <c r="V1807" s="43"/>
    </row>
    <row r="1808" spans="22:22" x14ac:dyDescent="0.35">
      <c r="V1808" s="43"/>
    </row>
    <row r="1809" spans="22:22" x14ac:dyDescent="0.35">
      <c r="V1809" s="43"/>
    </row>
    <row r="1810" spans="22:22" x14ac:dyDescent="0.35">
      <c r="V1810" s="43"/>
    </row>
    <row r="1811" spans="22:22" x14ac:dyDescent="0.35">
      <c r="V1811" s="43"/>
    </row>
    <row r="1812" spans="22:22" x14ac:dyDescent="0.35">
      <c r="V1812" s="43"/>
    </row>
    <row r="1813" spans="22:22" x14ac:dyDescent="0.35">
      <c r="V1813" s="43"/>
    </row>
    <row r="1814" spans="22:22" x14ac:dyDescent="0.35">
      <c r="V1814" s="43"/>
    </row>
    <row r="1815" spans="22:22" x14ac:dyDescent="0.35">
      <c r="V1815" s="43"/>
    </row>
    <row r="1816" spans="22:22" x14ac:dyDescent="0.35">
      <c r="V1816" s="43"/>
    </row>
    <row r="1817" spans="22:22" x14ac:dyDescent="0.35">
      <c r="V1817" s="43"/>
    </row>
    <row r="1818" spans="22:22" x14ac:dyDescent="0.35">
      <c r="V1818" s="43"/>
    </row>
    <row r="1819" spans="22:22" x14ac:dyDescent="0.35">
      <c r="V1819" s="43"/>
    </row>
    <row r="1820" spans="22:22" x14ac:dyDescent="0.35">
      <c r="V1820" s="43"/>
    </row>
    <row r="1821" spans="22:22" x14ac:dyDescent="0.35">
      <c r="V1821" s="43"/>
    </row>
    <row r="1822" spans="22:22" x14ac:dyDescent="0.35">
      <c r="V1822" s="43"/>
    </row>
    <row r="1823" spans="22:22" x14ac:dyDescent="0.35">
      <c r="V1823" s="43"/>
    </row>
    <row r="1824" spans="22:22" x14ac:dyDescent="0.35">
      <c r="V1824" s="43"/>
    </row>
    <row r="1825" spans="22:22" x14ac:dyDescent="0.35">
      <c r="V1825" s="43"/>
    </row>
    <row r="1826" spans="22:22" x14ac:dyDescent="0.35">
      <c r="V1826" s="43"/>
    </row>
    <row r="1827" spans="22:22" x14ac:dyDescent="0.35">
      <c r="V1827" s="43"/>
    </row>
    <row r="1828" spans="22:22" x14ac:dyDescent="0.35">
      <c r="V1828" s="43"/>
    </row>
    <row r="1829" spans="22:22" x14ac:dyDescent="0.35">
      <c r="V1829" s="43"/>
    </row>
    <row r="1830" spans="22:22" x14ac:dyDescent="0.35">
      <c r="V1830" s="43"/>
    </row>
    <row r="1831" spans="22:22" x14ac:dyDescent="0.35">
      <c r="V1831" s="43"/>
    </row>
    <row r="1832" spans="22:22" x14ac:dyDescent="0.35">
      <c r="V1832" s="43"/>
    </row>
    <row r="1833" spans="22:22" x14ac:dyDescent="0.35">
      <c r="V1833" s="43"/>
    </row>
    <row r="1834" spans="22:22" x14ac:dyDescent="0.35">
      <c r="V1834" s="43"/>
    </row>
    <row r="1835" spans="22:22" x14ac:dyDescent="0.35">
      <c r="V1835" s="43"/>
    </row>
    <row r="1836" spans="22:22" x14ac:dyDescent="0.35">
      <c r="V1836" s="43"/>
    </row>
    <row r="1837" spans="22:22" x14ac:dyDescent="0.35">
      <c r="V1837" s="43"/>
    </row>
    <row r="1838" spans="22:22" x14ac:dyDescent="0.35">
      <c r="V1838" s="43"/>
    </row>
    <row r="1839" spans="22:22" x14ac:dyDescent="0.35">
      <c r="V1839" s="43"/>
    </row>
    <row r="1840" spans="22:22" x14ac:dyDescent="0.35">
      <c r="V1840" s="43"/>
    </row>
    <row r="1841" spans="22:22" x14ac:dyDescent="0.35">
      <c r="V1841" s="43"/>
    </row>
    <row r="1842" spans="22:22" x14ac:dyDescent="0.35">
      <c r="V1842" s="43"/>
    </row>
    <row r="1843" spans="22:22" x14ac:dyDescent="0.35">
      <c r="V1843" s="43"/>
    </row>
    <row r="1844" spans="22:22" x14ac:dyDescent="0.35">
      <c r="V1844" s="43"/>
    </row>
    <row r="1845" spans="22:22" x14ac:dyDescent="0.35">
      <c r="V1845" s="43"/>
    </row>
    <row r="1846" spans="22:22" x14ac:dyDescent="0.35">
      <c r="V1846" s="43"/>
    </row>
    <row r="1847" spans="22:22" x14ac:dyDescent="0.35">
      <c r="V1847" s="43"/>
    </row>
    <row r="1848" spans="22:22" x14ac:dyDescent="0.35">
      <c r="V1848" s="43"/>
    </row>
    <row r="1849" spans="22:22" x14ac:dyDescent="0.35">
      <c r="V1849" s="43"/>
    </row>
    <row r="1850" spans="22:22" x14ac:dyDescent="0.35">
      <c r="V1850" s="43"/>
    </row>
    <row r="1851" spans="22:22" x14ac:dyDescent="0.35">
      <c r="V1851" s="43"/>
    </row>
    <row r="1852" spans="22:22" x14ac:dyDescent="0.35">
      <c r="V1852" s="43"/>
    </row>
    <row r="1853" spans="22:22" x14ac:dyDescent="0.35">
      <c r="V1853" s="43"/>
    </row>
    <row r="1854" spans="22:22" x14ac:dyDescent="0.35">
      <c r="V1854" s="43"/>
    </row>
    <row r="1855" spans="22:22" x14ac:dyDescent="0.35">
      <c r="V1855" s="43"/>
    </row>
    <row r="1856" spans="22:22" x14ac:dyDescent="0.35">
      <c r="V1856" s="43"/>
    </row>
    <row r="1857" spans="22:22" x14ac:dyDescent="0.35">
      <c r="V1857" s="43"/>
    </row>
    <row r="1858" spans="22:22" x14ac:dyDescent="0.35">
      <c r="V1858" s="43"/>
    </row>
    <row r="1859" spans="22:22" x14ac:dyDescent="0.35">
      <c r="V1859" s="43"/>
    </row>
    <row r="1860" spans="22:22" x14ac:dyDescent="0.35">
      <c r="V1860" s="43"/>
    </row>
    <row r="1861" spans="22:22" x14ac:dyDescent="0.35">
      <c r="V1861" s="43"/>
    </row>
    <row r="1862" spans="22:22" x14ac:dyDescent="0.35">
      <c r="V1862" s="43"/>
    </row>
    <row r="1863" spans="22:22" x14ac:dyDescent="0.35">
      <c r="V1863" s="43"/>
    </row>
    <row r="1864" spans="22:22" x14ac:dyDescent="0.35">
      <c r="V1864" s="43"/>
    </row>
    <row r="1865" spans="22:22" x14ac:dyDescent="0.35">
      <c r="V1865" s="43"/>
    </row>
    <row r="1866" spans="22:22" x14ac:dyDescent="0.35">
      <c r="V1866" s="43"/>
    </row>
    <row r="1867" spans="22:22" x14ac:dyDescent="0.35">
      <c r="V1867" s="43"/>
    </row>
    <row r="1868" spans="22:22" x14ac:dyDescent="0.35">
      <c r="V1868" s="43"/>
    </row>
    <row r="1869" spans="22:22" x14ac:dyDescent="0.35">
      <c r="V1869" s="43"/>
    </row>
    <row r="1870" spans="22:22" x14ac:dyDescent="0.35">
      <c r="V1870" s="43"/>
    </row>
    <row r="1871" spans="22:22" x14ac:dyDescent="0.35">
      <c r="V1871" s="43"/>
    </row>
    <row r="1872" spans="22:22" x14ac:dyDescent="0.35">
      <c r="V1872" s="43"/>
    </row>
    <row r="1873" spans="22:22" x14ac:dyDescent="0.35">
      <c r="V1873" s="43"/>
    </row>
    <row r="1874" spans="22:22" x14ac:dyDescent="0.35">
      <c r="V1874" s="43"/>
    </row>
    <row r="1875" spans="22:22" x14ac:dyDescent="0.35">
      <c r="V1875" s="43"/>
    </row>
    <row r="1876" spans="22:22" x14ac:dyDescent="0.35">
      <c r="V1876" s="43"/>
    </row>
    <row r="1877" spans="22:22" x14ac:dyDescent="0.35">
      <c r="V1877" s="43"/>
    </row>
    <row r="1878" spans="22:22" x14ac:dyDescent="0.35">
      <c r="V1878" s="43"/>
    </row>
    <row r="1879" spans="22:22" x14ac:dyDescent="0.35">
      <c r="V1879" s="43"/>
    </row>
    <row r="1880" spans="22:22" x14ac:dyDescent="0.35">
      <c r="V1880" s="43"/>
    </row>
    <row r="1881" spans="22:22" x14ac:dyDescent="0.35">
      <c r="V1881" s="43"/>
    </row>
    <row r="1882" spans="22:22" x14ac:dyDescent="0.35">
      <c r="V1882" s="43"/>
    </row>
    <row r="1883" spans="22:22" x14ac:dyDescent="0.35">
      <c r="V1883" s="43"/>
    </row>
    <row r="1884" spans="22:22" x14ac:dyDescent="0.35">
      <c r="V1884" s="43"/>
    </row>
    <row r="1885" spans="22:22" x14ac:dyDescent="0.35">
      <c r="V1885" s="43"/>
    </row>
    <row r="1886" spans="22:22" x14ac:dyDescent="0.35">
      <c r="V1886" s="43"/>
    </row>
    <row r="1887" spans="22:22" x14ac:dyDescent="0.35">
      <c r="V1887" s="43"/>
    </row>
    <row r="1888" spans="22:22" x14ac:dyDescent="0.35">
      <c r="V1888" s="43"/>
    </row>
    <row r="1889" spans="22:22" x14ac:dyDescent="0.35">
      <c r="V1889" s="43"/>
    </row>
    <row r="1890" spans="22:22" x14ac:dyDescent="0.35">
      <c r="V1890" s="43"/>
    </row>
    <row r="1891" spans="22:22" x14ac:dyDescent="0.35">
      <c r="V1891" s="43"/>
    </row>
    <row r="1892" spans="22:22" x14ac:dyDescent="0.35">
      <c r="V1892" s="43"/>
    </row>
    <row r="1893" spans="22:22" x14ac:dyDescent="0.35">
      <c r="V1893" s="43"/>
    </row>
    <row r="1894" spans="22:22" x14ac:dyDescent="0.35">
      <c r="V1894" s="43"/>
    </row>
    <row r="1895" spans="22:22" x14ac:dyDescent="0.35">
      <c r="V1895" s="43"/>
    </row>
    <row r="1896" spans="22:22" x14ac:dyDescent="0.35">
      <c r="V1896" s="43"/>
    </row>
    <row r="1897" spans="22:22" x14ac:dyDescent="0.35">
      <c r="V1897" s="43"/>
    </row>
    <row r="1898" spans="22:22" x14ac:dyDescent="0.35">
      <c r="V1898" s="43"/>
    </row>
    <row r="1899" spans="22:22" x14ac:dyDescent="0.35">
      <c r="V1899" s="43"/>
    </row>
    <row r="1900" spans="22:22" x14ac:dyDescent="0.35">
      <c r="V1900" s="43"/>
    </row>
    <row r="1901" spans="22:22" x14ac:dyDescent="0.35">
      <c r="V1901" s="43"/>
    </row>
    <row r="1902" spans="22:22" x14ac:dyDescent="0.35">
      <c r="V1902" s="43"/>
    </row>
    <row r="1903" spans="22:22" x14ac:dyDescent="0.35">
      <c r="V1903" s="43"/>
    </row>
    <row r="1904" spans="22:22" x14ac:dyDescent="0.35">
      <c r="V1904" s="43"/>
    </row>
    <row r="1905" spans="22:22" x14ac:dyDescent="0.35">
      <c r="V1905" s="43"/>
    </row>
    <row r="1906" spans="22:22" x14ac:dyDescent="0.35">
      <c r="V1906" s="43"/>
    </row>
    <row r="1907" spans="22:22" x14ac:dyDescent="0.35">
      <c r="V1907" s="43"/>
    </row>
    <row r="1908" spans="22:22" x14ac:dyDescent="0.35">
      <c r="V1908" s="43"/>
    </row>
    <row r="1909" spans="22:22" x14ac:dyDescent="0.35">
      <c r="V1909" s="43"/>
    </row>
    <row r="1910" spans="22:22" x14ac:dyDescent="0.35">
      <c r="V1910" s="43"/>
    </row>
    <row r="1911" spans="22:22" x14ac:dyDescent="0.35">
      <c r="V1911" s="43"/>
    </row>
    <row r="1912" spans="22:22" x14ac:dyDescent="0.35">
      <c r="V1912" s="43"/>
    </row>
    <row r="1913" spans="22:22" x14ac:dyDescent="0.35">
      <c r="V1913" s="43"/>
    </row>
    <row r="1914" spans="22:22" x14ac:dyDescent="0.35">
      <c r="V1914" s="43"/>
    </row>
    <row r="1915" spans="22:22" x14ac:dyDescent="0.35">
      <c r="V1915" s="43"/>
    </row>
    <row r="1916" spans="22:22" x14ac:dyDescent="0.35">
      <c r="V1916" s="43"/>
    </row>
    <row r="1917" spans="22:22" x14ac:dyDescent="0.35">
      <c r="V1917" s="43"/>
    </row>
    <row r="1918" spans="22:22" x14ac:dyDescent="0.35">
      <c r="V1918" s="43"/>
    </row>
    <row r="1919" spans="22:22" x14ac:dyDescent="0.35">
      <c r="V1919" s="43"/>
    </row>
    <row r="1920" spans="22:22" x14ac:dyDescent="0.35">
      <c r="V1920" s="43"/>
    </row>
    <row r="1921" spans="22:22" x14ac:dyDescent="0.35">
      <c r="V1921" s="43"/>
    </row>
    <row r="1922" spans="22:22" x14ac:dyDescent="0.35">
      <c r="V1922" s="43"/>
    </row>
    <row r="1923" spans="22:22" x14ac:dyDescent="0.35">
      <c r="V1923" s="43"/>
    </row>
    <row r="1924" spans="22:22" x14ac:dyDescent="0.35">
      <c r="V1924" s="43"/>
    </row>
    <row r="1925" spans="22:22" x14ac:dyDescent="0.35">
      <c r="V1925" s="43"/>
    </row>
    <row r="1926" spans="22:22" x14ac:dyDescent="0.35">
      <c r="V1926" s="43"/>
    </row>
    <row r="1927" spans="22:22" x14ac:dyDescent="0.35">
      <c r="V1927" s="43"/>
    </row>
    <row r="1928" spans="22:22" x14ac:dyDescent="0.35">
      <c r="V1928" s="43"/>
    </row>
    <row r="1929" spans="22:22" x14ac:dyDescent="0.35">
      <c r="V1929" s="43"/>
    </row>
    <row r="1930" spans="22:22" x14ac:dyDescent="0.35">
      <c r="V1930" s="43"/>
    </row>
    <row r="1931" spans="22:22" x14ac:dyDescent="0.35">
      <c r="V1931" s="43"/>
    </row>
    <row r="1932" spans="22:22" x14ac:dyDescent="0.35">
      <c r="V1932" s="43"/>
    </row>
    <row r="1933" spans="22:22" x14ac:dyDescent="0.35">
      <c r="V1933" s="43"/>
    </row>
    <row r="1934" spans="22:22" x14ac:dyDescent="0.35">
      <c r="V1934" s="43"/>
    </row>
    <row r="1935" spans="22:22" x14ac:dyDescent="0.35">
      <c r="V1935" s="43"/>
    </row>
    <row r="1936" spans="22:22" x14ac:dyDescent="0.35">
      <c r="V1936" s="43"/>
    </row>
    <row r="1937" spans="22:22" x14ac:dyDescent="0.35">
      <c r="V1937" s="43"/>
    </row>
    <row r="1938" spans="22:22" x14ac:dyDescent="0.35">
      <c r="V1938" s="43"/>
    </row>
    <row r="1939" spans="22:22" x14ac:dyDescent="0.35">
      <c r="V1939" s="43"/>
    </row>
    <row r="1940" spans="22:22" x14ac:dyDescent="0.35">
      <c r="V1940" s="43"/>
    </row>
    <row r="1941" spans="22:22" x14ac:dyDescent="0.35">
      <c r="V1941" s="43"/>
    </row>
    <row r="1942" spans="22:22" x14ac:dyDescent="0.35">
      <c r="V1942" s="43"/>
    </row>
    <row r="1943" spans="22:22" x14ac:dyDescent="0.35">
      <c r="V1943" s="43"/>
    </row>
    <row r="1944" spans="22:22" x14ac:dyDescent="0.35">
      <c r="V1944" s="43"/>
    </row>
    <row r="1945" spans="22:22" x14ac:dyDescent="0.35">
      <c r="V1945" s="43"/>
    </row>
    <row r="1946" spans="22:22" x14ac:dyDescent="0.35">
      <c r="V1946" s="43"/>
    </row>
    <row r="1947" spans="22:22" x14ac:dyDescent="0.35">
      <c r="V1947" s="43"/>
    </row>
    <row r="1948" spans="22:22" x14ac:dyDescent="0.35">
      <c r="V1948" s="43"/>
    </row>
    <row r="1949" spans="22:22" x14ac:dyDescent="0.35">
      <c r="V1949" s="43"/>
    </row>
    <row r="1950" spans="22:22" x14ac:dyDescent="0.35">
      <c r="V1950" s="43"/>
    </row>
    <row r="1951" spans="22:22" x14ac:dyDescent="0.35">
      <c r="V1951" s="43"/>
    </row>
    <row r="1952" spans="22:22" x14ac:dyDescent="0.35">
      <c r="V1952" s="43"/>
    </row>
    <row r="1953" spans="22:22" x14ac:dyDescent="0.35">
      <c r="V1953" s="43"/>
    </row>
    <row r="1954" spans="22:22" x14ac:dyDescent="0.35">
      <c r="V1954" s="43"/>
    </row>
    <row r="1955" spans="22:22" x14ac:dyDescent="0.35">
      <c r="V1955" s="43"/>
    </row>
    <row r="1956" spans="22:22" x14ac:dyDescent="0.35">
      <c r="V1956" s="43"/>
    </row>
    <row r="1957" spans="22:22" x14ac:dyDescent="0.35">
      <c r="V1957" s="43"/>
    </row>
    <row r="1958" spans="22:22" x14ac:dyDescent="0.35">
      <c r="V1958" s="43"/>
    </row>
    <row r="1959" spans="22:22" x14ac:dyDescent="0.35">
      <c r="V1959" s="43"/>
    </row>
    <row r="1960" spans="22:22" x14ac:dyDescent="0.35">
      <c r="V1960" s="43"/>
    </row>
    <row r="1961" spans="22:22" x14ac:dyDescent="0.35">
      <c r="V1961" s="43"/>
    </row>
    <row r="1962" spans="22:22" x14ac:dyDescent="0.35">
      <c r="V1962" s="43"/>
    </row>
    <row r="1963" spans="22:22" x14ac:dyDescent="0.35">
      <c r="V1963" s="43"/>
    </row>
    <row r="1964" spans="22:22" x14ac:dyDescent="0.35">
      <c r="V1964" s="43"/>
    </row>
    <row r="1965" spans="22:22" x14ac:dyDescent="0.35">
      <c r="V1965" s="43"/>
    </row>
    <row r="1966" spans="22:22" x14ac:dyDescent="0.35">
      <c r="V1966" s="43"/>
    </row>
    <row r="1967" spans="22:22" x14ac:dyDescent="0.35">
      <c r="V1967" s="43"/>
    </row>
    <row r="1968" spans="22:22" x14ac:dyDescent="0.35">
      <c r="V1968" s="43"/>
    </row>
    <row r="1969" spans="22:22" x14ac:dyDescent="0.35">
      <c r="V1969" s="43"/>
    </row>
    <row r="1970" spans="22:22" x14ac:dyDescent="0.35">
      <c r="V1970" s="43"/>
    </row>
    <row r="1971" spans="22:22" x14ac:dyDescent="0.35">
      <c r="V1971" s="43"/>
    </row>
    <row r="1972" spans="22:22" x14ac:dyDescent="0.35">
      <c r="V1972" s="43"/>
    </row>
    <row r="1973" spans="22:22" x14ac:dyDescent="0.35">
      <c r="V1973" s="43"/>
    </row>
    <row r="1974" spans="22:22" x14ac:dyDescent="0.35">
      <c r="V1974" s="43"/>
    </row>
    <row r="1975" spans="22:22" x14ac:dyDescent="0.35">
      <c r="V1975" s="43"/>
    </row>
    <row r="1976" spans="22:22" x14ac:dyDescent="0.35">
      <c r="V1976" s="43"/>
    </row>
    <row r="1977" spans="22:22" x14ac:dyDescent="0.35">
      <c r="V1977" s="43"/>
    </row>
    <row r="1978" spans="22:22" x14ac:dyDescent="0.35">
      <c r="V1978" s="43"/>
    </row>
    <row r="1979" spans="22:22" x14ac:dyDescent="0.35">
      <c r="V1979" s="43"/>
    </row>
    <row r="1980" spans="22:22" x14ac:dyDescent="0.35">
      <c r="V1980" s="43"/>
    </row>
    <row r="1981" spans="22:22" x14ac:dyDescent="0.35">
      <c r="V1981" s="43"/>
    </row>
    <row r="1982" spans="22:22" x14ac:dyDescent="0.35">
      <c r="V1982" s="43"/>
    </row>
    <row r="1983" spans="22:22" x14ac:dyDescent="0.35">
      <c r="V1983" s="43"/>
    </row>
    <row r="1984" spans="22:22" x14ac:dyDescent="0.35">
      <c r="V1984" s="43"/>
    </row>
    <row r="1985" spans="22:22" x14ac:dyDescent="0.35">
      <c r="V1985" s="43"/>
    </row>
    <row r="1986" spans="22:22" x14ac:dyDescent="0.35">
      <c r="V1986" s="43"/>
    </row>
    <row r="1987" spans="22:22" x14ac:dyDescent="0.35">
      <c r="V1987" s="43"/>
    </row>
    <row r="1988" spans="22:22" x14ac:dyDescent="0.35">
      <c r="V1988" s="43"/>
    </row>
    <row r="1989" spans="22:22" x14ac:dyDescent="0.35">
      <c r="V1989" s="43"/>
    </row>
    <row r="1990" spans="22:22" x14ac:dyDescent="0.35">
      <c r="V1990" s="43"/>
    </row>
    <row r="1991" spans="22:22" x14ac:dyDescent="0.35">
      <c r="V1991" s="43"/>
    </row>
    <row r="1992" spans="22:22" x14ac:dyDescent="0.35">
      <c r="V1992" s="43"/>
    </row>
    <row r="1993" spans="22:22" x14ac:dyDescent="0.35">
      <c r="V1993" s="43"/>
    </row>
    <row r="1994" spans="22:22" x14ac:dyDescent="0.35">
      <c r="V1994" s="43"/>
    </row>
    <row r="1995" spans="22:22" x14ac:dyDescent="0.35">
      <c r="V1995" s="43"/>
    </row>
    <row r="1996" spans="22:22" x14ac:dyDescent="0.35">
      <c r="V1996" s="43"/>
    </row>
    <row r="1997" spans="22:22" x14ac:dyDescent="0.35">
      <c r="V1997" s="43"/>
    </row>
    <row r="1998" spans="22:22" x14ac:dyDescent="0.35">
      <c r="V1998" s="43"/>
    </row>
    <row r="1999" spans="22:22" x14ac:dyDescent="0.35">
      <c r="V1999" s="43"/>
    </row>
    <row r="2000" spans="22:22" x14ac:dyDescent="0.35">
      <c r="V2000" s="43"/>
    </row>
    <row r="2001" spans="22:22" x14ac:dyDescent="0.35">
      <c r="V2001" s="43"/>
    </row>
    <row r="2002" spans="22:22" x14ac:dyDescent="0.35">
      <c r="V2002" s="43"/>
    </row>
    <row r="2003" spans="22:22" x14ac:dyDescent="0.35">
      <c r="V2003" s="43"/>
    </row>
    <row r="2004" spans="22:22" x14ac:dyDescent="0.35">
      <c r="V2004" s="43"/>
    </row>
    <row r="2005" spans="22:22" x14ac:dyDescent="0.35">
      <c r="V2005" s="43"/>
    </row>
    <row r="2006" spans="22:22" x14ac:dyDescent="0.35">
      <c r="V2006" s="43"/>
    </row>
    <row r="2007" spans="22:22" x14ac:dyDescent="0.35">
      <c r="V2007" s="43"/>
    </row>
    <row r="2008" spans="22:22" x14ac:dyDescent="0.35">
      <c r="V2008" s="43"/>
    </row>
    <row r="2009" spans="22:22" x14ac:dyDescent="0.35">
      <c r="V2009" s="43"/>
    </row>
    <row r="2010" spans="22:22" x14ac:dyDescent="0.35">
      <c r="V2010" s="43"/>
    </row>
    <row r="2011" spans="22:22" x14ac:dyDescent="0.35">
      <c r="V2011" s="43"/>
    </row>
    <row r="2012" spans="22:22" x14ac:dyDescent="0.35">
      <c r="V2012" s="43"/>
    </row>
    <row r="2013" spans="22:22" x14ac:dyDescent="0.35">
      <c r="V2013" s="43"/>
    </row>
    <row r="2014" spans="22:22" x14ac:dyDescent="0.35">
      <c r="V2014" s="43"/>
    </row>
    <row r="2015" spans="22:22" x14ac:dyDescent="0.35">
      <c r="V2015" s="43"/>
    </row>
    <row r="2016" spans="22:22" x14ac:dyDescent="0.35">
      <c r="V2016" s="43"/>
    </row>
    <row r="2017" spans="22:22" x14ac:dyDescent="0.35">
      <c r="V2017" s="43"/>
    </row>
    <row r="2018" spans="22:22" x14ac:dyDescent="0.35">
      <c r="V2018" s="43"/>
    </row>
    <row r="2019" spans="22:22" x14ac:dyDescent="0.35">
      <c r="V2019" s="43"/>
    </row>
    <row r="2020" spans="22:22" x14ac:dyDescent="0.35">
      <c r="V2020" s="43"/>
    </row>
    <row r="2021" spans="22:22" x14ac:dyDescent="0.35">
      <c r="V2021" s="43"/>
    </row>
    <row r="2022" spans="22:22" x14ac:dyDescent="0.35">
      <c r="V2022" s="43"/>
    </row>
    <row r="2023" spans="22:22" x14ac:dyDescent="0.35">
      <c r="V2023" s="43"/>
    </row>
    <row r="2024" spans="22:22" x14ac:dyDescent="0.35">
      <c r="V2024" s="43"/>
    </row>
    <row r="2025" spans="22:22" x14ac:dyDescent="0.35">
      <c r="V2025" s="43"/>
    </row>
    <row r="2026" spans="22:22" x14ac:dyDescent="0.35">
      <c r="V2026" s="43"/>
    </row>
    <row r="2027" spans="22:22" x14ac:dyDescent="0.35">
      <c r="V2027" s="43"/>
    </row>
    <row r="2028" spans="22:22" x14ac:dyDescent="0.35">
      <c r="V2028" s="43"/>
    </row>
    <row r="2029" spans="22:22" x14ac:dyDescent="0.35">
      <c r="V2029" s="43"/>
    </row>
    <row r="2030" spans="22:22" x14ac:dyDescent="0.35">
      <c r="V2030" s="43"/>
    </row>
    <row r="2031" spans="22:22" x14ac:dyDescent="0.35">
      <c r="V2031" s="43"/>
    </row>
    <row r="2032" spans="22:22" x14ac:dyDescent="0.35">
      <c r="V2032" s="43"/>
    </row>
    <row r="2033" spans="22:22" x14ac:dyDescent="0.35">
      <c r="V2033" s="43"/>
    </row>
    <row r="2034" spans="22:22" x14ac:dyDescent="0.35">
      <c r="V2034" s="43"/>
    </row>
    <row r="2035" spans="22:22" x14ac:dyDescent="0.35">
      <c r="V2035" s="43"/>
    </row>
    <row r="2036" spans="22:22" x14ac:dyDescent="0.35">
      <c r="V2036" s="43"/>
    </row>
    <row r="2037" spans="22:22" x14ac:dyDescent="0.35">
      <c r="V2037" s="43"/>
    </row>
    <row r="2038" spans="22:22" x14ac:dyDescent="0.35">
      <c r="V2038" s="43"/>
    </row>
    <row r="2039" spans="22:22" x14ac:dyDescent="0.35">
      <c r="V2039" s="43"/>
    </row>
    <row r="2040" spans="22:22" x14ac:dyDescent="0.35">
      <c r="V2040" s="43"/>
    </row>
    <row r="2041" spans="22:22" x14ac:dyDescent="0.35">
      <c r="V2041" s="43"/>
    </row>
    <row r="2042" spans="22:22" x14ac:dyDescent="0.35">
      <c r="V2042" s="43"/>
    </row>
    <row r="2043" spans="22:22" x14ac:dyDescent="0.35">
      <c r="V2043" s="43"/>
    </row>
    <row r="2044" spans="22:22" x14ac:dyDescent="0.35">
      <c r="V2044" s="43"/>
    </row>
    <row r="2045" spans="22:22" x14ac:dyDescent="0.35">
      <c r="V2045" s="43"/>
    </row>
    <row r="2046" spans="22:22" x14ac:dyDescent="0.35">
      <c r="V2046" s="43"/>
    </row>
    <row r="2047" spans="22:22" x14ac:dyDescent="0.35">
      <c r="V2047" s="43"/>
    </row>
    <row r="2048" spans="22:22" x14ac:dyDescent="0.35">
      <c r="V2048" s="43"/>
    </row>
    <row r="2049" spans="22:22" x14ac:dyDescent="0.35">
      <c r="V2049" s="43"/>
    </row>
    <row r="2050" spans="22:22" x14ac:dyDescent="0.35">
      <c r="V2050" s="43"/>
    </row>
    <row r="2051" spans="22:22" x14ac:dyDescent="0.35">
      <c r="V2051" s="43"/>
    </row>
    <row r="2052" spans="22:22" x14ac:dyDescent="0.35">
      <c r="V2052" s="43"/>
    </row>
    <row r="2053" spans="22:22" x14ac:dyDescent="0.35">
      <c r="V2053" s="43"/>
    </row>
    <row r="2054" spans="22:22" x14ac:dyDescent="0.35">
      <c r="V2054" s="43"/>
    </row>
    <row r="2055" spans="22:22" x14ac:dyDescent="0.35">
      <c r="V2055" s="43"/>
    </row>
    <row r="2056" spans="22:22" x14ac:dyDescent="0.35">
      <c r="V2056" s="43"/>
    </row>
    <row r="2057" spans="22:22" x14ac:dyDescent="0.35">
      <c r="V2057" s="43"/>
    </row>
    <row r="2058" spans="22:22" x14ac:dyDescent="0.35">
      <c r="V2058" s="43"/>
    </row>
    <row r="2059" spans="22:22" x14ac:dyDescent="0.35">
      <c r="V2059" s="43"/>
    </row>
    <row r="2060" spans="22:22" x14ac:dyDescent="0.35">
      <c r="V2060" s="43"/>
    </row>
    <row r="2061" spans="22:22" x14ac:dyDescent="0.35">
      <c r="V2061" s="43"/>
    </row>
    <row r="2062" spans="22:22" x14ac:dyDescent="0.35">
      <c r="V2062" s="43"/>
    </row>
    <row r="2063" spans="22:22" x14ac:dyDescent="0.35">
      <c r="V2063" s="43"/>
    </row>
    <row r="2064" spans="22:22" x14ac:dyDescent="0.35">
      <c r="V2064" s="43"/>
    </row>
    <row r="2065" spans="22:22" x14ac:dyDescent="0.35">
      <c r="V2065" s="43"/>
    </row>
    <row r="2066" spans="22:22" x14ac:dyDescent="0.35">
      <c r="V2066" s="43"/>
    </row>
    <row r="2067" spans="22:22" x14ac:dyDescent="0.35">
      <c r="V2067" s="43"/>
    </row>
    <row r="2068" spans="22:22" x14ac:dyDescent="0.35">
      <c r="V2068" s="43"/>
    </row>
    <row r="2069" spans="22:22" x14ac:dyDescent="0.35">
      <c r="V2069" s="43"/>
    </row>
    <row r="2070" spans="22:22" x14ac:dyDescent="0.35">
      <c r="V2070" s="43"/>
    </row>
    <row r="2071" spans="22:22" x14ac:dyDescent="0.35">
      <c r="V2071" s="43"/>
    </row>
    <row r="2072" spans="22:22" x14ac:dyDescent="0.35">
      <c r="V2072" s="43"/>
    </row>
    <row r="2073" spans="22:22" x14ac:dyDescent="0.35">
      <c r="V2073" s="43"/>
    </row>
    <row r="2074" spans="22:22" x14ac:dyDescent="0.35">
      <c r="V2074" s="43"/>
    </row>
    <row r="2075" spans="22:22" x14ac:dyDescent="0.35">
      <c r="V2075" s="43"/>
    </row>
    <row r="2076" spans="22:22" x14ac:dyDescent="0.35">
      <c r="V2076" s="43"/>
    </row>
    <row r="2077" spans="22:22" x14ac:dyDescent="0.35">
      <c r="V2077" s="43"/>
    </row>
    <row r="2078" spans="22:22" x14ac:dyDescent="0.35">
      <c r="V2078" s="43"/>
    </row>
    <row r="2079" spans="22:22" x14ac:dyDescent="0.35">
      <c r="V2079" s="43"/>
    </row>
    <row r="2080" spans="22:22" x14ac:dyDescent="0.35">
      <c r="V2080" s="43"/>
    </row>
    <row r="2081" spans="22:22" x14ac:dyDescent="0.35">
      <c r="V2081" s="43"/>
    </row>
    <row r="2082" spans="22:22" x14ac:dyDescent="0.35">
      <c r="V2082" s="43"/>
    </row>
    <row r="2083" spans="22:22" x14ac:dyDescent="0.35">
      <c r="V2083" s="43"/>
    </row>
    <row r="2084" spans="22:22" x14ac:dyDescent="0.35">
      <c r="V2084" s="43"/>
    </row>
    <row r="2085" spans="22:22" x14ac:dyDescent="0.35">
      <c r="V2085" s="43"/>
    </row>
    <row r="2086" spans="22:22" x14ac:dyDescent="0.35">
      <c r="V2086" s="43"/>
    </row>
    <row r="2087" spans="22:22" x14ac:dyDescent="0.35">
      <c r="V2087" s="43"/>
    </row>
    <row r="2088" spans="22:22" x14ac:dyDescent="0.35">
      <c r="V2088" s="43"/>
    </row>
    <row r="2089" spans="22:22" x14ac:dyDescent="0.35">
      <c r="V2089" s="43"/>
    </row>
    <row r="2090" spans="22:22" x14ac:dyDescent="0.35">
      <c r="V2090" s="43"/>
    </row>
    <row r="2091" spans="22:22" x14ac:dyDescent="0.35">
      <c r="V2091" s="43"/>
    </row>
    <row r="2092" spans="22:22" x14ac:dyDescent="0.35">
      <c r="V2092" s="43"/>
    </row>
    <row r="2093" spans="22:22" x14ac:dyDescent="0.35">
      <c r="V2093" s="43"/>
    </row>
    <row r="2094" spans="22:22" x14ac:dyDescent="0.35">
      <c r="V2094" s="43"/>
    </row>
    <row r="2095" spans="22:22" x14ac:dyDescent="0.35">
      <c r="V2095" s="43"/>
    </row>
    <row r="2096" spans="22:22" x14ac:dyDescent="0.35">
      <c r="V2096" s="43"/>
    </row>
    <row r="2097" spans="22:22" x14ac:dyDescent="0.35">
      <c r="V2097" s="43"/>
    </row>
    <row r="2098" spans="22:22" x14ac:dyDescent="0.35">
      <c r="V2098" s="43"/>
    </row>
    <row r="2099" spans="22:22" x14ac:dyDescent="0.35">
      <c r="V2099" s="43"/>
    </row>
    <row r="2100" spans="22:22" x14ac:dyDescent="0.35">
      <c r="V2100" s="43"/>
    </row>
    <row r="2101" spans="22:22" x14ac:dyDescent="0.35">
      <c r="V2101" s="43"/>
    </row>
    <row r="2102" spans="22:22" x14ac:dyDescent="0.35">
      <c r="V2102" s="43"/>
    </row>
    <row r="2103" spans="22:22" x14ac:dyDescent="0.35">
      <c r="V2103" s="43"/>
    </row>
    <row r="2104" spans="22:22" x14ac:dyDescent="0.35">
      <c r="V2104" s="43"/>
    </row>
    <row r="2105" spans="22:22" x14ac:dyDescent="0.35">
      <c r="V2105" s="43"/>
    </row>
    <row r="2106" spans="22:22" x14ac:dyDescent="0.35">
      <c r="V2106" s="43"/>
    </row>
    <row r="2107" spans="22:22" x14ac:dyDescent="0.35">
      <c r="V2107" s="43"/>
    </row>
    <row r="2108" spans="22:22" x14ac:dyDescent="0.35">
      <c r="V2108" s="43"/>
    </row>
    <row r="2109" spans="22:22" x14ac:dyDescent="0.35">
      <c r="V2109" s="43"/>
    </row>
    <row r="2110" spans="22:22" x14ac:dyDescent="0.35">
      <c r="V2110" s="43"/>
    </row>
    <row r="2111" spans="22:22" x14ac:dyDescent="0.35">
      <c r="V2111" s="43"/>
    </row>
    <row r="2112" spans="22:22" x14ac:dyDescent="0.35">
      <c r="V2112" s="43"/>
    </row>
    <row r="2113" spans="22:22" x14ac:dyDescent="0.35">
      <c r="V2113" s="43"/>
    </row>
    <row r="2114" spans="22:22" x14ac:dyDescent="0.35">
      <c r="V2114" s="43"/>
    </row>
    <row r="2115" spans="22:22" x14ac:dyDescent="0.35">
      <c r="V2115" s="43"/>
    </row>
    <row r="2116" spans="22:22" x14ac:dyDescent="0.35">
      <c r="V2116" s="43"/>
    </row>
    <row r="2117" spans="22:22" x14ac:dyDescent="0.35">
      <c r="V2117" s="43"/>
    </row>
    <row r="2118" spans="22:22" x14ac:dyDescent="0.35">
      <c r="V2118" s="43"/>
    </row>
    <row r="2119" spans="22:22" x14ac:dyDescent="0.35">
      <c r="V2119" s="43"/>
    </row>
    <row r="2120" spans="22:22" x14ac:dyDescent="0.35">
      <c r="V2120" s="43"/>
    </row>
    <row r="2121" spans="22:22" x14ac:dyDescent="0.35">
      <c r="V2121" s="43"/>
    </row>
    <row r="2122" spans="22:22" x14ac:dyDescent="0.35">
      <c r="V2122" s="43"/>
    </row>
    <row r="2123" spans="22:22" x14ac:dyDescent="0.35">
      <c r="V2123" s="43"/>
    </row>
    <row r="2124" spans="22:22" x14ac:dyDescent="0.35">
      <c r="V2124" s="43"/>
    </row>
    <row r="2125" spans="22:22" x14ac:dyDescent="0.35">
      <c r="V2125" s="43"/>
    </row>
    <row r="2126" spans="22:22" x14ac:dyDescent="0.35">
      <c r="V2126" s="43"/>
    </row>
    <row r="2127" spans="22:22" x14ac:dyDescent="0.35">
      <c r="V2127" s="43"/>
    </row>
    <row r="2128" spans="22:22" x14ac:dyDescent="0.35">
      <c r="V2128" s="43"/>
    </row>
    <row r="2129" spans="22:22" x14ac:dyDescent="0.35">
      <c r="V2129" s="43"/>
    </row>
    <row r="2130" spans="22:22" x14ac:dyDescent="0.35">
      <c r="V2130" s="43"/>
    </row>
    <row r="2131" spans="22:22" x14ac:dyDescent="0.35">
      <c r="V2131" s="43"/>
    </row>
    <row r="2132" spans="22:22" x14ac:dyDescent="0.35">
      <c r="V2132" s="43"/>
    </row>
    <row r="2133" spans="22:22" x14ac:dyDescent="0.35">
      <c r="V2133" s="43"/>
    </row>
    <row r="2134" spans="22:22" x14ac:dyDescent="0.35">
      <c r="V2134" s="43"/>
    </row>
    <row r="2135" spans="22:22" x14ac:dyDescent="0.35">
      <c r="V2135" s="43"/>
    </row>
    <row r="2136" spans="22:22" x14ac:dyDescent="0.35">
      <c r="V2136" s="43"/>
    </row>
    <row r="2137" spans="22:22" x14ac:dyDescent="0.35">
      <c r="V2137" s="43"/>
    </row>
    <row r="2138" spans="22:22" x14ac:dyDescent="0.35">
      <c r="V2138" s="43"/>
    </row>
    <row r="2139" spans="22:22" x14ac:dyDescent="0.35">
      <c r="V2139" s="43"/>
    </row>
    <row r="2140" spans="22:22" x14ac:dyDescent="0.35">
      <c r="V2140" s="43"/>
    </row>
    <row r="2141" spans="22:22" x14ac:dyDescent="0.35">
      <c r="V2141" s="43"/>
    </row>
    <row r="2142" spans="22:22" x14ac:dyDescent="0.35">
      <c r="V2142" s="43"/>
    </row>
    <row r="2143" spans="22:22" x14ac:dyDescent="0.35">
      <c r="V2143" s="43"/>
    </row>
    <row r="2144" spans="22:22" x14ac:dyDescent="0.35">
      <c r="V2144" s="43"/>
    </row>
    <row r="2145" spans="22:22" x14ac:dyDescent="0.35">
      <c r="V2145" s="43"/>
    </row>
    <row r="2146" spans="22:22" x14ac:dyDescent="0.35">
      <c r="V2146" s="43"/>
    </row>
    <row r="2147" spans="22:22" x14ac:dyDescent="0.35">
      <c r="V2147" s="43"/>
    </row>
    <row r="2148" spans="22:22" x14ac:dyDescent="0.35">
      <c r="V2148" s="43"/>
    </row>
    <row r="2149" spans="22:22" x14ac:dyDescent="0.35">
      <c r="V2149" s="43"/>
    </row>
    <row r="2150" spans="22:22" x14ac:dyDescent="0.35">
      <c r="V2150" s="43"/>
    </row>
    <row r="2151" spans="22:22" x14ac:dyDescent="0.35">
      <c r="V2151" s="43"/>
    </row>
    <row r="2152" spans="22:22" x14ac:dyDescent="0.35">
      <c r="V2152" s="43"/>
    </row>
    <row r="2153" spans="22:22" x14ac:dyDescent="0.35">
      <c r="V2153" s="43"/>
    </row>
    <row r="2154" spans="22:22" x14ac:dyDescent="0.35">
      <c r="V2154" s="43"/>
    </row>
    <row r="2155" spans="22:22" x14ac:dyDescent="0.35">
      <c r="V2155" s="43"/>
    </row>
    <row r="2156" spans="22:22" x14ac:dyDescent="0.35">
      <c r="V2156" s="43"/>
    </row>
    <row r="2157" spans="22:22" x14ac:dyDescent="0.35">
      <c r="V2157" s="43"/>
    </row>
    <row r="2158" spans="22:22" x14ac:dyDescent="0.35">
      <c r="V2158" s="43"/>
    </row>
    <row r="2159" spans="22:22" x14ac:dyDescent="0.35">
      <c r="V2159" s="43"/>
    </row>
    <row r="2160" spans="22:22" x14ac:dyDescent="0.35">
      <c r="V2160" s="43"/>
    </row>
    <row r="2161" spans="22:22" x14ac:dyDescent="0.35">
      <c r="V2161" s="43"/>
    </row>
    <row r="2162" spans="22:22" x14ac:dyDescent="0.35">
      <c r="V2162" s="43"/>
    </row>
    <row r="2163" spans="22:22" x14ac:dyDescent="0.35">
      <c r="V2163" s="43"/>
    </row>
    <row r="2164" spans="22:22" x14ac:dyDescent="0.35">
      <c r="V2164" s="43"/>
    </row>
    <row r="2165" spans="22:22" x14ac:dyDescent="0.35">
      <c r="V2165" s="43"/>
    </row>
    <row r="2166" spans="22:22" x14ac:dyDescent="0.35">
      <c r="V2166" s="43"/>
    </row>
    <row r="2167" spans="22:22" x14ac:dyDescent="0.35">
      <c r="V2167" s="43"/>
    </row>
    <row r="2168" spans="22:22" x14ac:dyDescent="0.35">
      <c r="V2168" s="43"/>
    </row>
    <row r="2169" spans="22:22" x14ac:dyDescent="0.35">
      <c r="V2169" s="43"/>
    </row>
    <row r="2170" spans="22:22" x14ac:dyDescent="0.35">
      <c r="V2170" s="43"/>
    </row>
    <row r="2171" spans="22:22" x14ac:dyDescent="0.35">
      <c r="V2171" s="43"/>
    </row>
    <row r="2172" spans="22:22" x14ac:dyDescent="0.35">
      <c r="V2172" s="43"/>
    </row>
    <row r="2173" spans="22:22" x14ac:dyDescent="0.35">
      <c r="V2173" s="43"/>
    </row>
    <row r="2174" spans="22:22" x14ac:dyDescent="0.35">
      <c r="V2174" s="43"/>
    </row>
    <row r="2175" spans="22:22" x14ac:dyDescent="0.35">
      <c r="V2175" s="43"/>
    </row>
    <row r="2176" spans="22:22" x14ac:dyDescent="0.35">
      <c r="V2176" s="43"/>
    </row>
    <row r="2177" spans="22:22" x14ac:dyDescent="0.35">
      <c r="V2177" s="43"/>
    </row>
    <row r="2178" spans="22:22" x14ac:dyDescent="0.35">
      <c r="V2178" s="43"/>
    </row>
    <row r="2179" spans="22:22" x14ac:dyDescent="0.35">
      <c r="V2179" s="43"/>
    </row>
    <row r="2180" spans="22:22" x14ac:dyDescent="0.35">
      <c r="V2180" s="43"/>
    </row>
    <row r="2181" spans="22:22" x14ac:dyDescent="0.35">
      <c r="V2181" s="43"/>
    </row>
    <row r="2182" spans="22:22" x14ac:dyDescent="0.35">
      <c r="V2182" s="43"/>
    </row>
    <row r="2183" spans="22:22" x14ac:dyDescent="0.35">
      <c r="V2183" s="43"/>
    </row>
    <row r="2184" spans="22:22" x14ac:dyDescent="0.35">
      <c r="V2184" s="43"/>
    </row>
    <row r="2185" spans="22:22" x14ac:dyDescent="0.35">
      <c r="V2185" s="43"/>
    </row>
    <row r="2186" spans="22:22" x14ac:dyDescent="0.35">
      <c r="V2186" s="43"/>
    </row>
    <row r="2187" spans="22:22" x14ac:dyDescent="0.35">
      <c r="V2187" s="43"/>
    </row>
    <row r="2188" spans="22:22" x14ac:dyDescent="0.35">
      <c r="V2188" s="43"/>
    </row>
    <row r="2189" spans="22:22" x14ac:dyDescent="0.35">
      <c r="V2189" s="43"/>
    </row>
    <row r="2190" spans="22:22" x14ac:dyDescent="0.35">
      <c r="V2190" s="43"/>
    </row>
    <row r="2191" spans="22:22" x14ac:dyDescent="0.35">
      <c r="V2191" s="43"/>
    </row>
    <row r="2192" spans="22:22" x14ac:dyDescent="0.35">
      <c r="V2192" s="43"/>
    </row>
    <row r="2193" spans="22:22" x14ac:dyDescent="0.35">
      <c r="V2193" s="43"/>
    </row>
    <row r="2194" spans="22:22" x14ac:dyDescent="0.35">
      <c r="V2194" s="43"/>
    </row>
    <row r="2195" spans="22:22" x14ac:dyDescent="0.35">
      <c r="V2195" s="43"/>
    </row>
    <row r="2196" spans="22:22" x14ac:dyDescent="0.35">
      <c r="V2196" s="43"/>
    </row>
    <row r="2197" spans="22:22" x14ac:dyDescent="0.35">
      <c r="V2197" s="43"/>
    </row>
    <row r="2198" spans="22:22" x14ac:dyDescent="0.35">
      <c r="V2198" s="43"/>
    </row>
    <row r="2199" spans="22:22" x14ac:dyDescent="0.35">
      <c r="V2199" s="43"/>
    </row>
    <row r="2200" spans="22:22" x14ac:dyDescent="0.35">
      <c r="V2200" s="43"/>
    </row>
    <row r="2201" spans="22:22" x14ac:dyDescent="0.35">
      <c r="V2201" s="43"/>
    </row>
    <row r="2202" spans="22:22" x14ac:dyDescent="0.35">
      <c r="V2202" s="43"/>
    </row>
    <row r="2203" spans="22:22" x14ac:dyDescent="0.35">
      <c r="V2203" s="43"/>
    </row>
    <row r="2204" spans="22:22" x14ac:dyDescent="0.35">
      <c r="V2204" s="43"/>
    </row>
    <row r="2205" spans="22:22" x14ac:dyDescent="0.35">
      <c r="V2205" s="43"/>
    </row>
    <row r="2206" spans="22:22" x14ac:dyDescent="0.35">
      <c r="V2206" s="43"/>
    </row>
    <row r="2207" spans="22:22" x14ac:dyDescent="0.35">
      <c r="V2207" s="43"/>
    </row>
    <row r="2208" spans="22:22" x14ac:dyDescent="0.35">
      <c r="V2208" s="43"/>
    </row>
    <row r="2209" spans="22:22" x14ac:dyDescent="0.35">
      <c r="V2209" s="43"/>
    </row>
    <row r="2210" spans="22:22" x14ac:dyDescent="0.35">
      <c r="V2210" s="43"/>
    </row>
    <row r="2211" spans="22:22" x14ac:dyDescent="0.35">
      <c r="V2211" s="43"/>
    </row>
    <row r="2212" spans="22:22" x14ac:dyDescent="0.35">
      <c r="V2212" s="43"/>
    </row>
    <row r="2213" spans="22:22" x14ac:dyDescent="0.35">
      <c r="V2213" s="43"/>
    </row>
    <row r="2214" spans="22:22" x14ac:dyDescent="0.35">
      <c r="V2214" s="43"/>
    </row>
    <row r="2215" spans="22:22" x14ac:dyDescent="0.35">
      <c r="V2215" s="43"/>
    </row>
    <row r="2216" spans="22:22" x14ac:dyDescent="0.35">
      <c r="V2216" s="43"/>
    </row>
    <row r="2217" spans="22:22" x14ac:dyDescent="0.35">
      <c r="V2217" s="43"/>
    </row>
    <row r="2218" spans="22:22" x14ac:dyDescent="0.35">
      <c r="V2218" s="43"/>
    </row>
    <row r="2219" spans="22:22" x14ac:dyDescent="0.35">
      <c r="V2219" s="43"/>
    </row>
    <row r="2220" spans="22:22" x14ac:dyDescent="0.35">
      <c r="V2220" s="43"/>
    </row>
    <row r="2221" spans="22:22" x14ac:dyDescent="0.35">
      <c r="V2221" s="43"/>
    </row>
    <row r="2222" spans="22:22" x14ac:dyDescent="0.35">
      <c r="V2222" s="43"/>
    </row>
    <row r="2223" spans="22:22" x14ac:dyDescent="0.35">
      <c r="V2223" s="43"/>
    </row>
    <row r="2224" spans="22:22" x14ac:dyDescent="0.35">
      <c r="V2224" s="43"/>
    </row>
    <row r="2225" spans="22:22" x14ac:dyDescent="0.35">
      <c r="V2225" s="43"/>
    </row>
    <row r="2226" spans="22:22" x14ac:dyDescent="0.35">
      <c r="V2226" s="43"/>
    </row>
    <row r="2227" spans="22:22" x14ac:dyDescent="0.35">
      <c r="V2227" s="43"/>
    </row>
    <row r="2228" spans="22:22" x14ac:dyDescent="0.35">
      <c r="V2228" s="43"/>
    </row>
    <row r="2229" spans="22:22" x14ac:dyDescent="0.35">
      <c r="V2229" s="43"/>
    </row>
    <row r="2230" spans="22:22" x14ac:dyDescent="0.35">
      <c r="V2230" s="43"/>
    </row>
    <row r="2231" spans="22:22" x14ac:dyDescent="0.35">
      <c r="V2231" s="43"/>
    </row>
    <row r="2232" spans="22:22" x14ac:dyDescent="0.35">
      <c r="V2232" s="43"/>
    </row>
    <row r="2233" spans="22:22" x14ac:dyDescent="0.35">
      <c r="V2233" s="43"/>
    </row>
    <row r="2234" spans="22:22" x14ac:dyDescent="0.35">
      <c r="V2234" s="43"/>
    </row>
    <row r="2235" spans="22:22" x14ac:dyDescent="0.35">
      <c r="V2235" s="43"/>
    </row>
    <row r="2236" spans="22:22" x14ac:dyDescent="0.35">
      <c r="V2236" s="43"/>
    </row>
    <row r="2237" spans="22:22" x14ac:dyDescent="0.35">
      <c r="V2237" s="43"/>
    </row>
    <row r="2238" spans="22:22" x14ac:dyDescent="0.35">
      <c r="V2238" s="43"/>
    </row>
    <row r="2239" spans="22:22" x14ac:dyDescent="0.35">
      <c r="V2239" s="43"/>
    </row>
    <row r="2240" spans="22:22" x14ac:dyDescent="0.35">
      <c r="V2240" s="43"/>
    </row>
    <row r="2241" spans="22:22" x14ac:dyDescent="0.35">
      <c r="V2241" s="43"/>
    </row>
    <row r="2242" spans="22:22" x14ac:dyDescent="0.35">
      <c r="V2242" s="43"/>
    </row>
    <row r="2243" spans="22:22" x14ac:dyDescent="0.35">
      <c r="V2243" s="43"/>
    </row>
    <row r="2244" spans="22:22" x14ac:dyDescent="0.35">
      <c r="V2244" s="43"/>
    </row>
    <row r="2245" spans="22:22" x14ac:dyDescent="0.35">
      <c r="V2245" s="43"/>
    </row>
    <row r="2246" spans="22:22" x14ac:dyDescent="0.35">
      <c r="V2246" s="43"/>
    </row>
    <row r="2247" spans="22:22" x14ac:dyDescent="0.35">
      <c r="V2247" s="43"/>
    </row>
    <row r="2248" spans="22:22" x14ac:dyDescent="0.35">
      <c r="V2248" s="43"/>
    </row>
    <row r="2249" spans="22:22" x14ac:dyDescent="0.35">
      <c r="V2249" s="43"/>
    </row>
    <row r="2250" spans="22:22" x14ac:dyDescent="0.35">
      <c r="V2250" s="43"/>
    </row>
    <row r="2251" spans="22:22" x14ac:dyDescent="0.35">
      <c r="V2251" s="43"/>
    </row>
    <row r="2252" spans="22:22" x14ac:dyDescent="0.35">
      <c r="V2252" s="43"/>
    </row>
    <row r="2253" spans="22:22" x14ac:dyDescent="0.35">
      <c r="V2253" s="43"/>
    </row>
    <row r="2254" spans="22:22" x14ac:dyDescent="0.35">
      <c r="V2254" s="43"/>
    </row>
    <row r="2255" spans="22:22" x14ac:dyDescent="0.35">
      <c r="V2255" s="43"/>
    </row>
    <row r="2256" spans="22:22" x14ac:dyDescent="0.35">
      <c r="V2256" s="43"/>
    </row>
    <row r="2257" spans="22:22" x14ac:dyDescent="0.35">
      <c r="V2257" s="43"/>
    </row>
    <row r="2258" spans="22:22" x14ac:dyDescent="0.35">
      <c r="V2258" s="43"/>
    </row>
    <row r="2259" spans="22:22" x14ac:dyDescent="0.35">
      <c r="V2259" s="43"/>
    </row>
    <row r="2260" spans="22:22" x14ac:dyDescent="0.35">
      <c r="V2260" s="43"/>
    </row>
    <row r="2261" spans="22:22" x14ac:dyDescent="0.35">
      <c r="V2261" s="43"/>
    </row>
    <row r="2262" spans="22:22" x14ac:dyDescent="0.35">
      <c r="V2262" s="43"/>
    </row>
    <row r="2263" spans="22:22" x14ac:dyDescent="0.35">
      <c r="V2263" s="43"/>
    </row>
    <row r="2264" spans="22:22" x14ac:dyDescent="0.35">
      <c r="V2264" s="43"/>
    </row>
    <row r="2265" spans="22:22" x14ac:dyDescent="0.35">
      <c r="V2265" s="43"/>
    </row>
    <row r="2266" spans="22:22" x14ac:dyDescent="0.35">
      <c r="V2266" s="43"/>
    </row>
    <row r="2267" spans="22:22" x14ac:dyDescent="0.35">
      <c r="V2267" s="43"/>
    </row>
    <row r="2268" spans="22:22" x14ac:dyDescent="0.35">
      <c r="V2268" s="43"/>
    </row>
    <row r="2269" spans="22:22" x14ac:dyDescent="0.35">
      <c r="V2269" s="43"/>
    </row>
    <row r="2270" spans="22:22" x14ac:dyDescent="0.35">
      <c r="V2270" s="43"/>
    </row>
    <row r="2271" spans="22:22" x14ac:dyDescent="0.35">
      <c r="V2271" s="43"/>
    </row>
    <row r="2272" spans="22:22" x14ac:dyDescent="0.35">
      <c r="V2272" s="43"/>
    </row>
    <row r="2273" spans="22:22" x14ac:dyDescent="0.35">
      <c r="V2273" s="43"/>
    </row>
    <row r="2274" spans="22:22" x14ac:dyDescent="0.35">
      <c r="V2274" s="43"/>
    </row>
    <row r="2275" spans="22:22" x14ac:dyDescent="0.35">
      <c r="V2275" s="43"/>
    </row>
    <row r="2276" spans="22:22" x14ac:dyDescent="0.35">
      <c r="V2276" s="43"/>
    </row>
    <row r="2277" spans="22:22" x14ac:dyDescent="0.35">
      <c r="V2277" s="43"/>
    </row>
    <row r="2278" spans="22:22" x14ac:dyDescent="0.35">
      <c r="V2278" s="43"/>
    </row>
    <row r="2279" spans="22:22" x14ac:dyDescent="0.35">
      <c r="V2279" s="43"/>
    </row>
    <row r="2280" spans="22:22" x14ac:dyDescent="0.35">
      <c r="V2280" s="43"/>
    </row>
    <row r="2281" spans="22:22" x14ac:dyDescent="0.35">
      <c r="V2281" s="43"/>
    </row>
    <row r="2282" spans="22:22" x14ac:dyDescent="0.35">
      <c r="V2282" s="43"/>
    </row>
    <row r="2283" spans="22:22" x14ac:dyDescent="0.35">
      <c r="V2283" s="43"/>
    </row>
    <row r="2284" spans="22:22" x14ac:dyDescent="0.35">
      <c r="V2284" s="43"/>
    </row>
    <row r="2285" spans="22:22" x14ac:dyDescent="0.35">
      <c r="V2285" s="43"/>
    </row>
    <row r="2286" spans="22:22" x14ac:dyDescent="0.35">
      <c r="V2286" s="43"/>
    </row>
    <row r="2287" spans="22:22" x14ac:dyDescent="0.35">
      <c r="V2287" s="43"/>
    </row>
    <row r="2288" spans="22:22" x14ac:dyDescent="0.35">
      <c r="V2288" s="43"/>
    </row>
    <row r="2289" spans="22:22" x14ac:dyDescent="0.35">
      <c r="V2289" s="43"/>
    </row>
    <row r="2290" spans="22:22" x14ac:dyDescent="0.35">
      <c r="V2290" s="43"/>
    </row>
    <row r="2291" spans="22:22" x14ac:dyDescent="0.35">
      <c r="V2291" s="43"/>
    </row>
    <row r="2292" spans="22:22" x14ac:dyDescent="0.35">
      <c r="V2292" s="43"/>
    </row>
    <row r="2293" spans="22:22" x14ac:dyDescent="0.35">
      <c r="V2293" s="43"/>
    </row>
    <row r="2294" spans="22:22" x14ac:dyDescent="0.35">
      <c r="V2294" s="43"/>
    </row>
    <row r="2295" spans="22:22" x14ac:dyDescent="0.35">
      <c r="V2295" s="43"/>
    </row>
    <row r="2296" spans="22:22" x14ac:dyDescent="0.35">
      <c r="V2296" s="43"/>
    </row>
    <row r="2297" spans="22:22" x14ac:dyDescent="0.35">
      <c r="V2297" s="43"/>
    </row>
    <row r="2298" spans="22:22" x14ac:dyDescent="0.35">
      <c r="V2298" s="43"/>
    </row>
    <row r="2299" spans="22:22" x14ac:dyDescent="0.35">
      <c r="V2299" s="43"/>
    </row>
    <row r="2300" spans="22:22" x14ac:dyDescent="0.35">
      <c r="V2300" s="43"/>
    </row>
    <row r="2301" spans="22:22" x14ac:dyDescent="0.35">
      <c r="V2301" s="43"/>
    </row>
    <row r="2302" spans="22:22" x14ac:dyDescent="0.35">
      <c r="V2302" s="43"/>
    </row>
    <row r="2303" spans="22:22" x14ac:dyDescent="0.35">
      <c r="V2303" s="43"/>
    </row>
    <row r="2304" spans="22:22" x14ac:dyDescent="0.35">
      <c r="V2304" s="43"/>
    </row>
    <row r="2305" spans="22:22" x14ac:dyDescent="0.35">
      <c r="V2305" s="43"/>
    </row>
    <row r="2306" spans="22:22" x14ac:dyDescent="0.35">
      <c r="V2306" s="43"/>
    </row>
    <row r="2307" spans="22:22" x14ac:dyDescent="0.35">
      <c r="V2307" s="43"/>
    </row>
    <row r="2308" spans="22:22" x14ac:dyDescent="0.35">
      <c r="V2308" s="43"/>
    </row>
    <row r="2309" spans="22:22" x14ac:dyDescent="0.35">
      <c r="V2309" s="43"/>
    </row>
    <row r="2310" spans="22:22" x14ac:dyDescent="0.35">
      <c r="V2310" s="43"/>
    </row>
    <row r="2311" spans="22:22" x14ac:dyDescent="0.35">
      <c r="V2311" s="43"/>
    </row>
    <row r="2312" spans="22:22" x14ac:dyDescent="0.35">
      <c r="V2312" s="43"/>
    </row>
    <row r="2313" spans="22:22" x14ac:dyDescent="0.35">
      <c r="V2313" s="43"/>
    </row>
    <row r="2314" spans="22:22" x14ac:dyDescent="0.35">
      <c r="V2314" s="43"/>
    </row>
    <row r="2315" spans="22:22" x14ac:dyDescent="0.35">
      <c r="V2315" s="43"/>
    </row>
    <row r="2316" spans="22:22" x14ac:dyDescent="0.35">
      <c r="V2316" s="43"/>
    </row>
    <row r="2317" spans="22:22" x14ac:dyDescent="0.35">
      <c r="V2317" s="43"/>
    </row>
    <row r="2318" spans="22:22" x14ac:dyDescent="0.35">
      <c r="V2318" s="43"/>
    </row>
    <row r="2319" spans="22:22" x14ac:dyDescent="0.35">
      <c r="V2319" s="43"/>
    </row>
    <row r="2320" spans="22:22" x14ac:dyDescent="0.35">
      <c r="V2320" s="43"/>
    </row>
    <row r="2321" spans="22:22" x14ac:dyDescent="0.35">
      <c r="V2321" s="43"/>
    </row>
    <row r="2322" spans="22:22" x14ac:dyDescent="0.35">
      <c r="V2322" s="43"/>
    </row>
    <row r="2323" spans="22:22" x14ac:dyDescent="0.35">
      <c r="V2323" s="43"/>
    </row>
    <row r="2324" spans="22:22" x14ac:dyDescent="0.35">
      <c r="V2324" s="43"/>
    </row>
    <row r="2325" spans="22:22" x14ac:dyDescent="0.35">
      <c r="V2325" s="43"/>
    </row>
    <row r="2326" spans="22:22" x14ac:dyDescent="0.35">
      <c r="V2326" s="43"/>
    </row>
    <row r="2327" spans="22:22" x14ac:dyDescent="0.35">
      <c r="V2327" s="43"/>
    </row>
    <row r="2328" spans="22:22" x14ac:dyDescent="0.35">
      <c r="V2328" s="43"/>
    </row>
    <row r="2329" spans="22:22" x14ac:dyDescent="0.35">
      <c r="V2329" s="43"/>
    </row>
    <row r="2330" spans="22:22" x14ac:dyDescent="0.35">
      <c r="V2330" s="43"/>
    </row>
    <row r="2331" spans="22:22" x14ac:dyDescent="0.35">
      <c r="V2331" s="43"/>
    </row>
    <row r="2332" spans="22:22" x14ac:dyDescent="0.35">
      <c r="V2332" s="43"/>
    </row>
    <row r="2333" spans="22:22" x14ac:dyDescent="0.35">
      <c r="V2333" s="43"/>
    </row>
    <row r="2334" spans="22:22" x14ac:dyDescent="0.35">
      <c r="V2334" s="43"/>
    </row>
    <row r="2335" spans="22:22" x14ac:dyDescent="0.35">
      <c r="V2335" s="43"/>
    </row>
    <row r="2336" spans="22:22" x14ac:dyDescent="0.35">
      <c r="V2336" s="43"/>
    </row>
    <row r="2337" spans="22:22" x14ac:dyDescent="0.35">
      <c r="V2337" s="43"/>
    </row>
    <row r="2338" spans="22:22" x14ac:dyDescent="0.35">
      <c r="V2338" s="43"/>
    </row>
    <row r="2339" spans="22:22" x14ac:dyDescent="0.35">
      <c r="V2339" s="43"/>
    </row>
    <row r="2340" spans="22:22" x14ac:dyDescent="0.35">
      <c r="V2340" s="43"/>
    </row>
    <row r="2341" spans="22:22" x14ac:dyDescent="0.35">
      <c r="V2341" s="43"/>
    </row>
    <row r="2342" spans="22:22" x14ac:dyDescent="0.35">
      <c r="V2342" s="43"/>
    </row>
    <row r="2343" spans="22:22" x14ac:dyDescent="0.35">
      <c r="V2343" s="43"/>
    </row>
    <row r="2344" spans="22:22" x14ac:dyDescent="0.35">
      <c r="V2344" s="43"/>
    </row>
    <row r="2345" spans="22:22" x14ac:dyDescent="0.35">
      <c r="V2345" s="43"/>
    </row>
    <row r="2346" spans="22:22" x14ac:dyDescent="0.35">
      <c r="V2346" s="43"/>
    </row>
    <row r="2347" spans="22:22" x14ac:dyDescent="0.35">
      <c r="V2347" s="43"/>
    </row>
    <row r="2348" spans="22:22" x14ac:dyDescent="0.35">
      <c r="V2348" s="43"/>
    </row>
    <row r="2349" spans="22:22" x14ac:dyDescent="0.35">
      <c r="V2349" s="43"/>
    </row>
    <row r="2350" spans="22:22" x14ac:dyDescent="0.35">
      <c r="V2350" s="43"/>
    </row>
    <row r="2351" spans="22:22" x14ac:dyDescent="0.35">
      <c r="V2351" s="43"/>
    </row>
    <row r="2352" spans="22:22" x14ac:dyDescent="0.35">
      <c r="V2352" s="43"/>
    </row>
    <row r="2353" spans="22:22" x14ac:dyDescent="0.35">
      <c r="V2353" s="43"/>
    </row>
    <row r="2354" spans="22:22" x14ac:dyDescent="0.35">
      <c r="V2354" s="43"/>
    </row>
    <row r="2355" spans="22:22" x14ac:dyDescent="0.35">
      <c r="V2355" s="43"/>
    </row>
    <row r="2356" spans="22:22" x14ac:dyDescent="0.35">
      <c r="V2356" s="43"/>
    </row>
    <row r="2357" spans="22:22" x14ac:dyDescent="0.35">
      <c r="V2357" s="43"/>
    </row>
    <row r="2358" spans="22:22" x14ac:dyDescent="0.35">
      <c r="V2358" s="43"/>
    </row>
    <row r="2359" spans="22:22" x14ac:dyDescent="0.35">
      <c r="V2359" s="43"/>
    </row>
    <row r="2360" spans="22:22" x14ac:dyDescent="0.35">
      <c r="V2360" s="43"/>
    </row>
    <row r="2361" spans="22:22" x14ac:dyDescent="0.35">
      <c r="V2361" s="43"/>
    </row>
    <row r="2362" spans="22:22" x14ac:dyDescent="0.35">
      <c r="V2362" s="43"/>
    </row>
    <row r="2363" spans="22:22" x14ac:dyDescent="0.35">
      <c r="V2363" s="43"/>
    </row>
    <row r="2364" spans="22:22" x14ac:dyDescent="0.35">
      <c r="V2364" s="43"/>
    </row>
    <row r="2365" spans="22:22" x14ac:dyDescent="0.35">
      <c r="V2365" s="43"/>
    </row>
    <row r="2366" spans="22:22" x14ac:dyDescent="0.35">
      <c r="V2366" s="43"/>
    </row>
    <row r="2367" spans="22:22" x14ac:dyDescent="0.35">
      <c r="V2367" s="43"/>
    </row>
    <row r="2368" spans="22:22" x14ac:dyDescent="0.35">
      <c r="V2368" s="43"/>
    </row>
    <row r="2369" spans="22:22" x14ac:dyDescent="0.35">
      <c r="V2369" s="43"/>
    </row>
    <row r="2370" spans="22:22" x14ac:dyDescent="0.35">
      <c r="V2370" s="43"/>
    </row>
    <row r="2371" spans="22:22" x14ac:dyDescent="0.35">
      <c r="V2371" s="43"/>
    </row>
    <row r="2372" spans="22:22" x14ac:dyDescent="0.35">
      <c r="V2372" s="43"/>
    </row>
    <row r="2373" spans="22:22" x14ac:dyDescent="0.35">
      <c r="V2373" s="43"/>
    </row>
    <row r="2374" spans="22:22" x14ac:dyDescent="0.35">
      <c r="V2374" s="43"/>
    </row>
    <row r="2375" spans="22:22" x14ac:dyDescent="0.35">
      <c r="V2375" s="43"/>
    </row>
    <row r="2376" spans="22:22" x14ac:dyDescent="0.35">
      <c r="V2376" s="43"/>
    </row>
    <row r="2377" spans="22:22" x14ac:dyDescent="0.35">
      <c r="V2377" s="43"/>
    </row>
    <row r="2378" spans="22:22" x14ac:dyDescent="0.35">
      <c r="V2378" s="43"/>
    </row>
    <row r="2379" spans="22:22" x14ac:dyDescent="0.35">
      <c r="V2379" s="43"/>
    </row>
    <row r="2380" spans="22:22" x14ac:dyDescent="0.35">
      <c r="V2380" s="43"/>
    </row>
    <row r="2381" spans="22:22" x14ac:dyDescent="0.35">
      <c r="V2381" s="43"/>
    </row>
    <row r="2382" spans="22:22" x14ac:dyDescent="0.35">
      <c r="V2382" s="43"/>
    </row>
    <row r="2383" spans="22:22" x14ac:dyDescent="0.35">
      <c r="V2383" s="43"/>
    </row>
    <row r="2384" spans="22:22" x14ac:dyDescent="0.35">
      <c r="V2384" s="43"/>
    </row>
    <row r="2385" spans="22:22" x14ac:dyDescent="0.35">
      <c r="V2385" s="43"/>
    </row>
    <row r="2386" spans="22:22" x14ac:dyDescent="0.35">
      <c r="V2386" s="43"/>
    </row>
    <row r="2387" spans="22:22" x14ac:dyDescent="0.35">
      <c r="V2387" s="43"/>
    </row>
    <row r="2388" spans="22:22" x14ac:dyDescent="0.35">
      <c r="V2388" s="43"/>
    </row>
    <row r="2389" spans="22:22" x14ac:dyDescent="0.35">
      <c r="V2389" s="43"/>
    </row>
    <row r="2390" spans="22:22" x14ac:dyDescent="0.35">
      <c r="V2390" s="43"/>
    </row>
    <row r="2391" spans="22:22" x14ac:dyDescent="0.35">
      <c r="V2391" s="43"/>
    </row>
    <row r="2392" spans="22:22" x14ac:dyDescent="0.35">
      <c r="V2392" s="43"/>
    </row>
    <row r="2393" spans="22:22" x14ac:dyDescent="0.35">
      <c r="V2393" s="43"/>
    </row>
    <row r="2394" spans="22:22" x14ac:dyDescent="0.35">
      <c r="V2394" s="43"/>
    </row>
    <row r="2395" spans="22:22" x14ac:dyDescent="0.35">
      <c r="V2395" s="43"/>
    </row>
    <row r="2396" spans="22:22" x14ac:dyDescent="0.35">
      <c r="V2396" s="43"/>
    </row>
    <row r="2397" spans="22:22" x14ac:dyDescent="0.35">
      <c r="V2397" s="43"/>
    </row>
    <row r="2398" spans="22:22" x14ac:dyDescent="0.35">
      <c r="V2398" s="43"/>
    </row>
    <row r="2399" spans="22:22" x14ac:dyDescent="0.35">
      <c r="V2399" s="43"/>
    </row>
    <row r="2400" spans="22:22" x14ac:dyDescent="0.35">
      <c r="V2400" s="43"/>
    </row>
    <row r="2401" spans="22:22" x14ac:dyDescent="0.35">
      <c r="V2401" s="43"/>
    </row>
    <row r="2402" spans="22:22" x14ac:dyDescent="0.35">
      <c r="V2402" s="43"/>
    </row>
    <row r="2403" spans="22:22" x14ac:dyDescent="0.35">
      <c r="V2403" s="43"/>
    </row>
    <row r="2404" spans="22:22" x14ac:dyDescent="0.35">
      <c r="V2404" s="43"/>
    </row>
    <row r="2405" spans="22:22" x14ac:dyDescent="0.35">
      <c r="V2405" s="43"/>
    </row>
    <row r="2406" spans="22:22" x14ac:dyDescent="0.35">
      <c r="V2406" s="43"/>
    </row>
    <row r="2407" spans="22:22" x14ac:dyDescent="0.35">
      <c r="V2407" s="43"/>
    </row>
    <row r="2408" spans="22:22" x14ac:dyDescent="0.35">
      <c r="V2408" s="43"/>
    </row>
    <row r="2409" spans="22:22" x14ac:dyDescent="0.35">
      <c r="V2409" s="43"/>
    </row>
    <row r="2410" spans="22:22" x14ac:dyDescent="0.35">
      <c r="V2410" s="43"/>
    </row>
    <row r="2411" spans="22:22" x14ac:dyDescent="0.35">
      <c r="V2411" s="43"/>
    </row>
    <row r="2412" spans="22:22" x14ac:dyDescent="0.35">
      <c r="V2412" s="43"/>
    </row>
    <row r="2413" spans="22:22" x14ac:dyDescent="0.35">
      <c r="V2413" s="43"/>
    </row>
    <row r="2414" spans="22:22" x14ac:dyDescent="0.35">
      <c r="V2414" s="43"/>
    </row>
    <row r="2415" spans="22:22" x14ac:dyDescent="0.35">
      <c r="V2415" s="43"/>
    </row>
    <row r="2416" spans="22:22" x14ac:dyDescent="0.35">
      <c r="V2416" s="43"/>
    </row>
    <row r="2417" spans="22:22" x14ac:dyDescent="0.35">
      <c r="V2417" s="43"/>
    </row>
    <row r="2418" spans="22:22" x14ac:dyDescent="0.35">
      <c r="V2418" s="43"/>
    </row>
    <row r="2419" spans="22:22" x14ac:dyDescent="0.35">
      <c r="V2419" s="43"/>
    </row>
    <row r="2420" spans="22:22" x14ac:dyDescent="0.35">
      <c r="V2420" s="43"/>
    </row>
    <row r="2421" spans="22:22" x14ac:dyDescent="0.35">
      <c r="V2421" s="43"/>
    </row>
    <row r="2422" spans="22:22" x14ac:dyDescent="0.35">
      <c r="V2422" s="43"/>
    </row>
    <row r="2423" spans="22:22" x14ac:dyDescent="0.35">
      <c r="V2423" s="43"/>
    </row>
    <row r="2424" spans="22:22" x14ac:dyDescent="0.35">
      <c r="V2424" s="43"/>
    </row>
    <row r="2425" spans="22:22" x14ac:dyDescent="0.35">
      <c r="V2425" s="43"/>
    </row>
    <row r="2426" spans="22:22" x14ac:dyDescent="0.35">
      <c r="V2426" s="43"/>
    </row>
    <row r="2427" spans="22:22" x14ac:dyDescent="0.35">
      <c r="V2427" s="43"/>
    </row>
    <row r="2428" spans="22:22" x14ac:dyDescent="0.35">
      <c r="V2428" s="43"/>
    </row>
    <row r="2429" spans="22:22" x14ac:dyDescent="0.35">
      <c r="V2429" s="43"/>
    </row>
    <row r="2430" spans="22:22" x14ac:dyDescent="0.35">
      <c r="V2430" s="43"/>
    </row>
    <row r="2431" spans="22:22" x14ac:dyDescent="0.35">
      <c r="V2431" s="43"/>
    </row>
    <row r="2432" spans="22:22" x14ac:dyDescent="0.35">
      <c r="V2432" s="43"/>
    </row>
    <row r="2433" spans="22:22" x14ac:dyDescent="0.35">
      <c r="V2433" s="43"/>
    </row>
    <row r="2434" spans="22:22" x14ac:dyDescent="0.35">
      <c r="V2434" s="43"/>
    </row>
    <row r="2435" spans="22:22" x14ac:dyDescent="0.35">
      <c r="V2435" s="43"/>
    </row>
    <row r="2436" spans="22:22" x14ac:dyDescent="0.35">
      <c r="V2436" s="43"/>
    </row>
    <row r="2437" spans="22:22" x14ac:dyDescent="0.35">
      <c r="V2437" s="43"/>
    </row>
    <row r="2438" spans="22:22" x14ac:dyDescent="0.35">
      <c r="V2438" s="43"/>
    </row>
    <row r="2439" spans="22:22" x14ac:dyDescent="0.35">
      <c r="V2439" s="43"/>
    </row>
    <row r="2440" spans="22:22" x14ac:dyDescent="0.35">
      <c r="V2440" s="43"/>
    </row>
    <row r="2441" spans="22:22" x14ac:dyDescent="0.35">
      <c r="V2441" s="43"/>
    </row>
    <row r="2442" spans="22:22" x14ac:dyDescent="0.35">
      <c r="V2442" s="43"/>
    </row>
    <row r="2443" spans="22:22" x14ac:dyDescent="0.35">
      <c r="V2443" s="43"/>
    </row>
    <row r="2444" spans="22:22" x14ac:dyDescent="0.35">
      <c r="V2444" s="43"/>
    </row>
    <row r="2445" spans="22:22" x14ac:dyDescent="0.35">
      <c r="V2445" s="43"/>
    </row>
    <row r="2446" spans="22:22" x14ac:dyDescent="0.35">
      <c r="V2446" s="43"/>
    </row>
    <row r="2447" spans="22:22" x14ac:dyDescent="0.35">
      <c r="V2447" s="43"/>
    </row>
    <row r="2448" spans="22:22" x14ac:dyDescent="0.35">
      <c r="V2448" s="43"/>
    </row>
    <row r="2449" spans="22:22" x14ac:dyDescent="0.35">
      <c r="V2449" s="43"/>
    </row>
    <row r="2450" spans="22:22" x14ac:dyDescent="0.35">
      <c r="V2450" s="43"/>
    </row>
    <row r="2451" spans="22:22" x14ac:dyDescent="0.35">
      <c r="V2451" s="43"/>
    </row>
    <row r="2452" spans="22:22" x14ac:dyDescent="0.35">
      <c r="V2452" s="43"/>
    </row>
    <row r="2453" spans="22:22" x14ac:dyDescent="0.35">
      <c r="V2453" s="43"/>
    </row>
    <row r="2454" spans="22:22" x14ac:dyDescent="0.35">
      <c r="V2454" s="43"/>
    </row>
    <row r="2455" spans="22:22" x14ac:dyDescent="0.35">
      <c r="V2455" s="43"/>
    </row>
    <row r="2456" spans="22:22" x14ac:dyDescent="0.35">
      <c r="V2456" s="43"/>
    </row>
    <row r="2457" spans="22:22" x14ac:dyDescent="0.35">
      <c r="V2457" s="43"/>
    </row>
    <row r="2458" spans="22:22" x14ac:dyDescent="0.35">
      <c r="V2458" s="43"/>
    </row>
    <row r="2459" spans="22:22" x14ac:dyDescent="0.35">
      <c r="V2459" s="43"/>
    </row>
    <row r="2460" spans="22:22" x14ac:dyDescent="0.35">
      <c r="V2460" s="43"/>
    </row>
    <row r="2461" spans="22:22" x14ac:dyDescent="0.35">
      <c r="V2461" s="43"/>
    </row>
    <row r="2462" spans="22:22" x14ac:dyDescent="0.35">
      <c r="V2462" s="43"/>
    </row>
    <row r="2463" spans="22:22" x14ac:dyDescent="0.35">
      <c r="V2463" s="43"/>
    </row>
    <row r="2464" spans="22:22" x14ac:dyDescent="0.35">
      <c r="V2464" s="43"/>
    </row>
    <row r="2465" spans="22:22" x14ac:dyDescent="0.35">
      <c r="V2465" s="43"/>
    </row>
    <row r="2466" spans="22:22" x14ac:dyDescent="0.35">
      <c r="V2466" s="43"/>
    </row>
    <row r="2467" spans="22:22" x14ac:dyDescent="0.35">
      <c r="V2467" s="43"/>
    </row>
    <row r="2468" spans="22:22" x14ac:dyDescent="0.35">
      <c r="V2468" s="43"/>
    </row>
    <row r="2469" spans="22:22" x14ac:dyDescent="0.35">
      <c r="V2469" s="43"/>
    </row>
    <row r="2470" spans="22:22" x14ac:dyDescent="0.35">
      <c r="V2470" s="43"/>
    </row>
    <row r="2471" spans="22:22" x14ac:dyDescent="0.35">
      <c r="V2471" s="43"/>
    </row>
    <row r="2472" spans="22:22" x14ac:dyDescent="0.35">
      <c r="V2472" s="43"/>
    </row>
    <row r="2473" spans="22:22" x14ac:dyDescent="0.35">
      <c r="V2473" s="43"/>
    </row>
    <row r="2474" spans="22:22" x14ac:dyDescent="0.35">
      <c r="V2474" s="43"/>
    </row>
    <row r="2475" spans="22:22" x14ac:dyDescent="0.35">
      <c r="V2475" s="43"/>
    </row>
    <row r="2476" spans="22:22" x14ac:dyDescent="0.35">
      <c r="V2476" s="43"/>
    </row>
    <row r="2477" spans="22:22" x14ac:dyDescent="0.35">
      <c r="V2477" s="43"/>
    </row>
    <row r="2478" spans="22:22" x14ac:dyDescent="0.35">
      <c r="V2478" s="43"/>
    </row>
    <row r="2479" spans="22:22" x14ac:dyDescent="0.35">
      <c r="V2479" s="43"/>
    </row>
    <row r="2480" spans="22:22" x14ac:dyDescent="0.35">
      <c r="V2480" s="43"/>
    </row>
    <row r="2481" spans="22:22" x14ac:dyDescent="0.35">
      <c r="V2481" s="43"/>
    </row>
    <row r="2482" spans="22:22" x14ac:dyDescent="0.35">
      <c r="V2482" s="43"/>
    </row>
    <row r="2483" spans="22:22" x14ac:dyDescent="0.35">
      <c r="V2483" s="43"/>
    </row>
    <row r="2484" spans="22:22" x14ac:dyDescent="0.35">
      <c r="V2484" s="43"/>
    </row>
    <row r="2485" spans="22:22" x14ac:dyDescent="0.35">
      <c r="V2485" s="43"/>
    </row>
    <row r="2486" spans="22:22" x14ac:dyDescent="0.35">
      <c r="V2486" s="43"/>
    </row>
    <row r="2487" spans="22:22" x14ac:dyDescent="0.35">
      <c r="V2487" s="43"/>
    </row>
    <row r="2488" spans="22:22" x14ac:dyDescent="0.35">
      <c r="V2488" s="43"/>
    </row>
    <row r="2489" spans="22:22" x14ac:dyDescent="0.35">
      <c r="V2489" s="43"/>
    </row>
    <row r="2490" spans="22:22" x14ac:dyDescent="0.35">
      <c r="V2490" s="43"/>
    </row>
    <row r="2491" spans="22:22" x14ac:dyDescent="0.35">
      <c r="V2491" s="43"/>
    </row>
    <row r="2492" spans="22:22" x14ac:dyDescent="0.35">
      <c r="V2492" s="43"/>
    </row>
    <row r="2493" spans="22:22" x14ac:dyDescent="0.35">
      <c r="V2493" s="43"/>
    </row>
    <row r="2494" spans="22:22" x14ac:dyDescent="0.35">
      <c r="V2494" s="43"/>
    </row>
    <row r="2495" spans="22:22" x14ac:dyDescent="0.35">
      <c r="V2495" s="43"/>
    </row>
    <row r="2496" spans="22:22" x14ac:dyDescent="0.35">
      <c r="V2496" s="43"/>
    </row>
    <row r="2497" spans="22:22" x14ac:dyDescent="0.35">
      <c r="V2497" s="43"/>
    </row>
    <row r="2498" spans="22:22" x14ac:dyDescent="0.35">
      <c r="V2498" s="43"/>
    </row>
    <row r="2499" spans="22:22" x14ac:dyDescent="0.35">
      <c r="V2499" s="43"/>
    </row>
    <row r="2500" spans="22:22" x14ac:dyDescent="0.35">
      <c r="V2500" s="43"/>
    </row>
    <row r="2501" spans="22:22" x14ac:dyDescent="0.35">
      <c r="V2501" s="43"/>
    </row>
    <row r="2502" spans="22:22" x14ac:dyDescent="0.35">
      <c r="V2502" s="43"/>
    </row>
    <row r="2503" spans="22:22" x14ac:dyDescent="0.35">
      <c r="V2503" s="43"/>
    </row>
    <row r="2504" spans="22:22" x14ac:dyDescent="0.35">
      <c r="V2504" s="43"/>
    </row>
    <row r="2505" spans="22:22" x14ac:dyDescent="0.35">
      <c r="V2505" s="43"/>
    </row>
    <row r="2506" spans="22:22" x14ac:dyDescent="0.35">
      <c r="V2506" s="43"/>
    </row>
    <row r="2507" spans="22:22" x14ac:dyDescent="0.35">
      <c r="V2507" s="43"/>
    </row>
    <row r="2508" spans="22:22" x14ac:dyDescent="0.35">
      <c r="V2508" s="43"/>
    </row>
    <row r="2509" spans="22:22" x14ac:dyDescent="0.35">
      <c r="V2509" s="43"/>
    </row>
    <row r="2510" spans="22:22" x14ac:dyDescent="0.35">
      <c r="V2510" s="43"/>
    </row>
    <row r="2511" spans="22:22" x14ac:dyDescent="0.35">
      <c r="V2511" s="43"/>
    </row>
    <row r="2512" spans="22:22" x14ac:dyDescent="0.35">
      <c r="V2512" s="43"/>
    </row>
    <row r="2513" spans="22:22" x14ac:dyDescent="0.35">
      <c r="V2513" s="43"/>
    </row>
    <row r="2514" spans="22:22" x14ac:dyDescent="0.35">
      <c r="V2514" s="43"/>
    </row>
    <row r="2515" spans="22:22" x14ac:dyDescent="0.35">
      <c r="V2515" s="43"/>
    </row>
    <row r="2516" spans="22:22" x14ac:dyDescent="0.35">
      <c r="V2516" s="43"/>
    </row>
    <row r="2517" spans="22:22" x14ac:dyDescent="0.35">
      <c r="V2517" s="43"/>
    </row>
    <row r="2518" spans="22:22" x14ac:dyDescent="0.35">
      <c r="V2518" s="43"/>
    </row>
    <row r="2519" spans="22:22" x14ac:dyDescent="0.35">
      <c r="V2519" s="43"/>
    </row>
    <row r="2520" spans="22:22" x14ac:dyDescent="0.35">
      <c r="V2520" s="43"/>
    </row>
    <row r="2521" spans="22:22" x14ac:dyDescent="0.35">
      <c r="V2521" s="43"/>
    </row>
    <row r="2522" spans="22:22" x14ac:dyDescent="0.35">
      <c r="V2522" s="43"/>
    </row>
    <row r="2523" spans="22:22" x14ac:dyDescent="0.35">
      <c r="V2523" s="43"/>
    </row>
    <row r="2524" spans="22:22" x14ac:dyDescent="0.35">
      <c r="V2524" s="43"/>
    </row>
    <row r="2525" spans="22:22" x14ac:dyDescent="0.35">
      <c r="V2525" s="43"/>
    </row>
    <row r="2526" spans="22:22" x14ac:dyDescent="0.35">
      <c r="V2526" s="43"/>
    </row>
    <row r="2527" spans="22:22" x14ac:dyDescent="0.35">
      <c r="V2527" s="43"/>
    </row>
    <row r="2528" spans="22:22" x14ac:dyDescent="0.35">
      <c r="V2528" s="43"/>
    </row>
    <row r="2529" spans="22:22" x14ac:dyDescent="0.35">
      <c r="V2529" s="43"/>
    </row>
    <row r="2530" spans="22:22" x14ac:dyDescent="0.35">
      <c r="V2530" s="43"/>
    </row>
    <row r="2531" spans="22:22" x14ac:dyDescent="0.35">
      <c r="V2531" s="43"/>
    </row>
    <row r="2532" spans="22:22" x14ac:dyDescent="0.35">
      <c r="V2532" s="43"/>
    </row>
    <row r="2533" spans="22:22" x14ac:dyDescent="0.35">
      <c r="V2533" s="43"/>
    </row>
    <row r="2534" spans="22:22" x14ac:dyDescent="0.35">
      <c r="V2534" s="43"/>
    </row>
    <row r="2535" spans="22:22" x14ac:dyDescent="0.35">
      <c r="V2535" s="43"/>
    </row>
    <row r="2536" spans="22:22" x14ac:dyDescent="0.35">
      <c r="V2536" s="43"/>
    </row>
    <row r="2537" spans="22:22" x14ac:dyDescent="0.35">
      <c r="V2537" s="43"/>
    </row>
    <row r="2538" spans="22:22" x14ac:dyDescent="0.35">
      <c r="V2538" s="43"/>
    </row>
    <row r="2539" spans="22:22" x14ac:dyDescent="0.35">
      <c r="V2539" s="43"/>
    </row>
    <row r="2540" spans="22:22" x14ac:dyDescent="0.35">
      <c r="V2540" s="43"/>
    </row>
    <row r="2541" spans="22:22" x14ac:dyDescent="0.35">
      <c r="V2541" s="43"/>
    </row>
    <row r="2542" spans="22:22" x14ac:dyDescent="0.35">
      <c r="V2542" s="43"/>
    </row>
    <row r="2543" spans="22:22" x14ac:dyDescent="0.35">
      <c r="V2543" s="43"/>
    </row>
    <row r="2544" spans="22:22" x14ac:dyDescent="0.35">
      <c r="V2544" s="43"/>
    </row>
    <row r="2545" spans="22:22" x14ac:dyDescent="0.35">
      <c r="V2545" s="43"/>
    </row>
    <row r="2546" spans="22:22" x14ac:dyDescent="0.35">
      <c r="V2546" s="43"/>
    </row>
    <row r="2547" spans="22:22" x14ac:dyDescent="0.35">
      <c r="V2547" s="43"/>
    </row>
    <row r="2548" spans="22:22" x14ac:dyDescent="0.35">
      <c r="V2548" s="43"/>
    </row>
    <row r="2549" spans="22:22" x14ac:dyDescent="0.35">
      <c r="V2549" s="43"/>
    </row>
    <row r="2550" spans="22:22" x14ac:dyDescent="0.35">
      <c r="V2550" s="43"/>
    </row>
    <row r="2551" spans="22:22" x14ac:dyDescent="0.35">
      <c r="V2551" s="43"/>
    </row>
    <row r="2552" spans="22:22" x14ac:dyDescent="0.35">
      <c r="V2552" s="43"/>
    </row>
    <row r="2553" spans="22:22" x14ac:dyDescent="0.35">
      <c r="V2553" s="43"/>
    </row>
    <row r="2554" spans="22:22" x14ac:dyDescent="0.35">
      <c r="V2554" s="43"/>
    </row>
    <row r="2555" spans="22:22" x14ac:dyDescent="0.35">
      <c r="V2555" s="43"/>
    </row>
    <row r="2556" spans="22:22" x14ac:dyDescent="0.35">
      <c r="V2556" s="43"/>
    </row>
    <row r="2557" spans="22:22" x14ac:dyDescent="0.35">
      <c r="V2557" s="43"/>
    </row>
    <row r="2558" spans="22:22" x14ac:dyDescent="0.35">
      <c r="V2558" s="43"/>
    </row>
    <row r="2559" spans="22:22" x14ac:dyDescent="0.35">
      <c r="V2559" s="43"/>
    </row>
    <row r="2560" spans="22:22" x14ac:dyDescent="0.35">
      <c r="V2560" s="43"/>
    </row>
    <row r="2561" spans="22:22" x14ac:dyDescent="0.35">
      <c r="V2561" s="43"/>
    </row>
    <row r="2562" spans="22:22" x14ac:dyDescent="0.35">
      <c r="V2562" s="43"/>
    </row>
    <row r="2563" spans="22:22" x14ac:dyDescent="0.35">
      <c r="V2563" s="43"/>
    </row>
    <row r="2564" spans="22:22" x14ac:dyDescent="0.35">
      <c r="V2564" s="43"/>
    </row>
    <row r="2565" spans="22:22" x14ac:dyDescent="0.35">
      <c r="V2565" s="43"/>
    </row>
    <row r="2566" spans="22:22" x14ac:dyDescent="0.35">
      <c r="V2566" s="43"/>
    </row>
    <row r="2567" spans="22:22" x14ac:dyDescent="0.35">
      <c r="V2567" s="43"/>
    </row>
    <row r="2568" spans="22:22" x14ac:dyDescent="0.35">
      <c r="V2568" s="43"/>
    </row>
    <row r="2569" spans="22:22" x14ac:dyDescent="0.35">
      <c r="V2569" s="43"/>
    </row>
    <row r="2570" spans="22:22" x14ac:dyDescent="0.35">
      <c r="V2570" s="43"/>
    </row>
    <row r="2571" spans="22:22" x14ac:dyDescent="0.35">
      <c r="V2571" s="43"/>
    </row>
    <row r="2572" spans="22:22" x14ac:dyDescent="0.35">
      <c r="V2572" s="43"/>
    </row>
    <row r="2573" spans="22:22" x14ac:dyDescent="0.35">
      <c r="V2573" s="43"/>
    </row>
    <row r="2574" spans="22:22" x14ac:dyDescent="0.35">
      <c r="V2574" s="43"/>
    </row>
    <row r="2575" spans="22:22" x14ac:dyDescent="0.35">
      <c r="V2575" s="43"/>
    </row>
    <row r="2576" spans="22:22" x14ac:dyDescent="0.35">
      <c r="V2576" s="43"/>
    </row>
    <row r="2577" spans="22:22" x14ac:dyDescent="0.35">
      <c r="V2577" s="43"/>
    </row>
    <row r="2578" spans="22:22" x14ac:dyDescent="0.35">
      <c r="V2578" s="43"/>
    </row>
    <row r="2579" spans="22:22" x14ac:dyDescent="0.35">
      <c r="V2579" s="43"/>
    </row>
    <row r="2580" spans="22:22" x14ac:dyDescent="0.35">
      <c r="V2580" s="43"/>
    </row>
    <row r="2581" spans="22:22" x14ac:dyDescent="0.35">
      <c r="V2581" s="43"/>
    </row>
    <row r="2582" spans="22:22" x14ac:dyDescent="0.35">
      <c r="V2582" s="43"/>
    </row>
    <row r="2583" spans="22:22" x14ac:dyDescent="0.35">
      <c r="V2583" s="43"/>
    </row>
    <row r="2584" spans="22:22" x14ac:dyDescent="0.35">
      <c r="V2584" s="43"/>
    </row>
    <row r="2585" spans="22:22" x14ac:dyDescent="0.35">
      <c r="V2585" s="43"/>
    </row>
    <row r="2586" spans="22:22" x14ac:dyDescent="0.35">
      <c r="V2586" s="43"/>
    </row>
    <row r="2587" spans="22:22" x14ac:dyDescent="0.35">
      <c r="V2587" s="43"/>
    </row>
    <row r="2588" spans="22:22" x14ac:dyDescent="0.35">
      <c r="V2588" s="43"/>
    </row>
    <row r="2589" spans="22:22" x14ac:dyDescent="0.35">
      <c r="V2589" s="43"/>
    </row>
    <row r="2590" spans="22:22" x14ac:dyDescent="0.35">
      <c r="V2590" s="43"/>
    </row>
    <row r="2591" spans="22:22" x14ac:dyDescent="0.35">
      <c r="V2591" s="43"/>
    </row>
    <row r="2592" spans="22:22" x14ac:dyDescent="0.35">
      <c r="V2592" s="43"/>
    </row>
    <row r="2593" spans="22:22" x14ac:dyDescent="0.35">
      <c r="V2593" s="43"/>
    </row>
    <row r="2594" spans="22:22" x14ac:dyDescent="0.35">
      <c r="V2594" s="43"/>
    </row>
    <row r="2595" spans="22:22" x14ac:dyDescent="0.35">
      <c r="V2595" s="43"/>
    </row>
    <row r="2596" spans="22:22" x14ac:dyDescent="0.35">
      <c r="V2596" s="43"/>
    </row>
    <row r="2597" spans="22:22" x14ac:dyDescent="0.35">
      <c r="V2597" s="43"/>
    </row>
    <row r="2598" spans="22:22" x14ac:dyDescent="0.35">
      <c r="V2598" s="43"/>
    </row>
    <row r="2599" spans="22:22" x14ac:dyDescent="0.35">
      <c r="V2599" s="43"/>
    </row>
    <row r="2600" spans="22:22" x14ac:dyDescent="0.35">
      <c r="V2600" s="43"/>
    </row>
    <row r="2601" spans="22:22" x14ac:dyDescent="0.35">
      <c r="V2601" s="43"/>
    </row>
    <row r="2602" spans="22:22" x14ac:dyDescent="0.35">
      <c r="V2602" s="43"/>
    </row>
    <row r="2603" spans="22:22" x14ac:dyDescent="0.35">
      <c r="V2603" s="43"/>
    </row>
    <row r="2604" spans="22:22" x14ac:dyDescent="0.35">
      <c r="V2604" s="43"/>
    </row>
    <row r="2605" spans="22:22" x14ac:dyDescent="0.35">
      <c r="V2605" s="43"/>
    </row>
    <row r="2606" spans="22:22" x14ac:dyDescent="0.35">
      <c r="V2606" s="43"/>
    </row>
    <row r="2607" spans="22:22" x14ac:dyDescent="0.35">
      <c r="V2607" s="43"/>
    </row>
    <row r="2608" spans="22:22" x14ac:dyDescent="0.35">
      <c r="V2608" s="43"/>
    </row>
    <row r="2609" spans="22:22" x14ac:dyDescent="0.35">
      <c r="V2609" s="43"/>
    </row>
    <row r="2610" spans="22:22" x14ac:dyDescent="0.35">
      <c r="V2610" s="43"/>
    </row>
    <row r="2611" spans="22:22" x14ac:dyDescent="0.35">
      <c r="V2611" s="43"/>
    </row>
    <row r="2612" spans="22:22" x14ac:dyDescent="0.35">
      <c r="V2612" s="43"/>
    </row>
    <row r="2613" spans="22:22" x14ac:dyDescent="0.35">
      <c r="V2613" s="43"/>
    </row>
    <row r="2614" spans="22:22" x14ac:dyDescent="0.35">
      <c r="V2614" s="43"/>
    </row>
    <row r="2615" spans="22:22" x14ac:dyDescent="0.35">
      <c r="V2615" s="43"/>
    </row>
    <row r="2616" spans="22:22" x14ac:dyDescent="0.35">
      <c r="V2616" s="43"/>
    </row>
    <row r="2617" spans="22:22" x14ac:dyDescent="0.35">
      <c r="V2617" s="43"/>
    </row>
    <row r="2618" spans="22:22" x14ac:dyDescent="0.35">
      <c r="V2618" s="43"/>
    </row>
    <row r="2619" spans="22:22" x14ac:dyDescent="0.35">
      <c r="V2619" s="43"/>
    </row>
    <row r="2620" spans="22:22" x14ac:dyDescent="0.35">
      <c r="V2620" s="43"/>
    </row>
    <row r="2621" spans="22:22" x14ac:dyDescent="0.35">
      <c r="V2621" s="43"/>
    </row>
    <row r="2622" spans="22:22" x14ac:dyDescent="0.35">
      <c r="V2622" s="43"/>
    </row>
    <row r="2623" spans="22:22" x14ac:dyDescent="0.35">
      <c r="V2623" s="43"/>
    </row>
    <row r="2624" spans="22:22" x14ac:dyDescent="0.35">
      <c r="V2624" s="43"/>
    </row>
    <row r="2625" spans="22:22" x14ac:dyDescent="0.35">
      <c r="V2625" s="43"/>
    </row>
    <row r="2626" spans="22:22" x14ac:dyDescent="0.35">
      <c r="V2626" s="43"/>
    </row>
    <row r="2627" spans="22:22" x14ac:dyDescent="0.35">
      <c r="V2627" s="43"/>
    </row>
    <row r="2628" spans="22:22" x14ac:dyDescent="0.35">
      <c r="V2628" s="43"/>
    </row>
    <row r="2629" spans="22:22" x14ac:dyDescent="0.35">
      <c r="V2629" s="43"/>
    </row>
    <row r="2630" spans="22:22" x14ac:dyDescent="0.35">
      <c r="V2630" s="43"/>
    </row>
    <row r="2631" spans="22:22" x14ac:dyDescent="0.35">
      <c r="V2631" s="43"/>
    </row>
    <row r="2632" spans="22:22" x14ac:dyDescent="0.35">
      <c r="V2632" s="43"/>
    </row>
    <row r="2633" spans="22:22" x14ac:dyDescent="0.35">
      <c r="V2633" s="43"/>
    </row>
    <row r="2634" spans="22:22" x14ac:dyDescent="0.35">
      <c r="V2634" s="43"/>
    </row>
    <row r="2635" spans="22:22" x14ac:dyDescent="0.35">
      <c r="V2635" s="43"/>
    </row>
    <row r="2636" spans="22:22" x14ac:dyDescent="0.35">
      <c r="V2636" s="43"/>
    </row>
    <row r="2637" spans="22:22" x14ac:dyDescent="0.35">
      <c r="V2637" s="43"/>
    </row>
    <row r="2638" spans="22:22" x14ac:dyDescent="0.35">
      <c r="V2638" s="43"/>
    </row>
    <row r="2639" spans="22:22" x14ac:dyDescent="0.35">
      <c r="V2639" s="43"/>
    </row>
    <row r="2640" spans="22:22" x14ac:dyDescent="0.35">
      <c r="V2640" s="43"/>
    </row>
    <row r="2641" spans="22:22" x14ac:dyDescent="0.35">
      <c r="V2641" s="43"/>
    </row>
    <row r="2642" spans="22:22" x14ac:dyDescent="0.35">
      <c r="V2642" s="43"/>
    </row>
    <row r="2643" spans="22:22" x14ac:dyDescent="0.35">
      <c r="V2643" s="43"/>
    </row>
    <row r="2644" spans="22:22" x14ac:dyDescent="0.35">
      <c r="V2644" s="43"/>
    </row>
    <row r="2645" spans="22:22" x14ac:dyDescent="0.35">
      <c r="V2645" s="43"/>
    </row>
    <row r="2646" spans="22:22" x14ac:dyDescent="0.35">
      <c r="V2646" s="43"/>
    </row>
    <row r="2647" spans="22:22" x14ac:dyDescent="0.35">
      <c r="V2647" s="43"/>
    </row>
    <row r="2648" spans="22:22" x14ac:dyDescent="0.35">
      <c r="V2648" s="43"/>
    </row>
    <row r="2649" spans="22:22" x14ac:dyDescent="0.35">
      <c r="V2649" s="43"/>
    </row>
    <row r="2650" spans="22:22" x14ac:dyDescent="0.35">
      <c r="V2650" s="43"/>
    </row>
    <row r="2651" spans="22:22" x14ac:dyDescent="0.35">
      <c r="V2651" s="43"/>
    </row>
    <row r="2652" spans="22:22" x14ac:dyDescent="0.35">
      <c r="V2652" s="43"/>
    </row>
    <row r="2653" spans="22:22" x14ac:dyDescent="0.35">
      <c r="V2653" s="43"/>
    </row>
    <row r="2654" spans="22:22" x14ac:dyDescent="0.35">
      <c r="V2654" s="43"/>
    </row>
    <row r="2655" spans="22:22" x14ac:dyDescent="0.35">
      <c r="V2655" s="43"/>
    </row>
    <row r="2656" spans="22:22" x14ac:dyDescent="0.35">
      <c r="V2656" s="43"/>
    </row>
    <row r="2657" spans="22:22" x14ac:dyDescent="0.35">
      <c r="V2657" s="43"/>
    </row>
    <row r="2658" spans="22:22" x14ac:dyDescent="0.35">
      <c r="V2658" s="43"/>
    </row>
    <row r="2659" spans="22:22" x14ac:dyDescent="0.35">
      <c r="V2659" s="43"/>
    </row>
    <row r="2660" spans="22:22" x14ac:dyDescent="0.35">
      <c r="V2660" s="43"/>
    </row>
    <row r="2661" spans="22:22" x14ac:dyDescent="0.35">
      <c r="V2661" s="43"/>
    </row>
    <row r="2662" spans="22:22" x14ac:dyDescent="0.35">
      <c r="V2662" s="43"/>
    </row>
    <row r="2663" spans="22:22" x14ac:dyDescent="0.35">
      <c r="V2663" s="43"/>
    </row>
    <row r="2664" spans="22:22" x14ac:dyDescent="0.35">
      <c r="V2664" s="43"/>
    </row>
    <row r="2665" spans="22:22" x14ac:dyDescent="0.35">
      <c r="V2665" s="43"/>
    </row>
    <row r="2666" spans="22:22" x14ac:dyDescent="0.35">
      <c r="V2666" s="43"/>
    </row>
    <row r="2667" spans="22:22" x14ac:dyDescent="0.35">
      <c r="V2667" s="43"/>
    </row>
    <row r="2668" spans="22:22" x14ac:dyDescent="0.35">
      <c r="V2668" s="43"/>
    </row>
    <row r="2669" spans="22:22" x14ac:dyDescent="0.35">
      <c r="V2669" s="43"/>
    </row>
    <row r="2670" spans="22:22" x14ac:dyDescent="0.35">
      <c r="V2670" s="43"/>
    </row>
    <row r="2671" spans="22:22" x14ac:dyDescent="0.35">
      <c r="V2671" s="43"/>
    </row>
    <row r="2672" spans="22:22" x14ac:dyDescent="0.35">
      <c r="V2672" s="43"/>
    </row>
    <row r="2673" spans="22:22" x14ac:dyDescent="0.35">
      <c r="V2673" s="43"/>
    </row>
    <row r="2674" spans="22:22" x14ac:dyDescent="0.35">
      <c r="V2674" s="43"/>
    </row>
    <row r="2675" spans="22:22" x14ac:dyDescent="0.35">
      <c r="V2675" s="43"/>
    </row>
    <row r="2676" spans="22:22" x14ac:dyDescent="0.35">
      <c r="V2676" s="43"/>
    </row>
    <row r="2677" spans="22:22" x14ac:dyDescent="0.35">
      <c r="V2677" s="43"/>
    </row>
    <row r="2678" spans="22:22" x14ac:dyDescent="0.35">
      <c r="V2678" s="43"/>
    </row>
    <row r="2679" spans="22:22" x14ac:dyDescent="0.35">
      <c r="V2679" s="43"/>
    </row>
    <row r="2680" spans="22:22" x14ac:dyDescent="0.35">
      <c r="V2680" s="43"/>
    </row>
    <row r="2681" spans="22:22" x14ac:dyDescent="0.35">
      <c r="V2681" s="43"/>
    </row>
    <row r="2682" spans="22:22" x14ac:dyDescent="0.35">
      <c r="V2682" s="43"/>
    </row>
    <row r="2683" spans="22:22" x14ac:dyDescent="0.35">
      <c r="V2683" s="43"/>
    </row>
    <row r="2684" spans="22:22" x14ac:dyDescent="0.35">
      <c r="V2684" s="43"/>
    </row>
    <row r="2685" spans="22:22" x14ac:dyDescent="0.35">
      <c r="V2685" s="43"/>
    </row>
    <row r="2686" spans="22:22" x14ac:dyDescent="0.35">
      <c r="V2686" s="43"/>
    </row>
    <row r="2687" spans="22:22" x14ac:dyDescent="0.35">
      <c r="V2687" s="43"/>
    </row>
    <row r="2688" spans="22:22" x14ac:dyDescent="0.35">
      <c r="V2688" s="43"/>
    </row>
    <row r="2689" spans="22:22" x14ac:dyDescent="0.35">
      <c r="V2689" s="43"/>
    </row>
    <row r="2690" spans="22:22" x14ac:dyDescent="0.35">
      <c r="V2690" s="43"/>
    </row>
    <row r="2691" spans="22:22" x14ac:dyDescent="0.35">
      <c r="V2691" s="43"/>
    </row>
    <row r="2692" spans="22:22" x14ac:dyDescent="0.35">
      <c r="V2692" s="43"/>
    </row>
    <row r="2693" spans="22:22" x14ac:dyDescent="0.35">
      <c r="V2693" s="43"/>
    </row>
    <row r="2694" spans="22:22" x14ac:dyDescent="0.35">
      <c r="V2694" s="43"/>
    </row>
    <row r="2695" spans="22:22" x14ac:dyDescent="0.35">
      <c r="V2695" s="43"/>
    </row>
    <row r="2696" spans="22:22" x14ac:dyDescent="0.35">
      <c r="V2696" s="43"/>
    </row>
    <row r="2697" spans="22:22" x14ac:dyDescent="0.35">
      <c r="V2697" s="43"/>
    </row>
    <row r="2698" spans="22:22" x14ac:dyDescent="0.35">
      <c r="V2698" s="43"/>
    </row>
    <row r="2699" spans="22:22" x14ac:dyDescent="0.35">
      <c r="V2699" s="43"/>
    </row>
    <row r="2700" spans="22:22" x14ac:dyDescent="0.35">
      <c r="V2700" s="43"/>
    </row>
    <row r="2701" spans="22:22" x14ac:dyDescent="0.35">
      <c r="V2701" s="43"/>
    </row>
    <row r="2702" spans="22:22" x14ac:dyDescent="0.35">
      <c r="V2702" s="43"/>
    </row>
    <row r="2703" spans="22:22" x14ac:dyDescent="0.35">
      <c r="V2703" s="43"/>
    </row>
    <row r="2704" spans="22:22" x14ac:dyDescent="0.35">
      <c r="V2704" s="43"/>
    </row>
    <row r="2705" spans="22:22" x14ac:dyDescent="0.35">
      <c r="V2705" s="43"/>
    </row>
    <row r="2706" spans="22:22" x14ac:dyDescent="0.35">
      <c r="V2706" s="43"/>
    </row>
    <row r="2707" spans="22:22" x14ac:dyDescent="0.35">
      <c r="V2707" s="43"/>
    </row>
    <row r="2708" spans="22:22" x14ac:dyDescent="0.35">
      <c r="V2708" s="43"/>
    </row>
    <row r="2709" spans="22:22" x14ac:dyDescent="0.35">
      <c r="V2709" s="43"/>
    </row>
    <row r="2710" spans="22:22" x14ac:dyDescent="0.35">
      <c r="V2710" s="43"/>
    </row>
    <row r="2711" spans="22:22" x14ac:dyDescent="0.35">
      <c r="V2711" s="43"/>
    </row>
    <row r="2712" spans="22:22" x14ac:dyDescent="0.35">
      <c r="V2712" s="43"/>
    </row>
    <row r="2713" spans="22:22" x14ac:dyDescent="0.35">
      <c r="V2713" s="43"/>
    </row>
    <row r="2714" spans="22:22" x14ac:dyDescent="0.35">
      <c r="V2714" s="43"/>
    </row>
    <row r="2715" spans="22:22" x14ac:dyDescent="0.35">
      <c r="V2715" s="43"/>
    </row>
    <row r="2716" spans="22:22" x14ac:dyDescent="0.35">
      <c r="V2716" s="43"/>
    </row>
    <row r="2717" spans="22:22" x14ac:dyDescent="0.35">
      <c r="V2717" s="43"/>
    </row>
    <row r="2718" spans="22:22" x14ac:dyDescent="0.35">
      <c r="V2718" s="43"/>
    </row>
    <row r="2719" spans="22:22" x14ac:dyDescent="0.35">
      <c r="V2719" s="43"/>
    </row>
    <row r="2720" spans="22:22" x14ac:dyDescent="0.35">
      <c r="V2720" s="43"/>
    </row>
    <row r="2721" spans="22:22" x14ac:dyDescent="0.35">
      <c r="V2721" s="43"/>
    </row>
    <row r="2722" spans="22:22" x14ac:dyDescent="0.35">
      <c r="V2722" s="43"/>
    </row>
    <row r="2723" spans="22:22" x14ac:dyDescent="0.35">
      <c r="V2723" s="43"/>
    </row>
    <row r="2724" spans="22:22" x14ac:dyDescent="0.35">
      <c r="V2724" s="43"/>
    </row>
    <row r="2725" spans="22:22" x14ac:dyDescent="0.35">
      <c r="V2725" s="43"/>
    </row>
    <row r="2726" spans="22:22" x14ac:dyDescent="0.35">
      <c r="V2726" s="43"/>
    </row>
    <row r="2727" spans="22:22" x14ac:dyDescent="0.35">
      <c r="V2727" s="43"/>
    </row>
    <row r="2728" spans="22:22" x14ac:dyDescent="0.35">
      <c r="V2728" s="43"/>
    </row>
    <row r="2729" spans="22:22" x14ac:dyDescent="0.35">
      <c r="V2729" s="43"/>
    </row>
    <row r="2730" spans="22:22" x14ac:dyDescent="0.35">
      <c r="V2730" s="43"/>
    </row>
    <row r="2731" spans="22:22" x14ac:dyDescent="0.35">
      <c r="V2731" s="43"/>
    </row>
    <row r="2732" spans="22:22" x14ac:dyDescent="0.35">
      <c r="V2732" s="43"/>
    </row>
    <row r="2733" spans="22:22" x14ac:dyDescent="0.35">
      <c r="V2733" s="43"/>
    </row>
    <row r="2734" spans="22:22" x14ac:dyDescent="0.35">
      <c r="V2734" s="43"/>
    </row>
    <row r="2735" spans="22:22" x14ac:dyDescent="0.35">
      <c r="V2735" s="43"/>
    </row>
    <row r="2736" spans="22:22" x14ac:dyDescent="0.35">
      <c r="V2736" s="43"/>
    </row>
    <row r="2737" spans="22:22" x14ac:dyDescent="0.35">
      <c r="V2737" s="43"/>
    </row>
    <row r="2738" spans="22:22" x14ac:dyDescent="0.35">
      <c r="V2738" s="43"/>
    </row>
    <row r="2739" spans="22:22" x14ac:dyDescent="0.35">
      <c r="V2739" s="43"/>
    </row>
    <row r="2740" spans="22:22" x14ac:dyDescent="0.35">
      <c r="V2740" s="43"/>
    </row>
    <row r="2741" spans="22:22" x14ac:dyDescent="0.35">
      <c r="V2741" s="43"/>
    </row>
    <row r="2742" spans="22:22" x14ac:dyDescent="0.35">
      <c r="V2742" s="43"/>
    </row>
    <row r="2743" spans="22:22" x14ac:dyDescent="0.35">
      <c r="V2743" s="43"/>
    </row>
    <row r="2744" spans="22:22" x14ac:dyDescent="0.35">
      <c r="V2744" s="43"/>
    </row>
    <row r="2745" spans="22:22" x14ac:dyDescent="0.35">
      <c r="V2745" s="43"/>
    </row>
    <row r="2746" spans="22:22" x14ac:dyDescent="0.35">
      <c r="V2746" s="43"/>
    </row>
    <row r="2747" spans="22:22" x14ac:dyDescent="0.35">
      <c r="V2747" s="43"/>
    </row>
    <row r="2748" spans="22:22" x14ac:dyDescent="0.35">
      <c r="V2748" s="43"/>
    </row>
    <row r="2749" spans="22:22" x14ac:dyDescent="0.35">
      <c r="V2749" s="43"/>
    </row>
    <row r="2750" spans="22:22" x14ac:dyDescent="0.35">
      <c r="V2750" s="43"/>
    </row>
    <row r="2751" spans="22:22" x14ac:dyDescent="0.35">
      <c r="V2751" s="43"/>
    </row>
    <row r="2752" spans="22:22" x14ac:dyDescent="0.35">
      <c r="V2752" s="43"/>
    </row>
    <row r="2753" spans="22:22" x14ac:dyDescent="0.35">
      <c r="V2753" s="43"/>
    </row>
    <row r="2754" spans="22:22" x14ac:dyDescent="0.35">
      <c r="V2754" s="43"/>
    </row>
    <row r="2755" spans="22:22" x14ac:dyDescent="0.35">
      <c r="V2755" s="43"/>
    </row>
    <row r="2756" spans="22:22" x14ac:dyDescent="0.35">
      <c r="V2756" s="43"/>
    </row>
    <row r="2757" spans="22:22" x14ac:dyDescent="0.35">
      <c r="V2757" s="43"/>
    </row>
    <row r="2758" spans="22:22" x14ac:dyDescent="0.35">
      <c r="V2758" s="43"/>
    </row>
    <row r="2759" spans="22:22" x14ac:dyDescent="0.35">
      <c r="V2759" s="43"/>
    </row>
    <row r="2760" spans="22:22" x14ac:dyDescent="0.35">
      <c r="V2760" s="43"/>
    </row>
    <row r="2761" spans="22:22" x14ac:dyDescent="0.35">
      <c r="V2761" s="43"/>
    </row>
    <row r="2762" spans="22:22" x14ac:dyDescent="0.35">
      <c r="V2762" s="43"/>
    </row>
    <row r="2763" spans="22:22" x14ac:dyDescent="0.35">
      <c r="V2763" s="43"/>
    </row>
    <row r="2764" spans="22:22" x14ac:dyDescent="0.35">
      <c r="V2764" s="43"/>
    </row>
    <row r="2765" spans="22:22" x14ac:dyDescent="0.35">
      <c r="V2765" s="43"/>
    </row>
    <row r="2766" spans="22:22" x14ac:dyDescent="0.35">
      <c r="V2766" s="43"/>
    </row>
    <row r="2767" spans="22:22" x14ac:dyDescent="0.35">
      <c r="V2767" s="43"/>
    </row>
    <row r="2768" spans="22:22" x14ac:dyDescent="0.35">
      <c r="V2768" s="43"/>
    </row>
    <row r="2769" spans="22:22" x14ac:dyDescent="0.35">
      <c r="V2769" s="43"/>
    </row>
    <row r="2770" spans="22:22" x14ac:dyDescent="0.35">
      <c r="V2770" s="43"/>
    </row>
    <row r="2771" spans="22:22" x14ac:dyDescent="0.35">
      <c r="V2771" s="43"/>
    </row>
    <row r="2772" spans="22:22" x14ac:dyDescent="0.35">
      <c r="V2772" s="43"/>
    </row>
    <row r="2773" spans="22:22" x14ac:dyDescent="0.35">
      <c r="V2773" s="43"/>
    </row>
    <row r="2774" spans="22:22" x14ac:dyDescent="0.35">
      <c r="V2774" s="43"/>
    </row>
    <row r="2775" spans="22:22" x14ac:dyDescent="0.35">
      <c r="V2775" s="43"/>
    </row>
    <row r="2776" spans="22:22" x14ac:dyDescent="0.35">
      <c r="V2776" s="43"/>
    </row>
    <row r="2777" spans="22:22" x14ac:dyDescent="0.35">
      <c r="V2777" s="43"/>
    </row>
    <row r="2778" spans="22:22" x14ac:dyDescent="0.35">
      <c r="V2778" s="43"/>
    </row>
    <row r="2779" spans="22:22" x14ac:dyDescent="0.35">
      <c r="V2779" s="43"/>
    </row>
    <row r="2780" spans="22:22" x14ac:dyDescent="0.35">
      <c r="V2780" s="43"/>
    </row>
    <row r="2781" spans="22:22" x14ac:dyDescent="0.35">
      <c r="V2781" s="43"/>
    </row>
    <row r="2782" spans="22:22" x14ac:dyDescent="0.35">
      <c r="V2782" s="43"/>
    </row>
    <row r="2783" spans="22:22" x14ac:dyDescent="0.35">
      <c r="V2783" s="43"/>
    </row>
    <row r="2784" spans="22:22" x14ac:dyDescent="0.35">
      <c r="V2784" s="43"/>
    </row>
    <row r="2785" spans="22:22" x14ac:dyDescent="0.35">
      <c r="V2785" s="43"/>
    </row>
    <row r="2786" spans="22:22" x14ac:dyDescent="0.35">
      <c r="V2786" s="43"/>
    </row>
    <row r="2787" spans="22:22" x14ac:dyDescent="0.35">
      <c r="V2787" s="43"/>
    </row>
    <row r="2788" spans="22:22" x14ac:dyDescent="0.35">
      <c r="V2788" s="43"/>
    </row>
    <row r="2789" spans="22:22" x14ac:dyDescent="0.35">
      <c r="V2789" s="43"/>
    </row>
    <row r="2790" spans="22:22" x14ac:dyDescent="0.35">
      <c r="V2790" s="43"/>
    </row>
    <row r="2791" spans="22:22" x14ac:dyDescent="0.35">
      <c r="V2791" s="43"/>
    </row>
    <row r="2792" spans="22:22" x14ac:dyDescent="0.35">
      <c r="V2792" s="43"/>
    </row>
    <row r="2793" spans="22:22" x14ac:dyDescent="0.35">
      <c r="V2793" s="43"/>
    </row>
    <row r="2794" spans="22:22" x14ac:dyDescent="0.35">
      <c r="V2794" s="43"/>
    </row>
    <row r="2795" spans="22:22" x14ac:dyDescent="0.35">
      <c r="V2795" s="43"/>
    </row>
    <row r="2796" spans="22:22" x14ac:dyDescent="0.35">
      <c r="V2796" s="43"/>
    </row>
    <row r="2797" spans="22:22" x14ac:dyDescent="0.35">
      <c r="V2797" s="43"/>
    </row>
    <row r="2798" spans="22:22" x14ac:dyDescent="0.35">
      <c r="V2798" s="43"/>
    </row>
    <row r="2799" spans="22:22" x14ac:dyDescent="0.35">
      <c r="V2799" s="43"/>
    </row>
    <row r="2800" spans="22:22" x14ac:dyDescent="0.35">
      <c r="V2800" s="43"/>
    </row>
    <row r="2801" spans="22:22" x14ac:dyDescent="0.35">
      <c r="V2801" s="43"/>
    </row>
    <row r="2802" spans="22:22" x14ac:dyDescent="0.35">
      <c r="V2802" s="43"/>
    </row>
    <row r="2803" spans="22:22" x14ac:dyDescent="0.35">
      <c r="V2803" s="43"/>
    </row>
    <row r="2804" spans="22:22" x14ac:dyDescent="0.35">
      <c r="V2804" s="43"/>
    </row>
    <row r="2805" spans="22:22" x14ac:dyDescent="0.35">
      <c r="V2805" s="43"/>
    </row>
    <row r="2806" spans="22:22" x14ac:dyDescent="0.35">
      <c r="V2806" s="43"/>
    </row>
    <row r="2807" spans="22:22" x14ac:dyDescent="0.35">
      <c r="V2807" s="43"/>
    </row>
    <row r="2808" spans="22:22" x14ac:dyDescent="0.35">
      <c r="V2808" s="43"/>
    </row>
    <row r="2809" spans="22:22" x14ac:dyDescent="0.35">
      <c r="V2809" s="43"/>
    </row>
    <row r="2810" spans="22:22" x14ac:dyDescent="0.35">
      <c r="V2810" s="43"/>
    </row>
    <row r="2811" spans="22:22" x14ac:dyDescent="0.35">
      <c r="V2811" s="43"/>
    </row>
    <row r="2812" spans="22:22" x14ac:dyDescent="0.35">
      <c r="V2812" s="43"/>
    </row>
    <row r="2813" spans="22:22" x14ac:dyDescent="0.35">
      <c r="V2813" s="43"/>
    </row>
    <row r="2814" spans="22:22" x14ac:dyDescent="0.35">
      <c r="V2814" s="43"/>
    </row>
    <row r="2815" spans="22:22" x14ac:dyDescent="0.35">
      <c r="V2815" s="43"/>
    </row>
    <row r="2816" spans="22:22" x14ac:dyDescent="0.35">
      <c r="V2816" s="43"/>
    </row>
    <row r="2817" spans="22:22" x14ac:dyDescent="0.35">
      <c r="V2817" s="43"/>
    </row>
    <row r="2818" spans="22:22" x14ac:dyDescent="0.35">
      <c r="V2818" s="43"/>
    </row>
    <row r="2819" spans="22:22" x14ac:dyDescent="0.35">
      <c r="V2819" s="43"/>
    </row>
    <row r="2820" spans="22:22" x14ac:dyDescent="0.35">
      <c r="V2820" s="43"/>
    </row>
    <row r="2821" spans="22:22" x14ac:dyDescent="0.35">
      <c r="V2821" s="43"/>
    </row>
    <row r="2822" spans="22:22" x14ac:dyDescent="0.35">
      <c r="V2822" s="43"/>
    </row>
    <row r="2823" spans="22:22" x14ac:dyDescent="0.35">
      <c r="V2823" s="43"/>
    </row>
    <row r="2824" spans="22:22" x14ac:dyDescent="0.35">
      <c r="V2824" s="43"/>
    </row>
    <row r="2825" spans="22:22" x14ac:dyDescent="0.35">
      <c r="V2825" s="43"/>
    </row>
    <row r="2826" spans="22:22" x14ac:dyDescent="0.35">
      <c r="V2826" s="43"/>
    </row>
    <row r="2827" spans="22:22" x14ac:dyDescent="0.35">
      <c r="V2827" s="43"/>
    </row>
    <row r="2828" spans="22:22" x14ac:dyDescent="0.35">
      <c r="V2828" s="43"/>
    </row>
    <row r="2829" spans="22:22" x14ac:dyDescent="0.35">
      <c r="V2829" s="43"/>
    </row>
    <row r="2830" spans="22:22" x14ac:dyDescent="0.35">
      <c r="V2830" s="43"/>
    </row>
    <row r="2831" spans="22:22" x14ac:dyDescent="0.35">
      <c r="V2831" s="43"/>
    </row>
    <row r="2832" spans="22:22" x14ac:dyDescent="0.35">
      <c r="V2832" s="43"/>
    </row>
    <row r="2833" spans="22:22" x14ac:dyDescent="0.35">
      <c r="V2833" s="43"/>
    </row>
    <row r="2834" spans="22:22" x14ac:dyDescent="0.35">
      <c r="V2834" s="43"/>
    </row>
    <row r="2835" spans="22:22" x14ac:dyDescent="0.35">
      <c r="V2835" s="43"/>
    </row>
    <row r="2836" spans="22:22" x14ac:dyDescent="0.35">
      <c r="V2836" s="43"/>
    </row>
    <row r="2837" spans="22:22" x14ac:dyDescent="0.35">
      <c r="V2837" s="43"/>
    </row>
    <row r="2838" spans="22:22" x14ac:dyDescent="0.35">
      <c r="V2838" s="43"/>
    </row>
    <row r="2839" spans="22:22" x14ac:dyDescent="0.35">
      <c r="V2839" s="43"/>
    </row>
    <row r="2840" spans="22:22" x14ac:dyDescent="0.35">
      <c r="V2840" s="43"/>
    </row>
    <row r="2841" spans="22:22" x14ac:dyDescent="0.35">
      <c r="V2841" s="43"/>
    </row>
    <row r="2842" spans="22:22" x14ac:dyDescent="0.35">
      <c r="V2842" s="43"/>
    </row>
    <row r="2843" spans="22:22" x14ac:dyDescent="0.35">
      <c r="V2843" s="43"/>
    </row>
    <row r="2844" spans="22:22" x14ac:dyDescent="0.35">
      <c r="V2844" s="43"/>
    </row>
    <row r="2845" spans="22:22" x14ac:dyDescent="0.35">
      <c r="V2845" s="43"/>
    </row>
    <row r="2846" spans="22:22" x14ac:dyDescent="0.35">
      <c r="V2846" s="43"/>
    </row>
    <row r="2847" spans="22:22" x14ac:dyDescent="0.35">
      <c r="V2847" s="43"/>
    </row>
    <row r="2848" spans="22:22" x14ac:dyDescent="0.35">
      <c r="V2848" s="43"/>
    </row>
    <row r="2849" spans="22:22" x14ac:dyDescent="0.35">
      <c r="V2849" s="43"/>
    </row>
    <row r="2850" spans="22:22" x14ac:dyDescent="0.35">
      <c r="V2850" s="43"/>
    </row>
    <row r="2851" spans="22:22" x14ac:dyDescent="0.35">
      <c r="V2851" s="43"/>
    </row>
    <row r="2852" spans="22:22" x14ac:dyDescent="0.35">
      <c r="V2852" s="43"/>
    </row>
    <row r="2853" spans="22:22" x14ac:dyDescent="0.35">
      <c r="V2853" s="43"/>
    </row>
    <row r="2854" spans="22:22" x14ac:dyDescent="0.35">
      <c r="V2854" s="43"/>
    </row>
    <row r="2855" spans="22:22" x14ac:dyDescent="0.35">
      <c r="V2855" s="43"/>
    </row>
    <row r="2856" spans="22:22" x14ac:dyDescent="0.35">
      <c r="V2856" s="43"/>
    </row>
    <row r="2857" spans="22:22" x14ac:dyDescent="0.35">
      <c r="V2857" s="43"/>
    </row>
    <row r="2858" spans="22:22" x14ac:dyDescent="0.35">
      <c r="V2858" s="43"/>
    </row>
    <row r="2859" spans="22:22" x14ac:dyDescent="0.35">
      <c r="V2859" s="43"/>
    </row>
    <row r="2860" spans="22:22" x14ac:dyDescent="0.35">
      <c r="V2860" s="43"/>
    </row>
    <row r="2861" spans="22:22" x14ac:dyDescent="0.35">
      <c r="V2861" s="43"/>
    </row>
    <row r="2862" spans="22:22" x14ac:dyDescent="0.35">
      <c r="V2862" s="43"/>
    </row>
    <row r="2863" spans="22:22" x14ac:dyDescent="0.35">
      <c r="V2863" s="43"/>
    </row>
    <row r="2864" spans="22:22" x14ac:dyDescent="0.35">
      <c r="V2864" s="43"/>
    </row>
    <row r="2865" spans="22:22" x14ac:dyDescent="0.35">
      <c r="V2865" s="43"/>
    </row>
    <row r="2866" spans="22:22" x14ac:dyDescent="0.35">
      <c r="V2866" s="43"/>
    </row>
    <row r="2867" spans="22:22" x14ac:dyDescent="0.35">
      <c r="V2867" s="43"/>
    </row>
    <row r="2868" spans="22:22" x14ac:dyDescent="0.35">
      <c r="V2868" s="43"/>
    </row>
    <row r="2869" spans="22:22" x14ac:dyDescent="0.35">
      <c r="V2869" s="43"/>
    </row>
    <row r="2870" spans="22:22" x14ac:dyDescent="0.35">
      <c r="V2870" s="43"/>
    </row>
    <row r="2871" spans="22:22" x14ac:dyDescent="0.35">
      <c r="V2871" s="43"/>
    </row>
    <row r="2872" spans="22:22" x14ac:dyDescent="0.35">
      <c r="V2872" s="43"/>
    </row>
    <row r="2873" spans="22:22" x14ac:dyDescent="0.35">
      <c r="V2873" s="43"/>
    </row>
    <row r="2874" spans="22:22" x14ac:dyDescent="0.35">
      <c r="V2874" s="43"/>
    </row>
    <row r="2875" spans="22:22" x14ac:dyDescent="0.35">
      <c r="V2875" s="43"/>
    </row>
    <row r="2876" spans="22:22" x14ac:dyDescent="0.35">
      <c r="V2876" s="43"/>
    </row>
    <row r="2877" spans="22:22" x14ac:dyDescent="0.35">
      <c r="V2877" s="43"/>
    </row>
    <row r="2878" spans="22:22" x14ac:dyDescent="0.35">
      <c r="V2878" s="43"/>
    </row>
    <row r="2879" spans="22:22" x14ac:dyDescent="0.35">
      <c r="V2879" s="43"/>
    </row>
    <row r="2880" spans="22:22" x14ac:dyDescent="0.35">
      <c r="V2880" s="43"/>
    </row>
    <row r="2881" spans="22:22" x14ac:dyDescent="0.35">
      <c r="V2881" s="43"/>
    </row>
    <row r="2882" spans="22:22" x14ac:dyDescent="0.35">
      <c r="V2882" s="43"/>
    </row>
    <row r="2883" spans="22:22" x14ac:dyDescent="0.35">
      <c r="V2883" s="43"/>
    </row>
    <row r="2884" spans="22:22" x14ac:dyDescent="0.35">
      <c r="V2884" s="43"/>
    </row>
    <row r="2885" spans="22:22" x14ac:dyDescent="0.35">
      <c r="V2885" s="43"/>
    </row>
    <row r="2886" spans="22:22" x14ac:dyDescent="0.35">
      <c r="V2886" s="43"/>
    </row>
    <row r="2887" spans="22:22" x14ac:dyDescent="0.35">
      <c r="V2887" s="43"/>
    </row>
    <row r="2888" spans="22:22" x14ac:dyDescent="0.35">
      <c r="V2888" s="43"/>
    </row>
    <row r="2889" spans="22:22" x14ac:dyDescent="0.35">
      <c r="V2889" s="43"/>
    </row>
    <row r="2890" spans="22:22" x14ac:dyDescent="0.35">
      <c r="V2890" s="43"/>
    </row>
    <row r="2891" spans="22:22" x14ac:dyDescent="0.35">
      <c r="V2891" s="43"/>
    </row>
    <row r="2892" spans="22:22" x14ac:dyDescent="0.35">
      <c r="V2892" s="43"/>
    </row>
    <row r="2893" spans="22:22" x14ac:dyDescent="0.35">
      <c r="V2893" s="43"/>
    </row>
    <row r="2894" spans="22:22" x14ac:dyDescent="0.35">
      <c r="V2894" s="43"/>
    </row>
    <row r="2895" spans="22:22" x14ac:dyDescent="0.35">
      <c r="V2895" s="43"/>
    </row>
    <row r="2896" spans="22:22" x14ac:dyDescent="0.35">
      <c r="V2896" s="43"/>
    </row>
    <row r="2897" spans="22:22" x14ac:dyDescent="0.35">
      <c r="V2897" s="43"/>
    </row>
    <row r="2898" spans="22:22" x14ac:dyDescent="0.35">
      <c r="V2898" s="43"/>
    </row>
    <row r="2899" spans="22:22" x14ac:dyDescent="0.35">
      <c r="V2899" s="43"/>
    </row>
    <row r="2900" spans="22:22" x14ac:dyDescent="0.35">
      <c r="V2900" s="43"/>
    </row>
    <row r="2901" spans="22:22" x14ac:dyDescent="0.35">
      <c r="V2901" s="43"/>
    </row>
    <row r="2902" spans="22:22" x14ac:dyDescent="0.35">
      <c r="V2902" s="43"/>
    </row>
    <row r="2903" spans="22:22" x14ac:dyDescent="0.35">
      <c r="V2903" s="43"/>
    </row>
    <row r="2904" spans="22:22" x14ac:dyDescent="0.35">
      <c r="V2904" s="43"/>
    </row>
    <row r="2905" spans="22:22" x14ac:dyDescent="0.35">
      <c r="V2905" s="43"/>
    </row>
    <row r="2906" spans="22:22" x14ac:dyDescent="0.35">
      <c r="V2906" s="43"/>
    </row>
    <row r="2907" spans="22:22" x14ac:dyDescent="0.35">
      <c r="V2907" s="43"/>
    </row>
    <row r="2908" spans="22:22" x14ac:dyDescent="0.35">
      <c r="V2908" s="43"/>
    </row>
    <row r="2909" spans="22:22" x14ac:dyDescent="0.35">
      <c r="V2909" s="43"/>
    </row>
    <row r="2910" spans="22:22" x14ac:dyDescent="0.35">
      <c r="V2910" s="43"/>
    </row>
    <row r="2911" spans="22:22" x14ac:dyDescent="0.35">
      <c r="V2911" s="43"/>
    </row>
    <row r="2912" spans="22:22" x14ac:dyDescent="0.35">
      <c r="V2912" s="43"/>
    </row>
    <row r="2913" spans="22:22" x14ac:dyDescent="0.35">
      <c r="V2913" s="43"/>
    </row>
    <row r="2914" spans="22:22" x14ac:dyDescent="0.35">
      <c r="V2914" s="43"/>
    </row>
    <row r="2915" spans="22:22" x14ac:dyDescent="0.35">
      <c r="V2915" s="43"/>
    </row>
    <row r="2916" spans="22:22" x14ac:dyDescent="0.35">
      <c r="V2916" s="43"/>
    </row>
    <row r="2917" spans="22:22" x14ac:dyDescent="0.35">
      <c r="V2917" s="43"/>
    </row>
    <row r="2918" spans="22:22" x14ac:dyDescent="0.35">
      <c r="V2918" s="43"/>
    </row>
    <row r="2919" spans="22:22" x14ac:dyDescent="0.35">
      <c r="V2919" s="43"/>
    </row>
    <row r="2920" spans="22:22" x14ac:dyDescent="0.35">
      <c r="V2920" s="43"/>
    </row>
    <row r="2921" spans="22:22" x14ac:dyDescent="0.35">
      <c r="V2921" s="43"/>
    </row>
    <row r="2922" spans="22:22" x14ac:dyDescent="0.35">
      <c r="V2922" s="43"/>
    </row>
    <row r="2923" spans="22:22" x14ac:dyDescent="0.35">
      <c r="V2923" s="43"/>
    </row>
    <row r="2924" spans="22:22" x14ac:dyDescent="0.35">
      <c r="V2924" s="43"/>
    </row>
    <row r="2925" spans="22:22" x14ac:dyDescent="0.35">
      <c r="V2925" s="43"/>
    </row>
    <row r="2926" spans="22:22" x14ac:dyDescent="0.35">
      <c r="V2926" s="43"/>
    </row>
    <row r="2927" spans="22:22" x14ac:dyDescent="0.35">
      <c r="V2927" s="43"/>
    </row>
    <row r="2928" spans="22:22" x14ac:dyDescent="0.35">
      <c r="V2928" s="43"/>
    </row>
    <row r="2929" spans="22:22" x14ac:dyDescent="0.35">
      <c r="V2929" s="43"/>
    </row>
    <row r="2930" spans="22:22" x14ac:dyDescent="0.35">
      <c r="V2930" s="43"/>
    </row>
    <row r="2931" spans="22:22" x14ac:dyDescent="0.35">
      <c r="V2931" s="43"/>
    </row>
    <row r="2932" spans="22:22" x14ac:dyDescent="0.35">
      <c r="V2932" s="43"/>
    </row>
    <row r="2933" spans="22:22" x14ac:dyDescent="0.35">
      <c r="V2933" s="43"/>
    </row>
    <row r="2934" spans="22:22" x14ac:dyDescent="0.35">
      <c r="V2934" s="43"/>
    </row>
    <row r="2935" spans="22:22" x14ac:dyDescent="0.35">
      <c r="V2935" s="43"/>
    </row>
    <row r="2936" spans="22:22" x14ac:dyDescent="0.35">
      <c r="V2936" s="43"/>
    </row>
    <row r="2937" spans="22:22" x14ac:dyDescent="0.35">
      <c r="V2937" s="43"/>
    </row>
    <row r="2938" spans="22:22" x14ac:dyDescent="0.35">
      <c r="V2938" s="43"/>
    </row>
    <row r="2939" spans="22:22" x14ac:dyDescent="0.35">
      <c r="V2939" s="43"/>
    </row>
    <row r="2940" spans="22:22" x14ac:dyDescent="0.35">
      <c r="V2940" s="43"/>
    </row>
    <row r="2941" spans="22:22" x14ac:dyDescent="0.35">
      <c r="V2941" s="43"/>
    </row>
    <row r="2942" spans="22:22" x14ac:dyDescent="0.35">
      <c r="V2942" s="43"/>
    </row>
    <row r="2943" spans="22:22" x14ac:dyDescent="0.35">
      <c r="V2943" s="43"/>
    </row>
    <row r="2944" spans="22:22" x14ac:dyDescent="0.35">
      <c r="V2944" s="43"/>
    </row>
    <row r="2945" spans="22:22" x14ac:dyDescent="0.35">
      <c r="V2945" s="43"/>
    </row>
    <row r="2946" spans="22:22" x14ac:dyDescent="0.35">
      <c r="V2946" s="43"/>
    </row>
    <row r="2947" spans="22:22" x14ac:dyDescent="0.35">
      <c r="V2947" s="43"/>
    </row>
    <row r="2948" spans="22:22" x14ac:dyDescent="0.35">
      <c r="V2948" s="43"/>
    </row>
    <row r="2949" spans="22:22" x14ac:dyDescent="0.35">
      <c r="V2949" s="43"/>
    </row>
    <row r="2950" spans="22:22" x14ac:dyDescent="0.35">
      <c r="V2950" s="43"/>
    </row>
    <row r="2951" spans="22:22" x14ac:dyDescent="0.35">
      <c r="V2951" s="43"/>
    </row>
    <row r="2952" spans="22:22" x14ac:dyDescent="0.35">
      <c r="V2952" s="43"/>
    </row>
    <row r="2953" spans="22:22" x14ac:dyDescent="0.35">
      <c r="V2953" s="43"/>
    </row>
    <row r="2954" spans="22:22" x14ac:dyDescent="0.35">
      <c r="V2954" s="43"/>
    </row>
    <row r="2955" spans="22:22" x14ac:dyDescent="0.35">
      <c r="V2955" s="43"/>
    </row>
    <row r="2956" spans="22:22" x14ac:dyDescent="0.35">
      <c r="V2956" s="43"/>
    </row>
    <row r="2957" spans="22:22" x14ac:dyDescent="0.35">
      <c r="V2957" s="43"/>
    </row>
    <row r="2958" spans="22:22" x14ac:dyDescent="0.35">
      <c r="V2958" s="43"/>
    </row>
    <row r="2959" spans="22:22" x14ac:dyDescent="0.35">
      <c r="V2959" s="43"/>
    </row>
    <row r="2960" spans="22:22" x14ac:dyDescent="0.35">
      <c r="V2960" s="43"/>
    </row>
    <row r="2961" spans="22:22" x14ac:dyDescent="0.35">
      <c r="V2961" s="43"/>
    </row>
    <row r="2962" spans="22:22" x14ac:dyDescent="0.35">
      <c r="V2962" s="43"/>
    </row>
    <row r="2963" spans="22:22" x14ac:dyDescent="0.35">
      <c r="V2963" s="43"/>
    </row>
    <row r="2964" spans="22:22" x14ac:dyDescent="0.35">
      <c r="V2964" s="43"/>
    </row>
    <row r="2965" spans="22:22" x14ac:dyDescent="0.35">
      <c r="V2965" s="43"/>
    </row>
    <row r="2966" spans="22:22" x14ac:dyDescent="0.35">
      <c r="V2966" s="43"/>
    </row>
    <row r="2967" spans="22:22" x14ac:dyDescent="0.35">
      <c r="V2967" s="43"/>
    </row>
    <row r="2968" spans="22:22" x14ac:dyDescent="0.35">
      <c r="V2968" s="43"/>
    </row>
    <row r="2969" spans="22:22" x14ac:dyDescent="0.35">
      <c r="V2969" s="43"/>
    </row>
    <row r="2970" spans="22:22" x14ac:dyDescent="0.35">
      <c r="V2970" s="43"/>
    </row>
    <row r="2971" spans="22:22" x14ac:dyDescent="0.35">
      <c r="V2971" s="43"/>
    </row>
    <row r="2972" spans="22:22" x14ac:dyDescent="0.35">
      <c r="V2972" s="43"/>
    </row>
    <row r="2973" spans="22:22" x14ac:dyDescent="0.35">
      <c r="V2973" s="43"/>
    </row>
    <row r="2974" spans="22:22" x14ac:dyDescent="0.35">
      <c r="V2974" s="43"/>
    </row>
    <row r="2975" spans="22:22" x14ac:dyDescent="0.35">
      <c r="V2975" s="43"/>
    </row>
    <row r="2976" spans="22:22" x14ac:dyDescent="0.35">
      <c r="V2976" s="43"/>
    </row>
    <row r="2977" spans="22:22" x14ac:dyDescent="0.35">
      <c r="V2977" s="43"/>
    </row>
    <row r="2978" spans="22:22" x14ac:dyDescent="0.35">
      <c r="V2978" s="43"/>
    </row>
    <row r="2979" spans="22:22" x14ac:dyDescent="0.35">
      <c r="V2979" s="43"/>
    </row>
    <row r="2980" spans="22:22" x14ac:dyDescent="0.35">
      <c r="V2980" s="43"/>
    </row>
    <row r="2981" spans="22:22" x14ac:dyDescent="0.35">
      <c r="V2981" s="43"/>
    </row>
    <row r="2982" spans="22:22" x14ac:dyDescent="0.35">
      <c r="V2982" s="43"/>
    </row>
    <row r="2983" spans="22:22" x14ac:dyDescent="0.35">
      <c r="V2983" s="43"/>
    </row>
    <row r="2984" spans="22:22" x14ac:dyDescent="0.35">
      <c r="V2984" s="43"/>
    </row>
    <row r="2985" spans="22:22" x14ac:dyDescent="0.35">
      <c r="V2985" s="43"/>
    </row>
    <row r="2986" spans="22:22" x14ac:dyDescent="0.35">
      <c r="V2986" s="43"/>
    </row>
    <row r="2987" spans="22:22" x14ac:dyDescent="0.35">
      <c r="V2987" s="43"/>
    </row>
    <row r="2988" spans="22:22" x14ac:dyDescent="0.35">
      <c r="V2988" s="43"/>
    </row>
    <row r="2989" spans="22:22" x14ac:dyDescent="0.35">
      <c r="V2989" s="43"/>
    </row>
    <row r="2990" spans="22:22" x14ac:dyDescent="0.35">
      <c r="V2990" s="43"/>
    </row>
    <row r="2991" spans="22:22" x14ac:dyDescent="0.35">
      <c r="V2991" s="43"/>
    </row>
    <row r="2992" spans="22:22" x14ac:dyDescent="0.35">
      <c r="V2992" s="43"/>
    </row>
    <row r="2993" spans="22:22" x14ac:dyDescent="0.35">
      <c r="V2993" s="43"/>
    </row>
    <row r="2994" spans="22:22" x14ac:dyDescent="0.35">
      <c r="V2994" s="43"/>
    </row>
    <row r="2995" spans="22:22" x14ac:dyDescent="0.35">
      <c r="V2995" s="43"/>
    </row>
    <row r="2996" spans="22:22" x14ac:dyDescent="0.35">
      <c r="V2996" s="43"/>
    </row>
    <row r="2997" spans="22:22" x14ac:dyDescent="0.35">
      <c r="V2997" s="43"/>
    </row>
    <row r="2998" spans="22:22" x14ac:dyDescent="0.35">
      <c r="V2998" s="43"/>
    </row>
    <row r="2999" spans="22:22" x14ac:dyDescent="0.35">
      <c r="V2999" s="43"/>
    </row>
    <row r="3000" spans="22:22" x14ac:dyDescent="0.35">
      <c r="V3000" s="43"/>
    </row>
    <row r="3001" spans="22:22" x14ac:dyDescent="0.35">
      <c r="V3001" s="43"/>
    </row>
    <row r="3002" spans="22:22" x14ac:dyDescent="0.35">
      <c r="V3002" s="43"/>
    </row>
    <row r="3003" spans="22:22" x14ac:dyDescent="0.35">
      <c r="V3003" s="43"/>
    </row>
    <row r="3004" spans="22:22" x14ac:dyDescent="0.35">
      <c r="V3004" s="43"/>
    </row>
    <row r="3005" spans="22:22" x14ac:dyDescent="0.35">
      <c r="V3005" s="43"/>
    </row>
    <row r="3006" spans="22:22" x14ac:dyDescent="0.35">
      <c r="V3006" s="43"/>
    </row>
    <row r="3007" spans="22:22" x14ac:dyDescent="0.35">
      <c r="V3007" s="43"/>
    </row>
    <row r="3008" spans="22:22" x14ac:dyDescent="0.35">
      <c r="V3008" s="43"/>
    </row>
    <row r="3009" spans="22:22" x14ac:dyDescent="0.35">
      <c r="V3009" s="43"/>
    </row>
    <row r="3010" spans="22:22" x14ac:dyDescent="0.35">
      <c r="V3010" s="43"/>
    </row>
    <row r="3011" spans="22:22" x14ac:dyDescent="0.35">
      <c r="V3011" s="43"/>
    </row>
    <row r="3012" spans="22:22" x14ac:dyDescent="0.35">
      <c r="V3012" s="43"/>
    </row>
    <row r="3013" spans="22:22" x14ac:dyDescent="0.35">
      <c r="V3013" s="43"/>
    </row>
    <row r="3014" spans="22:22" x14ac:dyDescent="0.35">
      <c r="V3014" s="43"/>
    </row>
    <row r="3015" spans="22:22" x14ac:dyDescent="0.35">
      <c r="V3015" s="43"/>
    </row>
    <row r="3016" spans="22:22" x14ac:dyDescent="0.35">
      <c r="V3016" s="43"/>
    </row>
    <row r="3017" spans="22:22" x14ac:dyDescent="0.35">
      <c r="V3017" s="43"/>
    </row>
    <row r="3018" spans="22:22" x14ac:dyDescent="0.35">
      <c r="V3018" s="43"/>
    </row>
    <row r="3019" spans="22:22" x14ac:dyDescent="0.35">
      <c r="V3019" s="43"/>
    </row>
    <row r="3020" spans="22:22" x14ac:dyDescent="0.35">
      <c r="V3020" s="43"/>
    </row>
    <row r="3021" spans="22:22" x14ac:dyDescent="0.35">
      <c r="V3021" s="43"/>
    </row>
    <row r="3022" spans="22:22" x14ac:dyDescent="0.35">
      <c r="V3022" s="43"/>
    </row>
    <row r="3023" spans="22:22" x14ac:dyDescent="0.35">
      <c r="V3023" s="43"/>
    </row>
    <row r="3024" spans="22:22" x14ac:dyDescent="0.35">
      <c r="V3024" s="43"/>
    </row>
    <row r="3025" spans="22:22" x14ac:dyDescent="0.35">
      <c r="V3025" s="43"/>
    </row>
    <row r="3026" spans="22:22" x14ac:dyDescent="0.35">
      <c r="V3026" s="43"/>
    </row>
    <row r="3027" spans="22:22" x14ac:dyDescent="0.35">
      <c r="V3027" s="43"/>
    </row>
    <row r="3028" spans="22:22" x14ac:dyDescent="0.35">
      <c r="V3028" s="43"/>
    </row>
    <row r="3029" spans="22:22" x14ac:dyDescent="0.35">
      <c r="V3029" s="43"/>
    </row>
    <row r="3030" spans="22:22" x14ac:dyDescent="0.35">
      <c r="V3030" s="43"/>
    </row>
    <row r="3031" spans="22:22" x14ac:dyDescent="0.35">
      <c r="V3031" s="43"/>
    </row>
    <row r="3032" spans="22:22" x14ac:dyDescent="0.35">
      <c r="V3032" s="43"/>
    </row>
    <row r="3033" spans="22:22" x14ac:dyDescent="0.35">
      <c r="V3033" s="43"/>
    </row>
    <row r="3034" spans="22:22" x14ac:dyDescent="0.35">
      <c r="V3034" s="43"/>
    </row>
    <row r="3035" spans="22:22" x14ac:dyDescent="0.35">
      <c r="V3035" s="43"/>
    </row>
    <row r="3036" spans="22:22" x14ac:dyDescent="0.35">
      <c r="V3036" s="43"/>
    </row>
    <row r="3037" spans="22:22" x14ac:dyDescent="0.35">
      <c r="V3037" s="43"/>
    </row>
    <row r="3038" spans="22:22" x14ac:dyDescent="0.35">
      <c r="V3038" s="43"/>
    </row>
    <row r="3039" spans="22:22" x14ac:dyDescent="0.35">
      <c r="V3039" s="43"/>
    </row>
    <row r="3040" spans="22:22" x14ac:dyDescent="0.35">
      <c r="V3040" s="43"/>
    </row>
    <row r="3041" spans="22:22" x14ac:dyDescent="0.35">
      <c r="V3041" s="43"/>
    </row>
    <row r="3042" spans="22:22" x14ac:dyDescent="0.35">
      <c r="V3042" s="43"/>
    </row>
    <row r="3043" spans="22:22" x14ac:dyDescent="0.35">
      <c r="V3043" s="43"/>
    </row>
    <row r="3044" spans="22:22" x14ac:dyDescent="0.35">
      <c r="V3044" s="43"/>
    </row>
    <row r="3045" spans="22:22" x14ac:dyDescent="0.35">
      <c r="V3045" s="43"/>
    </row>
    <row r="3046" spans="22:22" x14ac:dyDescent="0.35">
      <c r="V3046" s="43"/>
    </row>
    <row r="3047" spans="22:22" x14ac:dyDescent="0.35">
      <c r="V3047" s="43"/>
    </row>
    <row r="3048" spans="22:22" x14ac:dyDescent="0.35">
      <c r="V3048" s="43"/>
    </row>
    <row r="3049" spans="22:22" x14ac:dyDescent="0.35">
      <c r="V3049" s="43"/>
    </row>
    <row r="3050" spans="22:22" x14ac:dyDescent="0.35">
      <c r="V3050" s="43"/>
    </row>
    <row r="3051" spans="22:22" x14ac:dyDescent="0.35">
      <c r="V3051" s="43"/>
    </row>
    <row r="3052" spans="22:22" x14ac:dyDescent="0.35">
      <c r="V3052" s="43"/>
    </row>
    <row r="3053" spans="22:22" x14ac:dyDescent="0.35">
      <c r="V3053" s="43"/>
    </row>
    <row r="3054" spans="22:22" x14ac:dyDescent="0.35">
      <c r="V3054" s="43"/>
    </row>
    <row r="3055" spans="22:22" x14ac:dyDescent="0.35">
      <c r="V3055" s="43"/>
    </row>
    <row r="3056" spans="22:22" x14ac:dyDescent="0.35">
      <c r="V3056" s="43"/>
    </row>
    <row r="3057" spans="22:22" x14ac:dyDescent="0.35">
      <c r="V3057" s="43"/>
    </row>
    <row r="3058" spans="22:22" x14ac:dyDescent="0.35">
      <c r="V3058" s="43"/>
    </row>
    <row r="3059" spans="22:22" x14ac:dyDescent="0.35">
      <c r="V3059" s="43"/>
    </row>
    <row r="3060" spans="22:22" x14ac:dyDescent="0.35">
      <c r="V3060" s="43"/>
    </row>
    <row r="3061" spans="22:22" x14ac:dyDescent="0.35">
      <c r="V3061" s="43"/>
    </row>
    <row r="3062" spans="22:22" x14ac:dyDescent="0.35">
      <c r="V3062" s="43"/>
    </row>
    <row r="3063" spans="22:22" x14ac:dyDescent="0.35">
      <c r="V3063" s="43"/>
    </row>
    <row r="3064" spans="22:22" x14ac:dyDescent="0.35">
      <c r="V3064" s="43"/>
    </row>
    <row r="3065" spans="22:22" x14ac:dyDescent="0.35">
      <c r="V3065" s="43"/>
    </row>
    <row r="3066" spans="22:22" x14ac:dyDescent="0.35">
      <c r="V3066" s="43"/>
    </row>
    <row r="3067" spans="22:22" x14ac:dyDescent="0.35">
      <c r="V3067" s="43"/>
    </row>
    <row r="3068" spans="22:22" x14ac:dyDescent="0.35">
      <c r="V3068" s="43"/>
    </row>
    <row r="3069" spans="22:22" x14ac:dyDescent="0.35">
      <c r="V3069" s="43"/>
    </row>
    <row r="3070" spans="22:22" x14ac:dyDescent="0.35">
      <c r="V3070" s="43"/>
    </row>
    <row r="3071" spans="22:22" x14ac:dyDescent="0.35">
      <c r="V3071" s="43"/>
    </row>
    <row r="3072" spans="22:22" x14ac:dyDescent="0.35">
      <c r="V3072" s="43"/>
    </row>
    <row r="3073" spans="22:22" x14ac:dyDescent="0.35">
      <c r="V3073" s="43"/>
    </row>
    <row r="3074" spans="22:22" x14ac:dyDescent="0.35">
      <c r="V3074" s="43"/>
    </row>
    <row r="3075" spans="22:22" x14ac:dyDescent="0.35">
      <c r="V3075" s="43"/>
    </row>
    <row r="3076" spans="22:22" x14ac:dyDescent="0.35">
      <c r="V3076" s="43"/>
    </row>
    <row r="3077" spans="22:22" x14ac:dyDescent="0.35">
      <c r="V3077" s="43"/>
    </row>
    <row r="3078" spans="22:22" x14ac:dyDescent="0.35">
      <c r="V3078" s="43"/>
    </row>
    <row r="3079" spans="22:22" x14ac:dyDescent="0.35">
      <c r="V3079" s="43"/>
    </row>
    <row r="3080" spans="22:22" x14ac:dyDescent="0.35">
      <c r="V3080" s="43"/>
    </row>
    <row r="3081" spans="22:22" x14ac:dyDescent="0.35">
      <c r="V3081" s="43"/>
    </row>
    <row r="3082" spans="22:22" x14ac:dyDescent="0.35">
      <c r="V3082" s="43"/>
    </row>
    <row r="3083" spans="22:22" x14ac:dyDescent="0.35">
      <c r="V3083" s="43"/>
    </row>
    <row r="3084" spans="22:22" x14ac:dyDescent="0.35">
      <c r="V3084" s="43"/>
    </row>
    <row r="3085" spans="22:22" x14ac:dyDescent="0.35">
      <c r="V3085" s="43"/>
    </row>
    <row r="3086" spans="22:22" x14ac:dyDescent="0.35">
      <c r="V3086" s="43"/>
    </row>
    <row r="3087" spans="22:22" x14ac:dyDescent="0.35">
      <c r="V3087" s="43"/>
    </row>
    <row r="3088" spans="22:22" x14ac:dyDescent="0.35">
      <c r="V3088" s="43"/>
    </row>
    <row r="3089" spans="22:22" x14ac:dyDescent="0.35">
      <c r="V3089" s="43"/>
    </row>
    <row r="3090" spans="22:22" x14ac:dyDescent="0.35">
      <c r="V3090" s="43"/>
    </row>
    <row r="3091" spans="22:22" x14ac:dyDescent="0.35">
      <c r="V3091" s="43"/>
    </row>
    <row r="3092" spans="22:22" x14ac:dyDescent="0.35">
      <c r="V3092" s="43"/>
    </row>
    <row r="3093" spans="22:22" x14ac:dyDescent="0.35">
      <c r="V3093" s="43"/>
    </row>
    <row r="3094" spans="22:22" x14ac:dyDescent="0.35">
      <c r="V3094" s="43"/>
    </row>
    <row r="3095" spans="22:22" x14ac:dyDescent="0.35">
      <c r="V3095" s="43"/>
    </row>
    <row r="3096" spans="22:22" x14ac:dyDescent="0.35">
      <c r="V3096" s="43"/>
    </row>
    <row r="3097" spans="22:22" x14ac:dyDescent="0.35">
      <c r="V3097" s="43"/>
    </row>
    <row r="3098" spans="22:22" x14ac:dyDescent="0.35">
      <c r="V3098" s="43"/>
    </row>
    <row r="3099" spans="22:22" x14ac:dyDescent="0.35">
      <c r="V3099" s="43"/>
    </row>
    <row r="3100" spans="22:22" x14ac:dyDescent="0.35">
      <c r="V3100" s="43"/>
    </row>
    <row r="3101" spans="22:22" x14ac:dyDescent="0.35">
      <c r="V3101" s="43"/>
    </row>
    <row r="3102" spans="22:22" x14ac:dyDescent="0.35">
      <c r="V3102" s="43"/>
    </row>
    <row r="3103" spans="22:22" x14ac:dyDescent="0.35">
      <c r="V3103" s="43"/>
    </row>
    <row r="3104" spans="22:22" x14ac:dyDescent="0.35">
      <c r="V3104" s="43"/>
    </row>
    <row r="3105" spans="22:22" x14ac:dyDescent="0.35">
      <c r="V3105" s="43"/>
    </row>
    <row r="3106" spans="22:22" x14ac:dyDescent="0.35">
      <c r="V3106" s="43"/>
    </row>
    <row r="3107" spans="22:22" x14ac:dyDescent="0.35">
      <c r="V3107" s="43"/>
    </row>
    <row r="3108" spans="22:22" x14ac:dyDescent="0.35">
      <c r="V3108" s="43"/>
    </row>
    <row r="3109" spans="22:22" x14ac:dyDescent="0.35">
      <c r="V3109" s="43"/>
    </row>
    <row r="3110" spans="22:22" x14ac:dyDescent="0.35">
      <c r="V3110" s="43"/>
    </row>
    <row r="3111" spans="22:22" x14ac:dyDescent="0.35">
      <c r="V3111" s="43"/>
    </row>
    <row r="3112" spans="22:22" x14ac:dyDescent="0.35">
      <c r="V3112" s="43"/>
    </row>
    <row r="3113" spans="22:22" x14ac:dyDescent="0.35">
      <c r="V3113" s="43"/>
    </row>
    <row r="3114" spans="22:22" x14ac:dyDescent="0.35">
      <c r="V3114" s="43"/>
    </row>
    <row r="3115" spans="22:22" x14ac:dyDescent="0.35">
      <c r="V3115" s="43"/>
    </row>
    <row r="3116" spans="22:22" x14ac:dyDescent="0.35">
      <c r="V3116" s="43"/>
    </row>
    <row r="3117" spans="22:22" x14ac:dyDescent="0.35">
      <c r="V3117" s="43"/>
    </row>
    <row r="3118" spans="22:22" x14ac:dyDescent="0.35">
      <c r="V3118" s="43"/>
    </row>
    <row r="3119" spans="22:22" x14ac:dyDescent="0.35">
      <c r="V3119" s="43"/>
    </row>
    <row r="3120" spans="22:22" x14ac:dyDescent="0.35">
      <c r="V3120" s="43"/>
    </row>
    <row r="3121" spans="22:22" x14ac:dyDescent="0.35">
      <c r="V3121" s="43"/>
    </row>
    <row r="3122" spans="22:22" x14ac:dyDescent="0.35">
      <c r="V3122" s="43"/>
    </row>
    <row r="3123" spans="22:22" x14ac:dyDescent="0.35">
      <c r="V3123" s="43"/>
    </row>
    <row r="3124" spans="22:22" x14ac:dyDescent="0.35">
      <c r="V3124" s="43"/>
    </row>
    <row r="3125" spans="22:22" x14ac:dyDescent="0.35">
      <c r="V3125" s="43"/>
    </row>
    <row r="3126" spans="22:22" x14ac:dyDescent="0.35">
      <c r="V3126" s="43"/>
    </row>
    <row r="3127" spans="22:22" x14ac:dyDescent="0.35">
      <c r="V3127" s="43"/>
    </row>
    <row r="3128" spans="22:22" x14ac:dyDescent="0.35">
      <c r="V3128" s="43"/>
    </row>
    <row r="3129" spans="22:22" x14ac:dyDescent="0.35">
      <c r="V3129" s="43"/>
    </row>
    <row r="3130" spans="22:22" x14ac:dyDescent="0.35">
      <c r="V3130" s="43"/>
    </row>
    <row r="3131" spans="22:22" x14ac:dyDescent="0.35">
      <c r="V3131" s="43"/>
    </row>
    <row r="3132" spans="22:22" x14ac:dyDescent="0.35">
      <c r="V3132" s="43"/>
    </row>
    <row r="3133" spans="22:22" x14ac:dyDescent="0.35">
      <c r="V3133" s="43"/>
    </row>
    <row r="3134" spans="22:22" x14ac:dyDescent="0.35">
      <c r="V3134" s="43"/>
    </row>
    <row r="3135" spans="22:22" x14ac:dyDescent="0.35">
      <c r="V3135" s="43"/>
    </row>
    <row r="3136" spans="22:22" x14ac:dyDescent="0.35">
      <c r="V3136" s="43"/>
    </row>
    <row r="3137" spans="22:22" x14ac:dyDescent="0.35">
      <c r="V3137" s="43"/>
    </row>
    <row r="3138" spans="22:22" x14ac:dyDescent="0.35">
      <c r="V3138" s="43"/>
    </row>
    <row r="3139" spans="22:22" x14ac:dyDescent="0.35">
      <c r="V3139" s="43"/>
    </row>
    <row r="3140" spans="22:22" x14ac:dyDescent="0.35">
      <c r="V3140" s="43"/>
    </row>
    <row r="3141" spans="22:22" x14ac:dyDescent="0.35">
      <c r="V3141" s="43"/>
    </row>
    <row r="3142" spans="22:22" x14ac:dyDescent="0.35">
      <c r="V3142" s="43"/>
    </row>
    <row r="3143" spans="22:22" x14ac:dyDescent="0.35">
      <c r="V3143" s="43"/>
    </row>
    <row r="3144" spans="22:22" x14ac:dyDescent="0.35">
      <c r="V3144" s="43"/>
    </row>
    <row r="3145" spans="22:22" x14ac:dyDescent="0.35">
      <c r="V3145" s="43"/>
    </row>
    <row r="3146" spans="22:22" x14ac:dyDescent="0.35">
      <c r="V3146" s="43"/>
    </row>
    <row r="3147" spans="22:22" x14ac:dyDescent="0.35">
      <c r="V3147" s="43"/>
    </row>
    <row r="3148" spans="22:22" x14ac:dyDescent="0.35">
      <c r="V3148" s="43"/>
    </row>
    <row r="3149" spans="22:22" x14ac:dyDescent="0.35">
      <c r="V3149" s="43"/>
    </row>
    <row r="3150" spans="22:22" x14ac:dyDescent="0.35">
      <c r="V3150" s="43"/>
    </row>
    <row r="3151" spans="22:22" x14ac:dyDescent="0.35">
      <c r="V3151" s="43"/>
    </row>
    <row r="3152" spans="22:22" x14ac:dyDescent="0.35">
      <c r="V3152" s="43"/>
    </row>
    <row r="3153" spans="22:22" x14ac:dyDescent="0.35">
      <c r="V3153" s="43"/>
    </row>
    <row r="3154" spans="22:22" x14ac:dyDescent="0.35">
      <c r="V3154" s="43"/>
    </row>
    <row r="3155" spans="22:22" x14ac:dyDescent="0.35">
      <c r="V3155" s="43"/>
    </row>
    <row r="3156" spans="22:22" x14ac:dyDescent="0.35">
      <c r="V3156" s="43"/>
    </row>
    <row r="3157" spans="22:22" x14ac:dyDescent="0.35">
      <c r="V3157" s="43"/>
    </row>
    <row r="3158" spans="22:22" x14ac:dyDescent="0.35">
      <c r="V3158" s="43"/>
    </row>
    <row r="3159" spans="22:22" x14ac:dyDescent="0.35">
      <c r="V3159" s="43"/>
    </row>
    <row r="3160" spans="22:22" x14ac:dyDescent="0.35">
      <c r="V3160" s="43"/>
    </row>
    <row r="3161" spans="22:22" x14ac:dyDescent="0.35">
      <c r="V3161" s="43"/>
    </row>
    <row r="3162" spans="22:22" x14ac:dyDescent="0.35">
      <c r="V3162" s="43"/>
    </row>
    <row r="3163" spans="22:22" x14ac:dyDescent="0.35">
      <c r="V3163" s="43"/>
    </row>
    <row r="3164" spans="22:22" x14ac:dyDescent="0.35">
      <c r="V3164" s="43"/>
    </row>
    <row r="3165" spans="22:22" x14ac:dyDescent="0.35">
      <c r="V3165" s="43"/>
    </row>
    <row r="3166" spans="22:22" x14ac:dyDescent="0.35">
      <c r="V3166" s="43"/>
    </row>
    <row r="3167" spans="22:22" x14ac:dyDescent="0.35">
      <c r="V3167" s="43"/>
    </row>
    <row r="3168" spans="22:22" x14ac:dyDescent="0.35">
      <c r="V3168" s="43"/>
    </row>
    <row r="3169" spans="22:22" x14ac:dyDescent="0.35">
      <c r="V3169" s="43"/>
    </row>
    <row r="3170" spans="22:22" x14ac:dyDescent="0.35">
      <c r="V3170" s="43"/>
    </row>
    <row r="3171" spans="22:22" x14ac:dyDescent="0.35">
      <c r="V3171" s="43"/>
    </row>
    <row r="3172" spans="22:22" x14ac:dyDescent="0.35">
      <c r="V3172" s="43"/>
    </row>
    <row r="3173" spans="22:22" x14ac:dyDescent="0.35">
      <c r="V3173" s="43"/>
    </row>
    <row r="3174" spans="22:22" x14ac:dyDescent="0.35">
      <c r="V3174" s="43"/>
    </row>
    <row r="3175" spans="22:22" x14ac:dyDescent="0.35">
      <c r="V3175" s="43"/>
    </row>
    <row r="3176" spans="22:22" x14ac:dyDescent="0.35">
      <c r="V3176" s="43"/>
    </row>
    <row r="3177" spans="22:22" x14ac:dyDescent="0.35">
      <c r="V3177" s="43"/>
    </row>
    <row r="3178" spans="22:22" x14ac:dyDescent="0.35">
      <c r="V3178" s="43"/>
    </row>
    <row r="3179" spans="22:22" x14ac:dyDescent="0.35">
      <c r="V3179" s="43"/>
    </row>
    <row r="3180" spans="22:22" x14ac:dyDescent="0.35">
      <c r="V3180" s="43"/>
    </row>
    <row r="3181" spans="22:22" x14ac:dyDescent="0.35">
      <c r="V3181" s="43"/>
    </row>
    <row r="3182" spans="22:22" x14ac:dyDescent="0.35">
      <c r="V3182" s="43"/>
    </row>
    <row r="3183" spans="22:22" x14ac:dyDescent="0.35">
      <c r="V3183" s="43"/>
    </row>
    <row r="3184" spans="22:22" x14ac:dyDescent="0.35">
      <c r="V3184" s="43"/>
    </row>
    <row r="3185" spans="22:22" x14ac:dyDescent="0.35">
      <c r="V3185" s="43"/>
    </row>
    <row r="3186" spans="22:22" x14ac:dyDescent="0.35">
      <c r="V3186" s="43"/>
    </row>
    <row r="3187" spans="22:22" x14ac:dyDescent="0.35">
      <c r="V3187" s="43"/>
    </row>
    <row r="3188" spans="22:22" x14ac:dyDescent="0.35">
      <c r="V3188" s="43"/>
    </row>
    <row r="3189" spans="22:22" x14ac:dyDescent="0.35">
      <c r="V3189" s="43"/>
    </row>
    <row r="3190" spans="22:22" x14ac:dyDescent="0.35">
      <c r="V3190" s="43"/>
    </row>
    <row r="3191" spans="22:22" x14ac:dyDescent="0.35">
      <c r="V3191" s="43"/>
    </row>
    <row r="3192" spans="22:22" x14ac:dyDescent="0.35">
      <c r="V3192" s="43"/>
    </row>
    <row r="3193" spans="22:22" x14ac:dyDescent="0.35">
      <c r="V3193" s="43"/>
    </row>
    <row r="3194" spans="22:22" x14ac:dyDescent="0.35">
      <c r="V3194" s="43"/>
    </row>
    <row r="3195" spans="22:22" x14ac:dyDescent="0.35">
      <c r="V3195" s="43"/>
    </row>
    <row r="3196" spans="22:22" x14ac:dyDescent="0.35">
      <c r="V3196" s="43"/>
    </row>
    <row r="3197" spans="22:22" x14ac:dyDescent="0.35">
      <c r="V3197" s="43"/>
    </row>
    <row r="3198" spans="22:22" x14ac:dyDescent="0.35">
      <c r="V3198" s="43"/>
    </row>
    <row r="3199" spans="22:22" x14ac:dyDescent="0.35">
      <c r="V3199" s="43"/>
    </row>
    <row r="3200" spans="22:22" x14ac:dyDescent="0.35">
      <c r="V3200" s="43"/>
    </row>
    <row r="3201" spans="22:22" x14ac:dyDescent="0.35">
      <c r="V3201" s="43"/>
    </row>
    <row r="3202" spans="22:22" x14ac:dyDescent="0.35">
      <c r="V3202" s="43"/>
    </row>
    <row r="3203" spans="22:22" x14ac:dyDescent="0.35">
      <c r="V3203" s="43"/>
    </row>
    <row r="3204" spans="22:22" x14ac:dyDescent="0.35">
      <c r="V3204" s="43"/>
    </row>
    <row r="3205" spans="22:22" x14ac:dyDescent="0.35">
      <c r="V3205" s="43"/>
    </row>
    <row r="3206" spans="22:22" x14ac:dyDescent="0.35">
      <c r="V3206" s="43"/>
    </row>
    <row r="3207" spans="22:22" x14ac:dyDescent="0.35">
      <c r="V3207" s="43"/>
    </row>
    <row r="3208" spans="22:22" x14ac:dyDescent="0.35">
      <c r="V3208" s="43"/>
    </row>
    <row r="3209" spans="22:22" x14ac:dyDescent="0.35">
      <c r="V3209" s="43"/>
    </row>
    <row r="3210" spans="22:22" x14ac:dyDescent="0.35">
      <c r="V3210" s="43"/>
    </row>
    <row r="3211" spans="22:22" x14ac:dyDescent="0.35">
      <c r="V3211" s="43"/>
    </row>
    <row r="3212" spans="22:22" x14ac:dyDescent="0.35">
      <c r="V3212" s="43"/>
    </row>
    <row r="3213" spans="22:22" x14ac:dyDescent="0.35">
      <c r="V3213" s="43"/>
    </row>
    <row r="3214" spans="22:22" x14ac:dyDescent="0.35">
      <c r="V3214" s="43"/>
    </row>
    <row r="3215" spans="22:22" x14ac:dyDescent="0.35">
      <c r="V3215" s="43"/>
    </row>
    <row r="3216" spans="22:22" x14ac:dyDescent="0.35">
      <c r="V3216" s="43"/>
    </row>
    <row r="3217" spans="22:22" x14ac:dyDescent="0.35">
      <c r="V3217" s="43"/>
    </row>
    <row r="3218" spans="22:22" x14ac:dyDescent="0.35">
      <c r="V3218" s="43"/>
    </row>
    <row r="3219" spans="22:22" x14ac:dyDescent="0.35">
      <c r="V3219" s="43"/>
    </row>
    <row r="3220" spans="22:22" x14ac:dyDescent="0.35">
      <c r="V3220" s="43"/>
    </row>
    <row r="3221" spans="22:22" x14ac:dyDescent="0.35">
      <c r="V3221" s="43"/>
    </row>
    <row r="3222" spans="22:22" x14ac:dyDescent="0.35">
      <c r="V3222" s="43"/>
    </row>
    <row r="3223" spans="22:22" x14ac:dyDescent="0.35">
      <c r="V3223" s="43"/>
    </row>
    <row r="3224" spans="22:22" x14ac:dyDescent="0.35">
      <c r="V3224" s="43"/>
    </row>
    <row r="3225" spans="22:22" x14ac:dyDescent="0.35">
      <c r="V3225" s="43"/>
    </row>
    <row r="3226" spans="22:22" x14ac:dyDescent="0.35">
      <c r="V3226" s="43"/>
    </row>
    <row r="3227" spans="22:22" x14ac:dyDescent="0.35">
      <c r="V3227" s="43"/>
    </row>
    <row r="3228" spans="22:22" x14ac:dyDescent="0.35">
      <c r="V3228" s="43"/>
    </row>
    <row r="3229" spans="22:22" x14ac:dyDescent="0.35">
      <c r="V3229" s="43"/>
    </row>
    <row r="3230" spans="22:22" x14ac:dyDescent="0.35">
      <c r="V3230" s="43"/>
    </row>
    <row r="3231" spans="22:22" x14ac:dyDescent="0.35">
      <c r="V3231" s="43"/>
    </row>
    <row r="3232" spans="22:22" x14ac:dyDescent="0.35">
      <c r="V3232" s="43"/>
    </row>
    <row r="3233" spans="22:22" x14ac:dyDescent="0.35">
      <c r="V3233" s="43"/>
    </row>
    <row r="3234" spans="22:22" x14ac:dyDescent="0.35">
      <c r="V3234" s="43"/>
    </row>
    <row r="3235" spans="22:22" x14ac:dyDescent="0.35">
      <c r="V3235" s="43"/>
    </row>
    <row r="3236" spans="22:22" x14ac:dyDescent="0.35">
      <c r="V3236" s="43"/>
    </row>
    <row r="3237" spans="22:22" x14ac:dyDescent="0.35">
      <c r="V3237" s="43"/>
    </row>
    <row r="3238" spans="22:22" x14ac:dyDescent="0.35">
      <c r="V3238" s="43"/>
    </row>
    <row r="3239" spans="22:22" x14ac:dyDescent="0.35">
      <c r="V3239" s="43"/>
    </row>
    <row r="3240" spans="22:22" x14ac:dyDescent="0.35">
      <c r="V3240" s="43"/>
    </row>
    <row r="3241" spans="22:22" x14ac:dyDescent="0.35">
      <c r="V3241" s="43"/>
    </row>
    <row r="3242" spans="22:22" x14ac:dyDescent="0.35">
      <c r="V3242" s="43"/>
    </row>
    <row r="3243" spans="22:22" x14ac:dyDescent="0.35">
      <c r="V3243" s="43"/>
    </row>
    <row r="3244" spans="22:22" x14ac:dyDescent="0.35">
      <c r="V3244" s="43"/>
    </row>
    <row r="3245" spans="22:22" x14ac:dyDescent="0.35">
      <c r="V3245" s="43"/>
    </row>
    <row r="3246" spans="22:22" x14ac:dyDescent="0.35">
      <c r="V3246" s="43"/>
    </row>
    <row r="3247" spans="22:22" x14ac:dyDescent="0.35">
      <c r="V3247" s="43"/>
    </row>
    <row r="3248" spans="22:22" x14ac:dyDescent="0.35">
      <c r="V3248" s="43"/>
    </row>
    <row r="3249" spans="22:22" x14ac:dyDescent="0.35">
      <c r="V3249" s="43"/>
    </row>
    <row r="3250" spans="22:22" x14ac:dyDescent="0.35">
      <c r="V3250" s="43"/>
    </row>
    <row r="3251" spans="22:22" x14ac:dyDescent="0.35">
      <c r="V3251" s="43"/>
    </row>
    <row r="3252" spans="22:22" x14ac:dyDescent="0.35">
      <c r="V3252" s="43"/>
    </row>
    <row r="3253" spans="22:22" x14ac:dyDescent="0.35">
      <c r="V3253" s="43"/>
    </row>
    <row r="3254" spans="22:22" x14ac:dyDescent="0.35">
      <c r="V3254" s="43"/>
    </row>
    <row r="3255" spans="22:22" x14ac:dyDescent="0.35">
      <c r="V3255" s="43"/>
    </row>
    <row r="3256" spans="22:22" x14ac:dyDescent="0.35">
      <c r="V3256" s="43"/>
    </row>
    <row r="3257" spans="22:22" x14ac:dyDescent="0.35">
      <c r="V3257" s="43"/>
    </row>
    <row r="3258" spans="22:22" x14ac:dyDescent="0.35">
      <c r="V3258" s="43"/>
    </row>
    <row r="3259" spans="22:22" x14ac:dyDescent="0.35">
      <c r="V3259" s="43"/>
    </row>
    <row r="3260" spans="22:22" x14ac:dyDescent="0.35">
      <c r="V3260" s="43"/>
    </row>
    <row r="3261" spans="22:22" x14ac:dyDescent="0.35">
      <c r="V3261" s="43"/>
    </row>
    <row r="3262" spans="22:22" x14ac:dyDescent="0.35">
      <c r="V3262" s="43"/>
    </row>
    <row r="3263" spans="22:22" x14ac:dyDescent="0.35">
      <c r="V3263" s="43"/>
    </row>
    <row r="3264" spans="22:22" x14ac:dyDescent="0.35">
      <c r="V3264" s="43"/>
    </row>
    <row r="3265" spans="22:22" x14ac:dyDescent="0.35">
      <c r="V3265" s="43"/>
    </row>
    <row r="3266" spans="22:22" x14ac:dyDescent="0.35">
      <c r="V3266" s="43"/>
    </row>
    <row r="3267" spans="22:22" x14ac:dyDescent="0.35">
      <c r="V3267" s="43"/>
    </row>
    <row r="3268" spans="22:22" x14ac:dyDescent="0.35">
      <c r="V3268" s="43"/>
    </row>
    <row r="3269" spans="22:22" x14ac:dyDescent="0.35">
      <c r="V3269" s="43"/>
    </row>
    <row r="3270" spans="22:22" x14ac:dyDescent="0.35">
      <c r="V3270" s="43"/>
    </row>
    <row r="3271" spans="22:22" x14ac:dyDescent="0.35">
      <c r="V3271" s="43"/>
    </row>
    <row r="3272" spans="22:22" x14ac:dyDescent="0.35">
      <c r="V3272" s="43"/>
    </row>
    <row r="3273" spans="22:22" x14ac:dyDescent="0.35">
      <c r="V3273" s="43"/>
    </row>
    <row r="3274" spans="22:22" x14ac:dyDescent="0.35">
      <c r="V3274" s="43"/>
    </row>
    <row r="3275" spans="22:22" x14ac:dyDescent="0.35">
      <c r="V3275" s="43"/>
    </row>
    <row r="3276" spans="22:22" x14ac:dyDescent="0.35">
      <c r="V3276" s="43"/>
    </row>
    <row r="3277" spans="22:22" x14ac:dyDescent="0.35">
      <c r="V3277" s="43"/>
    </row>
    <row r="3278" spans="22:22" x14ac:dyDescent="0.35">
      <c r="V3278" s="43"/>
    </row>
    <row r="3279" spans="22:22" x14ac:dyDescent="0.35">
      <c r="V3279" s="43"/>
    </row>
    <row r="3280" spans="22:22" x14ac:dyDescent="0.35">
      <c r="V3280" s="43"/>
    </row>
    <row r="3281" spans="22:22" x14ac:dyDescent="0.35">
      <c r="V3281" s="43"/>
    </row>
    <row r="3282" spans="22:22" x14ac:dyDescent="0.35">
      <c r="V3282" s="43"/>
    </row>
    <row r="3283" spans="22:22" x14ac:dyDescent="0.35">
      <c r="V3283" s="43"/>
    </row>
    <row r="3284" spans="22:22" x14ac:dyDescent="0.35">
      <c r="V3284" s="43"/>
    </row>
    <row r="3285" spans="22:22" x14ac:dyDescent="0.35">
      <c r="V3285" s="43"/>
    </row>
    <row r="3286" spans="22:22" x14ac:dyDescent="0.35">
      <c r="V3286" s="43"/>
    </row>
    <row r="3287" spans="22:22" x14ac:dyDescent="0.35">
      <c r="V3287" s="43"/>
    </row>
    <row r="3288" spans="22:22" x14ac:dyDescent="0.35">
      <c r="V3288" s="43"/>
    </row>
    <row r="3289" spans="22:22" x14ac:dyDescent="0.35">
      <c r="V3289" s="43"/>
    </row>
    <row r="3290" spans="22:22" x14ac:dyDescent="0.35">
      <c r="V3290" s="43"/>
    </row>
    <row r="3291" spans="22:22" x14ac:dyDescent="0.35">
      <c r="V3291" s="43"/>
    </row>
    <row r="3292" spans="22:22" x14ac:dyDescent="0.35">
      <c r="V3292" s="43"/>
    </row>
    <row r="3293" spans="22:22" x14ac:dyDescent="0.35">
      <c r="V3293" s="43"/>
    </row>
    <row r="3294" spans="22:22" x14ac:dyDescent="0.35">
      <c r="V3294" s="43"/>
    </row>
    <row r="3295" spans="22:22" x14ac:dyDescent="0.35">
      <c r="V3295" s="43"/>
    </row>
    <row r="3296" spans="22:22" x14ac:dyDescent="0.35">
      <c r="V3296" s="43"/>
    </row>
    <row r="3297" spans="22:22" x14ac:dyDescent="0.35">
      <c r="V3297" s="43"/>
    </row>
    <row r="3298" spans="22:22" x14ac:dyDescent="0.35">
      <c r="V3298" s="43"/>
    </row>
    <row r="3299" spans="22:22" x14ac:dyDescent="0.35">
      <c r="V3299" s="43"/>
    </row>
    <row r="3300" spans="22:22" x14ac:dyDescent="0.35">
      <c r="V3300" s="43"/>
    </row>
    <row r="3301" spans="22:22" x14ac:dyDescent="0.35">
      <c r="V3301" s="43"/>
    </row>
    <row r="3302" spans="22:22" x14ac:dyDescent="0.35">
      <c r="V3302" s="43"/>
    </row>
    <row r="3303" spans="22:22" x14ac:dyDescent="0.35">
      <c r="V3303" s="43"/>
    </row>
    <row r="3304" spans="22:22" x14ac:dyDescent="0.35">
      <c r="V3304" s="43"/>
    </row>
    <row r="3305" spans="22:22" x14ac:dyDescent="0.35">
      <c r="V3305" s="43"/>
    </row>
    <row r="3306" spans="22:22" x14ac:dyDescent="0.35">
      <c r="V3306" s="43"/>
    </row>
    <row r="3307" spans="22:22" x14ac:dyDescent="0.35">
      <c r="V3307" s="43"/>
    </row>
    <row r="3308" spans="22:22" x14ac:dyDescent="0.35">
      <c r="V3308" s="43"/>
    </row>
    <row r="3309" spans="22:22" x14ac:dyDescent="0.35">
      <c r="V3309" s="43"/>
    </row>
    <row r="3310" spans="22:22" x14ac:dyDescent="0.35">
      <c r="V3310" s="43"/>
    </row>
    <row r="3311" spans="22:22" x14ac:dyDescent="0.35">
      <c r="V3311" s="43"/>
    </row>
    <row r="3312" spans="22:22" x14ac:dyDescent="0.35">
      <c r="V3312" s="43"/>
    </row>
    <row r="3313" spans="22:22" x14ac:dyDescent="0.35">
      <c r="V3313" s="43"/>
    </row>
    <row r="3314" spans="22:22" x14ac:dyDescent="0.35">
      <c r="V3314" s="43"/>
    </row>
    <row r="3315" spans="22:22" x14ac:dyDescent="0.35">
      <c r="V3315" s="43"/>
    </row>
    <row r="3316" spans="22:22" x14ac:dyDescent="0.35">
      <c r="V3316" s="43"/>
    </row>
    <row r="3317" spans="22:22" x14ac:dyDescent="0.35">
      <c r="V3317" s="43"/>
    </row>
    <row r="3318" spans="22:22" x14ac:dyDescent="0.35">
      <c r="V3318" s="43"/>
    </row>
    <row r="3319" spans="22:22" x14ac:dyDescent="0.35">
      <c r="V3319" s="43"/>
    </row>
    <row r="3320" spans="22:22" x14ac:dyDescent="0.35">
      <c r="V3320" s="43"/>
    </row>
    <row r="3321" spans="22:22" x14ac:dyDescent="0.35">
      <c r="V3321" s="43"/>
    </row>
    <row r="3322" spans="22:22" x14ac:dyDescent="0.35">
      <c r="V3322" s="43"/>
    </row>
    <row r="3323" spans="22:22" x14ac:dyDescent="0.35">
      <c r="V3323" s="43"/>
    </row>
    <row r="3324" spans="22:22" x14ac:dyDescent="0.35">
      <c r="V3324" s="43"/>
    </row>
    <row r="3325" spans="22:22" x14ac:dyDescent="0.35">
      <c r="V3325" s="43"/>
    </row>
    <row r="3326" spans="22:22" x14ac:dyDescent="0.35">
      <c r="V3326" s="43"/>
    </row>
    <row r="3327" spans="22:22" x14ac:dyDescent="0.35">
      <c r="V3327" s="43"/>
    </row>
    <row r="3328" spans="22:22" x14ac:dyDescent="0.35">
      <c r="V3328" s="43"/>
    </row>
    <row r="3329" spans="22:22" x14ac:dyDescent="0.35">
      <c r="V3329" s="43"/>
    </row>
    <row r="3330" spans="22:22" x14ac:dyDescent="0.35">
      <c r="V3330" s="43"/>
    </row>
    <row r="3331" spans="22:22" x14ac:dyDescent="0.35">
      <c r="V3331" s="43"/>
    </row>
    <row r="3332" spans="22:22" x14ac:dyDescent="0.35">
      <c r="V3332" s="43"/>
    </row>
    <row r="3333" spans="22:22" x14ac:dyDescent="0.35">
      <c r="V3333" s="43"/>
    </row>
    <row r="3334" spans="22:22" x14ac:dyDescent="0.35">
      <c r="V3334" s="43"/>
    </row>
    <row r="3335" spans="22:22" x14ac:dyDescent="0.35">
      <c r="V3335" s="43"/>
    </row>
    <row r="3336" spans="22:22" x14ac:dyDescent="0.35">
      <c r="V3336" s="43"/>
    </row>
    <row r="3337" spans="22:22" x14ac:dyDescent="0.35">
      <c r="V3337" s="43"/>
    </row>
    <row r="3338" spans="22:22" x14ac:dyDescent="0.35">
      <c r="V3338" s="43"/>
    </row>
    <row r="3339" spans="22:22" x14ac:dyDescent="0.35">
      <c r="V3339" s="43"/>
    </row>
    <row r="3340" spans="22:22" x14ac:dyDescent="0.35">
      <c r="V3340" s="43"/>
    </row>
    <row r="3341" spans="22:22" x14ac:dyDescent="0.35">
      <c r="V3341" s="43"/>
    </row>
    <row r="3342" spans="22:22" x14ac:dyDescent="0.35">
      <c r="V3342" s="43"/>
    </row>
    <row r="3343" spans="22:22" x14ac:dyDescent="0.35">
      <c r="V3343" s="43"/>
    </row>
    <row r="3344" spans="22:22" x14ac:dyDescent="0.35">
      <c r="V3344" s="43"/>
    </row>
    <row r="3345" spans="22:22" x14ac:dyDescent="0.35">
      <c r="V3345" s="43"/>
    </row>
    <row r="3346" spans="22:22" x14ac:dyDescent="0.35">
      <c r="V3346" s="43"/>
    </row>
    <row r="3347" spans="22:22" x14ac:dyDescent="0.35">
      <c r="V3347" s="43"/>
    </row>
    <row r="3348" spans="22:22" x14ac:dyDescent="0.35">
      <c r="V3348" s="43"/>
    </row>
    <row r="3349" spans="22:22" x14ac:dyDescent="0.35">
      <c r="V3349" s="43"/>
    </row>
    <row r="3350" spans="22:22" x14ac:dyDescent="0.35">
      <c r="V3350" s="43"/>
    </row>
    <row r="3351" spans="22:22" x14ac:dyDescent="0.35">
      <c r="V3351" s="43"/>
    </row>
    <row r="3352" spans="22:22" x14ac:dyDescent="0.35">
      <c r="V3352" s="43"/>
    </row>
    <row r="3353" spans="22:22" x14ac:dyDescent="0.35">
      <c r="V3353" s="43"/>
    </row>
    <row r="3354" spans="22:22" x14ac:dyDescent="0.35">
      <c r="V3354" s="43"/>
    </row>
    <row r="3355" spans="22:22" x14ac:dyDescent="0.35">
      <c r="V3355" s="43"/>
    </row>
    <row r="3356" spans="22:22" x14ac:dyDescent="0.35">
      <c r="V3356" s="43"/>
    </row>
    <row r="3357" spans="22:22" x14ac:dyDescent="0.35">
      <c r="V3357" s="43"/>
    </row>
    <row r="3358" spans="22:22" x14ac:dyDescent="0.35">
      <c r="V3358" s="43"/>
    </row>
    <row r="3359" spans="22:22" x14ac:dyDescent="0.35">
      <c r="V3359" s="43"/>
    </row>
    <row r="3360" spans="22:22" x14ac:dyDescent="0.35">
      <c r="V3360" s="43"/>
    </row>
    <row r="3361" spans="22:22" x14ac:dyDescent="0.35">
      <c r="V3361" s="43"/>
    </row>
    <row r="3362" spans="22:22" x14ac:dyDescent="0.35">
      <c r="V3362" s="43"/>
    </row>
    <row r="3363" spans="22:22" x14ac:dyDescent="0.35">
      <c r="V3363" s="43"/>
    </row>
    <row r="3364" spans="22:22" x14ac:dyDescent="0.35">
      <c r="V3364" s="43"/>
    </row>
    <row r="3365" spans="22:22" x14ac:dyDescent="0.35">
      <c r="V3365" s="43"/>
    </row>
    <row r="3366" spans="22:22" x14ac:dyDescent="0.35">
      <c r="V3366" s="43"/>
    </row>
    <row r="3367" spans="22:22" x14ac:dyDescent="0.35">
      <c r="V3367" s="43"/>
    </row>
    <row r="3368" spans="22:22" x14ac:dyDescent="0.35">
      <c r="V3368" s="43"/>
    </row>
    <row r="3369" spans="22:22" x14ac:dyDescent="0.35">
      <c r="V3369" s="43"/>
    </row>
    <row r="3370" spans="22:22" x14ac:dyDescent="0.35">
      <c r="V3370" s="43"/>
    </row>
    <row r="3371" spans="22:22" x14ac:dyDescent="0.35">
      <c r="V3371" s="43"/>
    </row>
    <row r="3372" spans="22:22" x14ac:dyDescent="0.35">
      <c r="V3372" s="43"/>
    </row>
    <row r="3373" spans="22:22" x14ac:dyDescent="0.35">
      <c r="V3373" s="43"/>
    </row>
    <row r="3374" spans="22:22" x14ac:dyDescent="0.35">
      <c r="V3374" s="43"/>
    </row>
    <row r="3375" spans="22:22" x14ac:dyDescent="0.35">
      <c r="V3375" s="43"/>
    </row>
    <row r="3376" spans="22:22" x14ac:dyDescent="0.35">
      <c r="V3376" s="43"/>
    </row>
    <row r="3377" spans="22:22" x14ac:dyDescent="0.35">
      <c r="V3377" s="43"/>
    </row>
    <row r="3378" spans="22:22" x14ac:dyDescent="0.35">
      <c r="V3378" s="43"/>
    </row>
    <row r="3379" spans="22:22" x14ac:dyDescent="0.35">
      <c r="V3379" s="43"/>
    </row>
    <row r="3380" spans="22:22" x14ac:dyDescent="0.35">
      <c r="V3380" s="43"/>
    </row>
    <row r="3381" spans="22:22" x14ac:dyDescent="0.35">
      <c r="V3381" s="43"/>
    </row>
    <row r="3382" spans="22:22" x14ac:dyDescent="0.35">
      <c r="V3382" s="43"/>
    </row>
    <row r="3383" spans="22:22" x14ac:dyDescent="0.35">
      <c r="V3383" s="43"/>
    </row>
    <row r="3384" spans="22:22" x14ac:dyDescent="0.35">
      <c r="V3384" s="43"/>
    </row>
    <row r="3385" spans="22:22" x14ac:dyDescent="0.35">
      <c r="V3385" s="43"/>
    </row>
    <row r="3386" spans="22:22" x14ac:dyDescent="0.35">
      <c r="V3386" s="43"/>
    </row>
    <row r="3387" spans="22:22" x14ac:dyDescent="0.35">
      <c r="V3387" s="43"/>
    </row>
    <row r="3388" spans="22:22" x14ac:dyDescent="0.35">
      <c r="V3388" s="43"/>
    </row>
    <row r="3389" spans="22:22" x14ac:dyDescent="0.35">
      <c r="V3389" s="43"/>
    </row>
    <row r="3390" spans="22:22" x14ac:dyDescent="0.35">
      <c r="V3390" s="43"/>
    </row>
    <row r="3391" spans="22:22" x14ac:dyDescent="0.35">
      <c r="V3391" s="43"/>
    </row>
    <row r="3392" spans="22:22" x14ac:dyDescent="0.35">
      <c r="V3392" s="43"/>
    </row>
    <row r="3393" spans="22:22" x14ac:dyDescent="0.35">
      <c r="V3393" s="43"/>
    </row>
    <row r="3394" spans="22:22" x14ac:dyDescent="0.35">
      <c r="V3394" s="43"/>
    </row>
    <row r="3395" spans="22:22" x14ac:dyDescent="0.35">
      <c r="V3395" s="43"/>
    </row>
    <row r="3396" spans="22:22" x14ac:dyDescent="0.35">
      <c r="V3396" s="43"/>
    </row>
    <row r="3397" spans="22:22" x14ac:dyDescent="0.35">
      <c r="V3397" s="43"/>
    </row>
    <row r="3398" spans="22:22" x14ac:dyDescent="0.35">
      <c r="V3398" s="43"/>
    </row>
    <row r="3399" spans="22:22" x14ac:dyDescent="0.35">
      <c r="V3399" s="43"/>
    </row>
    <row r="3400" spans="22:22" x14ac:dyDescent="0.35">
      <c r="V3400" s="43"/>
    </row>
    <row r="3401" spans="22:22" x14ac:dyDescent="0.35">
      <c r="V3401" s="43"/>
    </row>
    <row r="3402" spans="22:22" x14ac:dyDescent="0.35">
      <c r="V3402" s="43"/>
    </row>
    <row r="3403" spans="22:22" x14ac:dyDescent="0.35">
      <c r="V3403" s="43"/>
    </row>
    <row r="3404" spans="22:22" x14ac:dyDescent="0.35">
      <c r="V3404" s="43"/>
    </row>
    <row r="3405" spans="22:22" x14ac:dyDescent="0.35">
      <c r="V3405" s="43"/>
    </row>
    <row r="3406" spans="22:22" x14ac:dyDescent="0.35">
      <c r="V3406" s="43"/>
    </row>
    <row r="3407" spans="22:22" x14ac:dyDescent="0.35">
      <c r="V3407" s="43"/>
    </row>
    <row r="3408" spans="22:22" x14ac:dyDescent="0.35">
      <c r="V3408" s="43"/>
    </row>
    <row r="3409" spans="22:22" x14ac:dyDescent="0.35">
      <c r="V3409" s="43"/>
    </row>
    <row r="3410" spans="22:22" x14ac:dyDescent="0.35">
      <c r="V3410" s="43"/>
    </row>
    <row r="3411" spans="22:22" x14ac:dyDescent="0.35">
      <c r="V3411" s="43"/>
    </row>
    <row r="3412" spans="22:22" x14ac:dyDescent="0.35">
      <c r="V3412" s="43"/>
    </row>
    <row r="3413" spans="22:22" x14ac:dyDescent="0.35">
      <c r="V3413" s="43"/>
    </row>
    <row r="3414" spans="22:22" x14ac:dyDescent="0.35">
      <c r="V3414" s="43"/>
    </row>
    <row r="3415" spans="22:22" x14ac:dyDescent="0.35">
      <c r="V3415" s="43"/>
    </row>
    <row r="3416" spans="22:22" x14ac:dyDescent="0.35">
      <c r="V3416" s="43"/>
    </row>
    <row r="3417" spans="22:22" x14ac:dyDescent="0.35">
      <c r="V3417" s="43"/>
    </row>
    <row r="3418" spans="22:22" x14ac:dyDescent="0.35">
      <c r="V3418" s="43"/>
    </row>
    <row r="3419" spans="22:22" x14ac:dyDescent="0.35">
      <c r="V3419" s="43"/>
    </row>
    <row r="3420" spans="22:22" x14ac:dyDescent="0.35">
      <c r="V3420" s="43"/>
    </row>
    <row r="3421" spans="22:22" x14ac:dyDescent="0.35">
      <c r="V3421" s="43"/>
    </row>
    <row r="3422" spans="22:22" x14ac:dyDescent="0.35">
      <c r="V3422" s="43"/>
    </row>
    <row r="3423" spans="22:22" x14ac:dyDescent="0.35">
      <c r="V3423" s="43"/>
    </row>
    <row r="3424" spans="22:22" x14ac:dyDescent="0.35">
      <c r="V3424" s="43"/>
    </row>
    <row r="3425" spans="22:22" x14ac:dyDescent="0.35">
      <c r="V3425" s="43"/>
    </row>
    <row r="3426" spans="22:22" x14ac:dyDescent="0.35">
      <c r="V3426" s="43"/>
    </row>
    <row r="3427" spans="22:22" x14ac:dyDescent="0.35">
      <c r="V3427" s="43"/>
    </row>
    <row r="3428" spans="22:22" x14ac:dyDescent="0.35">
      <c r="V3428" s="43"/>
    </row>
    <row r="3429" spans="22:22" x14ac:dyDescent="0.35">
      <c r="V3429" s="43"/>
    </row>
    <row r="3430" spans="22:22" x14ac:dyDescent="0.35">
      <c r="V3430" s="43"/>
    </row>
    <row r="3431" spans="22:22" x14ac:dyDescent="0.35">
      <c r="V3431" s="43"/>
    </row>
    <row r="3432" spans="22:22" x14ac:dyDescent="0.35">
      <c r="V3432" s="43"/>
    </row>
    <row r="3433" spans="22:22" x14ac:dyDescent="0.35">
      <c r="V3433" s="43"/>
    </row>
    <row r="3434" spans="22:22" x14ac:dyDescent="0.35">
      <c r="V3434" s="43"/>
    </row>
    <row r="3435" spans="22:22" x14ac:dyDescent="0.35">
      <c r="V3435" s="43"/>
    </row>
    <row r="3436" spans="22:22" x14ac:dyDescent="0.35">
      <c r="V3436" s="43"/>
    </row>
    <row r="3437" spans="22:22" x14ac:dyDescent="0.35">
      <c r="V3437" s="43"/>
    </row>
    <row r="3438" spans="22:22" x14ac:dyDescent="0.35">
      <c r="V3438" s="43"/>
    </row>
    <row r="3439" spans="22:22" x14ac:dyDescent="0.35">
      <c r="V3439" s="43"/>
    </row>
    <row r="3440" spans="22:22" x14ac:dyDescent="0.35">
      <c r="V3440" s="43"/>
    </row>
    <row r="3441" spans="22:22" x14ac:dyDescent="0.35">
      <c r="V3441" s="43"/>
    </row>
    <row r="3442" spans="22:22" x14ac:dyDescent="0.35">
      <c r="V3442" s="43"/>
    </row>
    <row r="3443" spans="22:22" x14ac:dyDescent="0.35">
      <c r="V3443" s="43"/>
    </row>
    <row r="3444" spans="22:22" x14ac:dyDescent="0.35">
      <c r="V3444" s="43"/>
    </row>
    <row r="3445" spans="22:22" x14ac:dyDescent="0.35">
      <c r="V3445" s="43"/>
    </row>
    <row r="3446" spans="22:22" x14ac:dyDescent="0.35">
      <c r="V3446" s="43"/>
    </row>
    <row r="3447" spans="22:22" x14ac:dyDescent="0.35">
      <c r="V3447" s="43"/>
    </row>
    <row r="3448" spans="22:22" x14ac:dyDescent="0.35">
      <c r="V3448" s="43"/>
    </row>
    <row r="3449" spans="22:22" x14ac:dyDescent="0.35">
      <c r="V3449" s="43"/>
    </row>
    <row r="3450" spans="22:22" x14ac:dyDescent="0.35">
      <c r="V3450" s="43"/>
    </row>
    <row r="3451" spans="22:22" x14ac:dyDescent="0.35">
      <c r="V3451" s="43"/>
    </row>
    <row r="3452" spans="22:22" x14ac:dyDescent="0.35">
      <c r="V3452" s="43"/>
    </row>
    <row r="3453" spans="22:22" x14ac:dyDescent="0.35">
      <c r="V3453" s="43"/>
    </row>
    <row r="3454" spans="22:22" x14ac:dyDescent="0.35">
      <c r="V3454" s="43"/>
    </row>
    <row r="3455" spans="22:22" x14ac:dyDescent="0.35">
      <c r="V3455" s="43"/>
    </row>
    <row r="3456" spans="22:22" x14ac:dyDescent="0.35">
      <c r="V3456" s="43"/>
    </row>
    <row r="3457" spans="22:22" x14ac:dyDescent="0.35">
      <c r="V3457" s="43"/>
    </row>
    <row r="3458" spans="22:22" x14ac:dyDescent="0.35">
      <c r="V3458" s="43"/>
    </row>
    <row r="3459" spans="22:22" x14ac:dyDescent="0.35">
      <c r="V3459" s="43"/>
    </row>
    <row r="3460" spans="22:22" x14ac:dyDescent="0.35">
      <c r="V3460" s="43"/>
    </row>
    <row r="3461" spans="22:22" x14ac:dyDescent="0.35">
      <c r="V3461" s="43"/>
    </row>
    <row r="3462" spans="22:22" x14ac:dyDescent="0.35">
      <c r="V3462" s="43"/>
    </row>
    <row r="3463" spans="22:22" x14ac:dyDescent="0.35">
      <c r="V3463" s="43"/>
    </row>
    <row r="3464" spans="22:22" x14ac:dyDescent="0.35">
      <c r="V3464" s="43"/>
    </row>
    <row r="3465" spans="22:22" x14ac:dyDescent="0.35">
      <c r="V3465" s="43"/>
    </row>
    <row r="3466" spans="22:22" x14ac:dyDescent="0.35">
      <c r="V3466" s="43"/>
    </row>
    <row r="3467" spans="22:22" x14ac:dyDescent="0.35">
      <c r="V3467" s="43"/>
    </row>
    <row r="3468" spans="22:22" x14ac:dyDescent="0.35">
      <c r="V3468" s="43"/>
    </row>
    <row r="3469" spans="22:22" x14ac:dyDescent="0.35">
      <c r="V3469" s="43"/>
    </row>
    <row r="3470" spans="22:22" x14ac:dyDescent="0.35">
      <c r="V3470" s="43"/>
    </row>
    <row r="3471" spans="22:22" x14ac:dyDescent="0.35">
      <c r="V3471" s="43"/>
    </row>
    <row r="3472" spans="22:22" x14ac:dyDescent="0.35">
      <c r="V3472" s="43"/>
    </row>
    <row r="3473" spans="22:22" x14ac:dyDescent="0.35">
      <c r="V3473" s="43"/>
    </row>
    <row r="3474" spans="22:22" x14ac:dyDescent="0.35">
      <c r="V3474" s="43"/>
    </row>
    <row r="3475" spans="22:22" x14ac:dyDescent="0.35">
      <c r="V3475" s="43"/>
    </row>
    <row r="3476" spans="22:22" x14ac:dyDescent="0.35">
      <c r="V3476" s="43"/>
    </row>
    <row r="3477" spans="22:22" x14ac:dyDescent="0.35">
      <c r="V3477" s="43"/>
    </row>
    <row r="3478" spans="22:22" x14ac:dyDescent="0.35">
      <c r="V3478" s="43"/>
    </row>
    <row r="3479" spans="22:22" x14ac:dyDescent="0.35">
      <c r="V3479" s="43"/>
    </row>
    <row r="3480" spans="22:22" x14ac:dyDescent="0.35">
      <c r="V3480" s="43"/>
    </row>
    <row r="3481" spans="22:22" x14ac:dyDescent="0.35">
      <c r="V3481" s="43"/>
    </row>
    <row r="3482" spans="22:22" x14ac:dyDescent="0.35">
      <c r="V3482" s="43"/>
    </row>
    <row r="3483" spans="22:22" x14ac:dyDescent="0.35">
      <c r="V3483" s="43"/>
    </row>
    <row r="3484" spans="22:22" x14ac:dyDescent="0.35">
      <c r="V3484" s="43"/>
    </row>
    <row r="3485" spans="22:22" x14ac:dyDescent="0.35">
      <c r="V3485" s="43"/>
    </row>
    <row r="3486" spans="22:22" x14ac:dyDescent="0.35">
      <c r="V3486" s="43"/>
    </row>
    <row r="3487" spans="22:22" x14ac:dyDescent="0.35">
      <c r="V3487" s="43"/>
    </row>
    <row r="3488" spans="22:22" x14ac:dyDescent="0.35">
      <c r="V3488" s="43"/>
    </row>
    <row r="3489" spans="22:22" x14ac:dyDescent="0.35">
      <c r="V3489" s="43"/>
    </row>
    <row r="3490" spans="22:22" x14ac:dyDescent="0.35">
      <c r="V3490" s="43"/>
    </row>
    <row r="3491" spans="22:22" x14ac:dyDescent="0.35">
      <c r="V3491" s="43"/>
    </row>
    <row r="3492" spans="22:22" x14ac:dyDescent="0.35">
      <c r="V3492" s="43"/>
    </row>
    <row r="3493" spans="22:22" x14ac:dyDescent="0.35">
      <c r="V3493" s="43"/>
    </row>
    <row r="3494" spans="22:22" x14ac:dyDescent="0.35">
      <c r="V3494" s="43"/>
    </row>
    <row r="3495" spans="22:22" x14ac:dyDescent="0.35">
      <c r="V3495" s="43"/>
    </row>
    <row r="3496" spans="22:22" x14ac:dyDescent="0.35">
      <c r="V3496" s="43"/>
    </row>
    <row r="3497" spans="22:22" x14ac:dyDescent="0.35">
      <c r="V3497" s="43"/>
    </row>
    <row r="3498" spans="22:22" x14ac:dyDescent="0.35">
      <c r="V3498" s="43"/>
    </row>
    <row r="3499" spans="22:22" x14ac:dyDescent="0.35">
      <c r="V3499" s="43"/>
    </row>
    <row r="3500" spans="22:22" x14ac:dyDescent="0.35">
      <c r="V3500" s="43"/>
    </row>
    <row r="3501" spans="22:22" x14ac:dyDescent="0.35">
      <c r="V3501" s="43"/>
    </row>
    <row r="3502" spans="22:22" x14ac:dyDescent="0.35">
      <c r="V3502" s="43"/>
    </row>
    <row r="3503" spans="22:22" x14ac:dyDescent="0.35">
      <c r="V3503" s="43"/>
    </row>
    <row r="3504" spans="22:22" x14ac:dyDescent="0.35">
      <c r="V3504" s="43"/>
    </row>
    <row r="3505" spans="22:22" x14ac:dyDescent="0.35">
      <c r="V3505" s="43"/>
    </row>
    <row r="3506" spans="22:22" x14ac:dyDescent="0.35">
      <c r="V3506" s="43"/>
    </row>
    <row r="3507" spans="22:22" x14ac:dyDescent="0.35">
      <c r="V3507" s="43"/>
    </row>
    <row r="3508" spans="22:22" x14ac:dyDescent="0.35">
      <c r="V3508" s="43"/>
    </row>
    <row r="3509" spans="22:22" x14ac:dyDescent="0.35">
      <c r="V3509" s="43"/>
    </row>
    <row r="3510" spans="22:22" x14ac:dyDescent="0.35">
      <c r="V3510" s="43"/>
    </row>
    <row r="3511" spans="22:22" x14ac:dyDescent="0.35">
      <c r="V3511" s="43"/>
    </row>
    <row r="3512" spans="22:22" x14ac:dyDescent="0.35">
      <c r="V3512" s="43"/>
    </row>
    <row r="3513" spans="22:22" x14ac:dyDescent="0.35">
      <c r="V3513" s="43"/>
    </row>
    <row r="3514" spans="22:22" x14ac:dyDescent="0.35">
      <c r="V3514" s="43"/>
    </row>
    <row r="3515" spans="22:22" x14ac:dyDescent="0.35">
      <c r="V3515" s="43"/>
    </row>
    <row r="3516" spans="22:22" x14ac:dyDescent="0.35">
      <c r="V3516" s="43"/>
    </row>
    <row r="3517" spans="22:22" x14ac:dyDescent="0.35">
      <c r="V3517" s="43"/>
    </row>
    <row r="3518" spans="22:22" x14ac:dyDescent="0.35">
      <c r="V3518" s="43"/>
    </row>
    <row r="3519" spans="22:22" x14ac:dyDescent="0.35">
      <c r="V3519" s="43"/>
    </row>
    <row r="3520" spans="22:22" x14ac:dyDescent="0.35">
      <c r="V3520" s="43"/>
    </row>
    <row r="3521" spans="22:22" x14ac:dyDescent="0.35">
      <c r="V3521" s="43"/>
    </row>
    <row r="3522" spans="22:22" x14ac:dyDescent="0.35">
      <c r="V3522" s="43"/>
    </row>
    <row r="3523" spans="22:22" x14ac:dyDescent="0.35">
      <c r="V3523" s="43"/>
    </row>
    <row r="3524" spans="22:22" x14ac:dyDescent="0.35">
      <c r="V3524" s="43"/>
    </row>
    <row r="3525" spans="22:22" x14ac:dyDescent="0.35">
      <c r="V3525" s="43"/>
    </row>
    <row r="3526" spans="22:22" x14ac:dyDescent="0.35">
      <c r="V3526" s="43"/>
    </row>
    <row r="3527" spans="22:22" x14ac:dyDescent="0.35">
      <c r="V3527" s="43"/>
    </row>
    <row r="3528" spans="22:22" x14ac:dyDescent="0.35">
      <c r="V3528" s="43"/>
    </row>
    <row r="3529" spans="22:22" x14ac:dyDescent="0.35">
      <c r="V3529" s="43"/>
    </row>
    <row r="3530" spans="22:22" x14ac:dyDescent="0.35">
      <c r="V3530" s="43"/>
    </row>
    <row r="3531" spans="22:22" x14ac:dyDescent="0.35">
      <c r="V3531" s="43"/>
    </row>
    <row r="3532" spans="22:22" x14ac:dyDescent="0.35">
      <c r="V3532" s="43"/>
    </row>
    <row r="3533" spans="22:22" x14ac:dyDescent="0.35">
      <c r="V3533" s="43"/>
    </row>
    <row r="3534" spans="22:22" x14ac:dyDescent="0.35">
      <c r="V3534" s="43"/>
    </row>
    <row r="3535" spans="22:22" x14ac:dyDescent="0.35">
      <c r="V3535" s="43"/>
    </row>
    <row r="3536" spans="22:22" x14ac:dyDescent="0.35">
      <c r="V3536" s="43"/>
    </row>
    <row r="3537" spans="22:22" x14ac:dyDescent="0.35">
      <c r="V3537" s="43"/>
    </row>
    <row r="3538" spans="22:22" x14ac:dyDescent="0.35">
      <c r="V3538" s="43"/>
    </row>
    <row r="3539" spans="22:22" x14ac:dyDescent="0.35">
      <c r="V3539" s="43"/>
    </row>
    <row r="3540" spans="22:22" x14ac:dyDescent="0.35">
      <c r="V3540" s="43"/>
    </row>
    <row r="3541" spans="22:22" x14ac:dyDescent="0.35">
      <c r="V3541" s="43"/>
    </row>
    <row r="3542" spans="22:22" x14ac:dyDescent="0.35">
      <c r="V3542" s="43"/>
    </row>
    <row r="3543" spans="22:22" x14ac:dyDescent="0.35">
      <c r="V3543" s="43"/>
    </row>
    <row r="3544" spans="22:22" x14ac:dyDescent="0.35">
      <c r="V3544" s="43"/>
    </row>
    <row r="3545" spans="22:22" x14ac:dyDescent="0.35">
      <c r="V3545" s="43"/>
    </row>
    <row r="3546" spans="22:22" x14ac:dyDescent="0.35">
      <c r="V3546" s="43"/>
    </row>
    <row r="3547" spans="22:22" x14ac:dyDescent="0.35">
      <c r="V3547" s="43"/>
    </row>
    <row r="3548" spans="22:22" x14ac:dyDescent="0.35">
      <c r="V3548" s="43"/>
    </row>
    <row r="3549" spans="22:22" x14ac:dyDescent="0.35">
      <c r="V3549" s="43"/>
    </row>
    <row r="3550" spans="22:22" x14ac:dyDescent="0.35">
      <c r="V3550" s="43"/>
    </row>
    <row r="3551" spans="22:22" x14ac:dyDescent="0.35">
      <c r="V3551" s="43"/>
    </row>
    <row r="3552" spans="22:22" x14ac:dyDescent="0.35">
      <c r="V3552" s="43"/>
    </row>
    <row r="3553" spans="22:22" x14ac:dyDescent="0.35">
      <c r="V3553" s="43"/>
    </row>
    <row r="3554" spans="22:22" x14ac:dyDescent="0.35">
      <c r="V3554" s="43"/>
    </row>
    <row r="3555" spans="22:22" x14ac:dyDescent="0.35">
      <c r="V3555" s="43"/>
    </row>
    <row r="3556" spans="22:22" x14ac:dyDescent="0.35">
      <c r="V3556" s="43"/>
    </row>
    <row r="3557" spans="22:22" x14ac:dyDescent="0.35">
      <c r="V3557" s="43"/>
    </row>
    <row r="3558" spans="22:22" x14ac:dyDescent="0.35">
      <c r="V3558" s="43"/>
    </row>
    <row r="3559" spans="22:22" x14ac:dyDescent="0.35">
      <c r="V3559" s="43"/>
    </row>
    <row r="3560" spans="22:22" x14ac:dyDescent="0.35">
      <c r="V3560" s="43"/>
    </row>
    <row r="3561" spans="22:22" x14ac:dyDescent="0.35">
      <c r="V3561" s="43"/>
    </row>
    <row r="3562" spans="22:22" x14ac:dyDescent="0.35">
      <c r="V3562" s="43"/>
    </row>
    <row r="3563" spans="22:22" x14ac:dyDescent="0.35">
      <c r="V3563" s="43"/>
    </row>
    <row r="3564" spans="22:22" x14ac:dyDescent="0.35">
      <c r="V3564" s="43"/>
    </row>
    <row r="3565" spans="22:22" x14ac:dyDescent="0.35">
      <c r="V3565" s="43"/>
    </row>
    <row r="3566" spans="22:22" x14ac:dyDescent="0.35">
      <c r="V3566" s="43"/>
    </row>
    <row r="3567" spans="22:22" x14ac:dyDescent="0.35">
      <c r="V3567" s="43"/>
    </row>
    <row r="3568" spans="22:22" x14ac:dyDescent="0.35">
      <c r="V3568" s="43"/>
    </row>
    <row r="3569" spans="22:22" x14ac:dyDescent="0.35">
      <c r="V3569" s="43"/>
    </row>
    <row r="3570" spans="22:22" x14ac:dyDescent="0.35">
      <c r="V3570" s="43"/>
    </row>
    <row r="3571" spans="22:22" x14ac:dyDescent="0.35">
      <c r="V3571" s="43"/>
    </row>
    <row r="3572" spans="22:22" x14ac:dyDescent="0.35">
      <c r="V3572" s="43"/>
    </row>
    <row r="3573" spans="22:22" x14ac:dyDescent="0.35">
      <c r="V3573" s="43"/>
    </row>
    <row r="3574" spans="22:22" x14ac:dyDescent="0.35">
      <c r="V3574" s="43"/>
    </row>
    <row r="3575" spans="22:22" x14ac:dyDescent="0.35">
      <c r="V3575" s="43"/>
    </row>
    <row r="3576" spans="22:22" x14ac:dyDescent="0.35">
      <c r="V3576" s="43"/>
    </row>
    <row r="3577" spans="22:22" x14ac:dyDescent="0.35">
      <c r="V3577" s="43"/>
    </row>
    <row r="3578" spans="22:22" x14ac:dyDescent="0.35">
      <c r="V3578" s="43"/>
    </row>
    <row r="3579" spans="22:22" x14ac:dyDescent="0.35">
      <c r="V3579" s="43"/>
    </row>
    <row r="3580" spans="22:22" x14ac:dyDescent="0.35">
      <c r="V3580" s="43"/>
    </row>
    <row r="3581" spans="22:22" x14ac:dyDescent="0.35">
      <c r="V3581" s="43"/>
    </row>
    <row r="3582" spans="22:22" x14ac:dyDescent="0.35">
      <c r="V3582" s="43"/>
    </row>
    <row r="3583" spans="22:22" x14ac:dyDescent="0.35">
      <c r="V3583" s="43"/>
    </row>
    <row r="3584" spans="22:22" x14ac:dyDescent="0.35">
      <c r="V3584" s="43"/>
    </row>
    <row r="3585" spans="22:22" x14ac:dyDescent="0.35">
      <c r="V3585" s="43"/>
    </row>
    <row r="3586" spans="22:22" x14ac:dyDescent="0.35">
      <c r="V3586" s="43"/>
    </row>
    <row r="3587" spans="22:22" x14ac:dyDescent="0.35">
      <c r="V3587" s="43"/>
    </row>
    <row r="3588" spans="22:22" x14ac:dyDescent="0.35">
      <c r="V3588" s="43"/>
    </row>
    <row r="3589" spans="22:22" x14ac:dyDescent="0.35">
      <c r="V3589" s="43"/>
    </row>
    <row r="3590" spans="22:22" x14ac:dyDescent="0.35">
      <c r="V3590" s="43"/>
    </row>
    <row r="3591" spans="22:22" x14ac:dyDescent="0.35">
      <c r="V3591" s="43"/>
    </row>
    <row r="3592" spans="22:22" x14ac:dyDescent="0.35">
      <c r="V3592" s="43"/>
    </row>
    <row r="3593" spans="22:22" x14ac:dyDescent="0.35">
      <c r="V3593" s="43"/>
    </row>
    <row r="3594" spans="22:22" x14ac:dyDescent="0.35">
      <c r="V3594" s="43"/>
    </row>
    <row r="3595" spans="22:22" x14ac:dyDescent="0.35">
      <c r="V3595" s="43"/>
    </row>
    <row r="3596" spans="22:22" x14ac:dyDescent="0.35">
      <c r="V3596" s="43"/>
    </row>
    <row r="3597" spans="22:22" x14ac:dyDescent="0.35">
      <c r="V3597" s="43"/>
    </row>
    <row r="3598" spans="22:22" x14ac:dyDescent="0.35">
      <c r="V3598" s="43"/>
    </row>
    <row r="3599" spans="22:22" x14ac:dyDescent="0.35">
      <c r="V3599" s="43"/>
    </row>
    <row r="3600" spans="22:22" x14ac:dyDescent="0.35">
      <c r="V3600" s="43"/>
    </row>
    <row r="3601" spans="22:22" x14ac:dyDescent="0.35">
      <c r="V3601" s="43"/>
    </row>
    <row r="3602" spans="22:22" x14ac:dyDescent="0.35">
      <c r="V3602" s="43"/>
    </row>
    <row r="3603" spans="22:22" x14ac:dyDescent="0.35">
      <c r="V3603" s="43"/>
    </row>
    <row r="3604" spans="22:22" x14ac:dyDescent="0.35">
      <c r="V3604" s="43"/>
    </row>
    <row r="3605" spans="22:22" x14ac:dyDescent="0.35">
      <c r="V3605" s="43"/>
    </row>
    <row r="3606" spans="22:22" x14ac:dyDescent="0.35">
      <c r="V3606" s="43"/>
    </row>
    <row r="3607" spans="22:22" x14ac:dyDescent="0.35">
      <c r="V3607" s="43"/>
    </row>
    <row r="3608" spans="22:22" x14ac:dyDescent="0.35">
      <c r="V3608" s="43"/>
    </row>
    <row r="3609" spans="22:22" x14ac:dyDescent="0.35">
      <c r="V3609" s="43"/>
    </row>
    <row r="3610" spans="22:22" x14ac:dyDescent="0.35">
      <c r="V3610" s="43"/>
    </row>
    <row r="3611" spans="22:22" x14ac:dyDescent="0.35">
      <c r="V3611" s="43"/>
    </row>
    <row r="3612" spans="22:22" x14ac:dyDescent="0.35">
      <c r="V3612" s="43"/>
    </row>
    <row r="3613" spans="22:22" x14ac:dyDescent="0.35">
      <c r="V3613" s="43"/>
    </row>
    <row r="3614" spans="22:22" x14ac:dyDescent="0.35">
      <c r="V3614" s="43"/>
    </row>
    <row r="3615" spans="22:22" x14ac:dyDescent="0.35">
      <c r="V3615" s="43"/>
    </row>
    <row r="3616" spans="22:22" x14ac:dyDescent="0.35">
      <c r="V3616" s="43"/>
    </row>
    <row r="3617" spans="22:22" x14ac:dyDescent="0.35">
      <c r="V3617" s="43"/>
    </row>
    <row r="3618" spans="22:22" x14ac:dyDescent="0.35">
      <c r="V3618" s="43"/>
    </row>
    <row r="3619" spans="22:22" x14ac:dyDescent="0.35">
      <c r="V3619" s="43"/>
    </row>
    <row r="3620" spans="22:22" x14ac:dyDescent="0.35">
      <c r="V3620" s="43"/>
    </row>
    <row r="3621" spans="22:22" x14ac:dyDescent="0.35">
      <c r="V3621" s="43"/>
    </row>
    <row r="3622" spans="22:22" x14ac:dyDescent="0.35">
      <c r="V3622" s="43"/>
    </row>
    <row r="3623" spans="22:22" x14ac:dyDescent="0.35">
      <c r="V3623" s="43"/>
    </row>
    <row r="3624" spans="22:22" x14ac:dyDescent="0.35">
      <c r="V3624" s="43"/>
    </row>
    <row r="3625" spans="22:22" x14ac:dyDescent="0.35">
      <c r="V3625" s="43"/>
    </row>
    <row r="3626" spans="22:22" x14ac:dyDescent="0.35">
      <c r="V3626" s="43"/>
    </row>
    <row r="3627" spans="22:22" x14ac:dyDescent="0.35">
      <c r="V3627" s="43"/>
    </row>
    <row r="3628" spans="22:22" x14ac:dyDescent="0.35">
      <c r="V3628" s="43"/>
    </row>
    <row r="3629" spans="22:22" x14ac:dyDescent="0.35">
      <c r="V3629" s="43"/>
    </row>
    <row r="3630" spans="22:22" x14ac:dyDescent="0.35">
      <c r="V3630" s="43"/>
    </row>
    <row r="3631" spans="22:22" x14ac:dyDescent="0.35">
      <c r="V3631" s="43"/>
    </row>
    <row r="3632" spans="22:22" x14ac:dyDescent="0.35">
      <c r="V3632" s="43"/>
    </row>
    <row r="3633" spans="22:22" x14ac:dyDescent="0.35">
      <c r="V3633" s="43"/>
    </row>
    <row r="3634" spans="22:22" x14ac:dyDescent="0.35">
      <c r="V3634" s="43"/>
    </row>
    <row r="3635" spans="22:22" x14ac:dyDescent="0.35">
      <c r="V3635" s="43"/>
    </row>
    <row r="3636" spans="22:22" x14ac:dyDescent="0.35">
      <c r="V3636" s="43"/>
    </row>
    <row r="3637" spans="22:22" x14ac:dyDescent="0.35">
      <c r="V3637" s="43"/>
    </row>
    <row r="3638" spans="22:22" x14ac:dyDescent="0.35">
      <c r="V3638" s="43"/>
    </row>
    <row r="3639" spans="22:22" x14ac:dyDescent="0.35">
      <c r="V3639" s="43"/>
    </row>
    <row r="3640" spans="22:22" x14ac:dyDescent="0.35">
      <c r="V3640" s="43"/>
    </row>
    <row r="3641" spans="22:22" x14ac:dyDescent="0.35">
      <c r="V3641" s="43"/>
    </row>
    <row r="3642" spans="22:22" x14ac:dyDescent="0.35">
      <c r="V3642" s="43"/>
    </row>
    <row r="3643" spans="22:22" x14ac:dyDescent="0.35">
      <c r="V3643" s="43"/>
    </row>
    <row r="3644" spans="22:22" x14ac:dyDescent="0.35">
      <c r="V3644" s="43"/>
    </row>
    <row r="3645" spans="22:22" x14ac:dyDescent="0.35">
      <c r="V3645" s="43"/>
    </row>
    <row r="3646" spans="22:22" x14ac:dyDescent="0.35">
      <c r="V3646" s="43"/>
    </row>
    <row r="3647" spans="22:22" x14ac:dyDescent="0.35">
      <c r="V3647" s="43"/>
    </row>
    <row r="3648" spans="22:22" x14ac:dyDescent="0.35">
      <c r="V3648" s="43"/>
    </row>
    <row r="3649" spans="22:22" x14ac:dyDescent="0.35">
      <c r="V3649" s="43"/>
    </row>
    <row r="3650" spans="22:22" x14ac:dyDescent="0.35">
      <c r="V3650" s="43"/>
    </row>
    <row r="3651" spans="22:22" x14ac:dyDescent="0.35">
      <c r="V3651" s="43"/>
    </row>
    <row r="3652" spans="22:22" x14ac:dyDescent="0.35">
      <c r="V3652" s="43"/>
    </row>
    <row r="3653" spans="22:22" x14ac:dyDescent="0.35">
      <c r="V3653" s="43"/>
    </row>
    <row r="3654" spans="22:22" x14ac:dyDescent="0.35">
      <c r="V3654" s="43"/>
    </row>
    <row r="3655" spans="22:22" x14ac:dyDescent="0.35">
      <c r="V3655" s="43"/>
    </row>
    <row r="3656" spans="22:22" x14ac:dyDescent="0.35">
      <c r="V3656" s="43"/>
    </row>
    <row r="3657" spans="22:22" x14ac:dyDescent="0.35">
      <c r="V3657" s="43"/>
    </row>
    <row r="3658" spans="22:22" x14ac:dyDescent="0.35">
      <c r="V3658" s="43"/>
    </row>
    <row r="3659" spans="22:22" x14ac:dyDescent="0.35">
      <c r="V3659" s="43"/>
    </row>
    <row r="3660" spans="22:22" x14ac:dyDescent="0.35">
      <c r="V3660" s="43"/>
    </row>
    <row r="3661" spans="22:22" x14ac:dyDescent="0.35">
      <c r="V3661" s="43"/>
    </row>
    <row r="3662" spans="22:22" x14ac:dyDescent="0.35">
      <c r="V3662" s="43"/>
    </row>
    <row r="3663" spans="22:22" x14ac:dyDescent="0.35">
      <c r="V3663" s="43"/>
    </row>
    <row r="3664" spans="22:22" x14ac:dyDescent="0.35">
      <c r="V3664" s="43"/>
    </row>
    <row r="3665" spans="22:22" x14ac:dyDescent="0.35">
      <c r="V3665" s="43"/>
    </row>
    <row r="3666" spans="22:22" x14ac:dyDescent="0.35">
      <c r="V3666" s="43"/>
    </row>
    <row r="3667" spans="22:22" x14ac:dyDescent="0.35">
      <c r="V3667" s="43"/>
    </row>
    <row r="3668" spans="22:22" x14ac:dyDescent="0.35">
      <c r="V3668" s="43"/>
    </row>
    <row r="3669" spans="22:22" x14ac:dyDescent="0.35">
      <c r="V3669" s="43"/>
    </row>
    <row r="3670" spans="22:22" x14ac:dyDescent="0.35">
      <c r="V3670" s="43"/>
    </row>
    <row r="3671" spans="22:22" x14ac:dyDescent="0.35">
      <c r="V3671" s="43"/>
    </row>
    <row r="3672" spans="22:22" x14ac:dyDescent="0.35">
      <c r="V3672" s="43"/>
    </row>
    <row r="3673" spans="22:22" x14ac:dyDescent="0.35">
      <c r="V3673" s="43"/>
    </row>
    <row r="3674" spans="22:22" x14ac:dyDescent="0.35">
      <c r="V3674" s="43"/>
    </row>
    <row r="3675" spans="22:22" x14ac:dyDescent="0.35">
      <c r="V3675" s="43"/>
    </row>
    <row r="3676" spans="22:22" x14ac:dyDescent="0.35">
      <c r="V3676" s="43"/>
    </row>
    <row r="3677" spans="22:22" x14ac:dyDescent="0.35">
      <c r="V3677" s="43"/>
    </row>
    <row r="3678" spans="22:22" x14ac:dyDescent="0.35">
      <c r="V3678" s="43"/>
    </row>
    <row r="3679" spans="22:22" x14ac:dyDescent="0.35">
      <c r="V3679" s="43"/>
    </row>
    <row r="3680" spans="22:22" x14ac:dyDescent="0.35">
      <c r="V3680" s="43"/>
    </row>
    <row r="3681" spans="22:22" x14ac:dyDescent="0.35">
      <c r="V3681" s="43"/>
    </row>
    <row r="3682" spans="22:22" x14ac:dyDescent="0.35">
      <c r="V3682" s="43"/>
    </row>
    <row r="3683" spans="22:22" x14ac:dyDescent="0.35">
      <c r="V3683" s="43"/>
    </row>
    <row r="3684" spans="22:22" x14ac:dyDescent="0.35">
      <c r="V3684" s="43"/>
    </row>
    <row r="3685" spans="22:22" x14ac:dyDescent="0.35">
      <c r="V3685" s="43"/>
    </row>
    <row r="3686" spans="22:22" x14ac:dyDescent="0.35">
      <c r="V3686" s="43"/>
    </row>
    <row r="3687" spans="22:22" x14ac:dyDescent="0.35">
      <c r="V3687" s="43"/>
    </row>
    <row r="3688" spans="22:22" x14ac:dyDescent="0.35">
      <c r="V3688" s="43"/>
    </row>
    <row r="3689" spans="22:22" x14ac:dyDescent="0.35">
      <c r="V3689" s="43"/>
    </row>
    <row r="3690" spans="22:22" x14ac:dyDescent="0.35">
      <c r="V3690" s="43"/>
    </row>
    <row r="3691" spans="22:22" x14ac:dyDescent="0.35">
      <c r="V3691" s="43"/>
    </row>
    <row r="3692" spans="22:22" x14ac:dyDescent="0.35">
      <c r="V3692" s="43"/>
    </row>
    <row r="3693" spans="22:22" x14ac:dyDescent="0.35">
      <c r="V3693" s="43"/>
    </row>
    <row r="3694" spans="22:22" x14ac:dyDescent="0.35">
      <c r="V3694" s="43"/>
    </row>
    <row r="3695" spans="22:22" x14ac:dyDescent="0.35">
      <c r="V3695" s="43"/>
    </row>
    <row r="3696" spans="22:22" x14ac:dyDescent="0.35">
      <c r="V3696" s="43"/>
    </row>
    <row r="3697" spans="22:22" x14ac:dyDescent="0.35">
      <c r="V3697" s="43"/>
    </row>
  </sheetData>
  <phoneticPr fontId="2" type="noConversion"/>
  <conditionalFormatting sqref="D290:D1048576 D2:D264">
    <cfRule type="containsText" dxfId="187" priority="31" operator="containsText" text="Female">
      <formula>NOT(ISERROR(SEARCH("Female",D2)))</formula>
    </cfRule>
    <cfRule type="containsText" dxfId="186" priority="32" operator="containsText" text="Male">
      <formula>NOT(ISERROR(SEARCH("Male",D2)))</formula>
    </cfRule>
  </conditionalFormatting>
  <conditionalFormatting sqref="J140 I141:J141 J142:J145 K140:K145 J147:K149 J296:K1048576 I1:I264">
    <cfRule type="containsText" dxfId="185" priority="33" operator="containsText" text="VIP">
      <formula>NOT(ISERROR(SEARCH("VIP",I1)))</formula>
    </cfRule>
    <cfRule type="containsText" dxfId="184" priority="34" operator="containsText" text="Normal">
      <formula>NOT(ISERROR(SEARCH("Normal",I1)))</formula>
    </cfRule>
  </conditionalFormatting>
  <conditionalFormatting sqref="R290:R1048576 R2:R264">
    <cfRule type="cellIs" dxfId="183" priority="29" operator="greaterThan">
      <formula>0</formula>
    </cfRule>
    <cfRule type="cellIs" dxfId="182" priority="30" operator="lessThan">
      <formula>0</formula>
    </cfRule>
  </conditionalFormatting>
  <conditionalFormatting sqref="D265:D266">
    <cfRule type="containsText" dxfId="181" priority="7" operator="containsText" text="Female">
      <formula>NOT(ISERROR(SEARCH("Female",D265)))</formula>
    </cfRule>
    <cfRule type="containsText" dxfId="180" priority="8" operator="containsText" text="Male">
      <formula>NOT(ISERROR(SEARCH("Male",D265)))</formula>
    </cfRule>
  </conditionalFormatting>
  <conditionalFormatting sqref="I265:I266">
    <cfRule type="containsText" dxfId="179" priority="9" operator="containsText" text="VIP">
      <formula>NOT(ISERROR(SEARCH("VIP",I265)))</formula>
    </cfRule>
    <cfRule type="containsText" dxfId="178" priority="10" operator="containsText" text="Normal">
      <formula>NOT(ISERROR(SEARCH("Normal",I265)))</formula>
    </cfRule>
  </conditionalFormatting>
  <conditionalFormatting sqref="R265:R267">
    <cfRule type="cellIs" dxfId="177" priority="5" operator="greaterThan">
      <formula>0</formula>
    </cfRule>
    <cfRule type="cellIs" dxfId="176" priority="6" operator="lessThan">
      <formula>0</formula>
    </cfRule>
  </conditionalFormatting>
  <conditionalFormatting sqref="D267:D288">
    <cfRule type="containsText" dxfId="175" priority="1" operator="containsText" text="Female">
      <formula>NOT(ISERROR(SEARCH("Female",D267)))</formula>
    </cfRule>
    <cfRule type="containsText" dxfId="174" priority="2" operator="containsText" text="Male">
      <formula>NOT(ISERROR(SEARCH("Male",D267)))</formula>
    </cfRule>
  </conditionalFormatting>
  <conditionalFormatting sqref="I267:I288">
    <cfRule type="containsText" dxfId="173" priority="3" operator="containsText" text="VIP">
      <formula>NOT(ISERROR(SEARCH("VIP",I267)))</formula>
    </cfRule>
    <cfRule type="containsText" dxfId="172" priority="4" operator="containsText" text="Normal">
      <formula>NOT(ISERROR(SEARCH("Normal",I267)))</formula>
    </cfRule>
  </conditionalFormatting>
  <dataValidations count="3">
    <dataValidation type="list" allowBlank="1" showInputMessage="1" showErrorMessage="1" sqref="D290:D1048576 D2:D288" xr:uid="{2CB7FB52-2D15-4B19-92E6-4A17D0DFE476}">
      <formula1>"Male,Female"</formula1>
    </dataValidation>
    <dataValidation type="list" allowBlank="1" showInputMessage="1" showErrorMessage="1" sqref="I2:I288" xr:uid="{48E17F93-1B2E-42A9-8756-A848F0DCC339}">
      <formula1>"Normal,VIP"</formula1>
    </dataValidation>
    <dataValidation type="list" allowBlank="1" showInputMessage="1" showErrorMessage="1" sqref="S2:S288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U28"/>
  <sheetViews>
    <sheetView showGridLines="0" workbookViewId="0">
      <selection activeCell="B7" sqref="B7"/>
    </sheetView>
  </sheetViews>
  <sheetFormatPr defaultRowHeight="15" x14ac:dyDescent="0.25"/>
  <cols>
    <col min="1" max="1" width="10.85546875" customWidth="1"/>
    <col min="2" max="2" width="22.5703125" customWidth="1"/>
    <col min="3" max="3" width="7" customWidth="1"/>
    <col min="4" max="4" width="11" customWidth="1"/>
    <col min="5" max="5" width="25.85546875" bestFit="1" customWidth="1"/>
    <col min="6" max="6" width="28.140625" bestFit="1" customWidth="1"/>
    <col min="7" max="7" width="21.28515625" bestFit="1" customWidth="1"/>
    <col min="8" max="8" width="19.140625" customWidth="1"/>
    <col min="9" max="9" width="18" bestFit="1" customWidth="1"/>
    <col min="10" max="10" width="19.5703125" customWidth="1"/>
    <col min="11" max="11" width="19.7109375" customWidth="1"/>
    <col min="12" max="12" width="25.140625" bestFit="1" customWidth="1"/>
    <col min="13" max="14" width="17.85546875" customWidth="1"/>
    <col min="15" max="16" width="22.28515625" customWidth="1"/>
    <col min="17" max="17" width="15.42578125" customWidth="1"/>
    <col min="18" max="18" width="14.7109375" customWidth="1"/>
    <col min="19" max="19" width="14.7109375" bestFit="1" customWidth="1"/>
    <col min="20" max="21" width="5.140625" customWidth="1"/>
  </cols>
  <sheetData>
    <row r="1" spans="1:21" s="31" customFormat="1" ht="33.75" customHeight="1" thickBot="1" x14ac:dyDescent="0.4">
      <c r="B1" s="142" t="s">
        <v>1444</v>
      </c>
      <c r="C1" s="143"/>
      <c r="D1" s="143"/>
      <c r="E1" s="144"/>
      <c r="F1" s="32">
        <v>10</v>
      </c>
      <c r="H1" s="32" t="s">
        <v>978</v>
      </c>
      <c r="I1" s="33">
        <v>3500</v>
      </c>
      <c r="J1" s="34"/>
    </row>
    <row r="2" spans="1:21" ht="21.75" customHeight="1" x14ac:dyDescent="0.25"/>
    <row r="3" spans="1:21" ht="15.75" x14ac:dyDescent="0.25">
      <c r="A3" s="122" t="s">
        <v>50</v>
      </c>
      <c r="B3" s="123" t="s">
        <v>51</v>
      </c>
      <c r="C3" s="124" t="s">
        <v>52</v>
      </c>
      <c r="D3" s="125" t="s">
        <v>53</v>
      </c>
      <c r="E3" s="125" t="s">
        <v>54</v>
      </c>
      <c r="F3" s="125" t="s">
        <v>1248</v>
      </c>
      <c r="G3" s="125" t="s">
        <v>55</v>
      </c>
      <c r="H3" s="126" t="s">
        <v>1280</v>
      </c>
      <c r="I3" s="122" t="s">
        <v>56</v>
      </c>
      <c r="J3" s="127" t="s">
        <v>1281</v>
      </c>
      <c r="K3" s="128" t="s">
        <v>57</v>
      </c>
      <c r="L3" s="129" t="s">
        <v>58</v>
      </c>
      <c r="M3" s="130" t="s">
        <v>59</v>
      </c>
      <c r="N3" s="131" t="s">
        <v>60</v>
      </c>
      <c r="O3" s="132" t="s">
        <v>61</v>
      </c>
      <c r="P3" s="132" t="s">
        <v>62</v>
      </c>
      <c r="Q3" s="133" t="s">
        <v>63</v>
      </c>
      <c r="R3" s="133" t="s">
        <v>64</v>
      </c>
      <c r="S3" s="83" t="s">
        <v>65</v>
      </c>
      <c r="T3" s="85" t="s">
        <v>1464</v>
      </c>
      <c r="U3" s="85"/>
    </row>
    <row r="4" spans="1:21" ht="21" x14ac:dyDescent="0.25">
      <c r="A4" s="93" t="s">
        <v>1431</v>
      </c>
      <c r="B4" s="94" t="s">
        <v>1432</v>
      </c>
      <c r="C4" s="94">
        <v>64</v>
      </c>
      <c r="D4" s="95" t="s">
        <v>7</v>
      </c>
      <c r="E4" s="95" t="s">
        <v>1433</v>
      </c>
      <c r="F4" s="96">
        <v>241029234</v>
      </c>
      <c r="G4" s="95" t="s">
        <v>33</v>
      </c>
      <c r="H4" s="97">
        <v>0.85416666666666663</v>
      </c>
      <c r="I4" s="95" t="s">
        <v>18</v>
      </c>
      <c r="J4" s="98">
        <v>46024</v>
      </c>
      <c r="K4" s="98"/>
      <c r="L4" s="94" t="s">
        <v>1404</v>
      </c>
      <c r="M4" s="99">
        <v>350</v>
      </c>
      <c r="N4" s="99"/>
      <c r="O4" s="111">
        <v>281</v>
      </c>
      <c r="P4" s="111"/>
      <c r="Q4" s="100" t="e">
        <v>#VALUE!</v>
      </c>
      <c r="R4" s="94" t="e">
        <v>#VALUE!</v>
      </c>
      <c r="S4" s="38" t="s">
        <v>1291</v>
      </c>
      <c r="T4" s="37"/>
      <c r="U4" s="42"/>
    </row>
    <row r="5" spans="1:21" ht="21" x14ac:dyDescent="0.25">
      <c r="A5" s="93" t="s">
        <v>1434</v>
      </c>
      <c r="B5" s="94" t="s">
        <v>1435</v>
      </c>
      <c r="C5" s="94">
        <v>70</v>
      </c>
      <c r="D5" s="95" t="s">
        <v>9</v>
      </c>
      <c r="E5" s="95" t="s">
        <v>1436</v>
      </c>
      <c r="F5" s="96">
        <v>247279683</v>
      </c>
      <c r="G5" s="95" t="s">
        <v>35</v>
      </c>
      <c r="H5" s="97">
        <v>0.22916666666666666</v>
      </c>
      <c r="I5" s="95" t="s">
        <v>16</v>
      </c>
      <c r="J5" s="98">
        <v>46025</v>
      </c>
      <c r="K5" s="98"/>
      <c r="L5" s="94" t="s">
        <v>1404</v>
      </c>
      <c r="M5" s="99">
        <v>350</v>
      </c>
      <c r="N5" s="99"/>
      <c r="O5" s="111">
        <v>282</v>
      </c>
      <c r="P5" s="111"/>
      <c r="Q5" s="100" t="e">
        <v>#VALUE!</v>
      </c>
      <c r="R5" s="94" t="e">
        <v>#VALUE!</v>
      </c>
      <c r="S5" s="38" t="s">
        <v>1291</v>
      </c>
      <c r="T5" s="37"/>
      <c r="U5" s="42"/>
    </row>
    <row r="6" spans="1:21" ht="21" x14ac:dyDescent="0.25">
      <c r="A6" s="93" t="s">
        <v>1437</v>
      </c>
      <c r="B6" s="94" t="s">
        <v>1438</v>
      </c>
      <c r="C6" s="94">
        <v>37</v>
      </c>
      <c r="D6" s="95" t="s">
        <v>9</v>
      </c>
      <c r="E6" s="95" t="s">
        <v>1439</v>
      </c>
      <c r="F6" s="96">
        <v>545886212</v>
      </c>
      <c r="G6" s="95" t="s">
        <v>1440</v>
      </c>
      <c r="H6" s="97">
        <v>0.52083333333333337</v>
      </c>
      <c r="I6" s="95" t="s">
        <v>16</v>
      </c>
      <c r="J6" s="98">
        <v>46025</v>
      </c>
      <c r="K6" s="98"/>
      <c r="L6" s="94" t="s">
        <v>1404</v>
      </c>
      <c r="M6" s="99">
        <v>350</v>
      </c>
      <c r="N6" s="99"/>
      <c r="O6" s="111">
        <v>283</v>
      </c>
      <c r="P6" s="111"/>
      <c r="Q6" s="100" t="e">
        <v>#VALUE!</v>
      </c>
      <c r="R6" s="94" t="e">
        <v>#VALUE!</v>
      </c>
      <c r="S6" s="38" t="s">
        <v>1291</v>
      </c>
      <c r="T6" s="37"/>
      <c r="U6" s="42"/>
    </row>
    <row r="7" spans="1:21" ht="21" x14ac:dyDescent="0.25">
      <c r="A7" s="93" t="s">
        <v>1442</v>
      </c>
      <c r="B7" s="94" t="s">
        <v>1443</v>
      </c>
      <c r="C7" s="94">
        <v>32</v>
      </c>
      <c r="D7" s="95" t="s">
        <v>9</v>
      </c>
      <c r="E7" s="95" t="s">
        <v>1223</v>
      </c>
      <c r="F7" s="96">
        <v>594014353</v>
      </c>
      <c r="G7" s="95" t="s">
        <v>33</v>
      </c>
      <c r="H7" s="97">
        <v>0.60833333333333328</v>
      </c>
      <c r="I7" s="95" t="s">
        <v>16</v>
      </c>
      <c r="J7" s="98">
        <v>46027</v>
      </c>
      <c r="K7" s="98"/>
      <c r="L7" s="94" t="s">
        <v>1404</v>
      </c>
      <c r="M7" s="99">
        <v>350</v>
      </c>
      <c r="N7" s="99"/>
      <c r="O7" s="111">
        <v>284</v>
      </c>
      <c r="P7" s="111"/>
      <c r="Q7" s="100" t="e">
        <v>#VALUE!</v>
      </c>
      <c r="R7" s="94" t="e">
        <v>#VALUE!</v>
      </c>
      <c r="S7" s="38" t="s">
        <v>1291</v>
      </c>
      <c r="T7" s="37"/>
      <c r="U7" s="42"/>
    </row>
    <row r="8" spans="1:21" ht="21" x14ac:dyDescent="0.25">
      <c r="A8" s="93" t="s">
        <v>1446</v>
      </c>
      <c r="B8" s="94" t="s">
        <v>1447</v>
      </c>
      <c r="C8" s="94">
        <v>45</v>
      </c>
      <c r="D8" s="95" t="s">
        <v>7</v>
      </c>
      <c r="E8" s="95" t="s">
        <v>1448</v>
      </c>
      <c r="F8" s="96">
        <v>556562905</v>
      </c>
      <c r="G8" s="95" t="s">
        <v>1332</v>
      </c>
      <c r="H8" s="97">
        <v>0.59166666666666667</v>
      </c>
      <c r="I8" s="95" t="s">
        <v>18</v>
      </c>
      <c r="J8" s="98">
        <v>46030</v>
      </c>
      <c r="K8" s="98"/>
      <c r="L8" s="94" t="s">
        <v>1404</v>
      </c>
      <c r="M8" s="99">
        <v>350</v>
      </c>
      <c r="N8" s="99"/>
      <c r="O8" s="111">
        <v>285</v>
      </c>
      <c r="P8" s="111"/>
      <c r="Q8" s="100" t="e">
        <v>#VALUE!</v>
      </c>
      <c r="R8" s="94" t="e">
        <v>#VALUE!</v>
      </c>
      <c r="S8" s="38" t="s">
        <v>1291</v>
      </c>
      <c r="T8" s="37"/>
      <c r="U8" s="42"/>
    </row>
    <row r="9" spans="1:21" ht="21" x14ac:dyDescent="0.25">
      <c r="A9" s="93" t="s">
        <v>1449</v>
      </c>
      <c r="B9" s="94" t="s">
        <v>1450</v>
      </c>
      <c r="C9" s="94">
        <v>75</v>
      </c>
      <c r="D9" s="95" t="s">
        <v>9</v>
      </c>
      <c r="E9" s="95" t="s">
        <v>1451</v>
      </c>
      <c r="F9" s="96">
        <v>592488768</v>
      </c>
      <c r="G9" s="95" t="s">
        <v>33</v>
      </c>
      <c r="H9" s="97">
        <v>0.6069444444444444</v>
      </c>
      <c r="I9" s="95" t="s">
        <v>16</v>
      </c>
      <c r="J9" s="98">
        <v>46031</v>
      </c>
      <c r="K9" s="98"/>
      <c r="L9" s="94" t="s">
        <v>1404</v>
      </c>
      <c r="M9" s="99">
        <v>350</v>
      </c>
      <c r="N9" s="99"/>
      <c r="O9" s="111">
        <v>286</v>
      </c>
      <c r="P9" s="111"/>
      <c r="Q9" s="100" t="e">
        <v>#VALUE!</v>
      </c>
      <c r="R9" s="94" t="e">
        <v>#VALUE!</v>
      </c>
      <c r="S9" s="38" t="s">
        <v>1291</v>
      </c>
      <c r="T9" s="37"/>
      <c r="U9" s="42"/>
    </row>
    <row r="10" spans="1:21" ht="21" x14ac:dyDescent="0.25">
      <c r="A10" s="93" t="s">
        <v>1452</v>
      </c>
      <c r="B10" s="94" t="s">
        <v>764</v>
      </c>
      <c r="C10" s="94">
        <v>30</v>
      </c>
      <c r="D10" s="95" t="s">
        <v>9</v>
      </c>
      <c r="E10" s="95" t="s">
        <v>1453</v>
      </c>
      <c r="F10" s="96">
        <v>242812495</v>
      </c>
      <c r="G10" s="95" t="s">
        <v>35</v>
      </c>
      <c r="H10" s="97">
        <v>0.8125</v>
      </c>
      <c r="I10" s="95" t="s">
        <v>16</v>
      </c>
      <c r="J10" s="98">
        <v>46031</v>
      </c>
      <c r="K10" s="98"/>
      <c r="L10" s="94" t="s">
        <v>1404</v>
      </c>
      <c r="M10" s="99">
        <v>350</v>
      </c>
      <c r="N10" s="99"/>
      <c r="O10" s="111">
        <v>287</v>
      </c>
      <c r="P10" s="111"/>
      <c r="Q10" s="100" t="e">
        <v>#VALUE!</v>
      </c>
      <c r="R10" s="94" t="e">
        <v>#VALUE!</v>
      </c>
      <c r="S10" s="38" t="s">
        <v>1291</v>
      </c>
      <c r="T10" s="37"/>
      <c r="U10" s="42"/>
    </row>
    <row r="11" spans="1:21" ht="21" x14ac:dyDescent="0.25">
      <c r="A11" s="93" t="s">
        <v>1454</v>
      </c>
      <c r="B11" s="94" t="s">
        <v>1455</v>
      </c>
      <c r="C11" s="94">
        <v>106</v>
      </c>
      <c r="D11" s="95" t="s">
        <v>9</v>
      </c>
      <c r="E11" s="95" t="s">
        <v>1456</v>
      </c>
      <c r="F11" s="96">
        <v>545722954</v>
      </c>
      <c r="G11" s="95" t="s">
        <v>32</v>
      </c>
      <c r="H11" s="97">
        <v>0.41666666666666669</v>
      </c>
      <c r="I11" s="95" t="s">
        <v>16</v>
      </c>
      <c r="J11" s="98">
        <v>46032</v>
      </c>
      <c r="K11" s="98"/>
      <c r="L11" s="94" t="s">
        <v>1404</v>
      </c>
      <c r="M11" s="99">
        <v>350</v>
      </c>
      <c r="N11" s="99"/>
      <c r="O11" s="111">
        <v>288</v>
      </c>
      <c r="P11" s="111"/>
      <c r="Q11" s="100" t="e">
        <v>#VALUE!</v>
      </c>
      <c r="R11" s="94" t="e">
        <v>#VALUE!</v>
      </c>
      <c r="S11" s="38" t="s">
        <v>1291</v>
      </c>
      <c r="T11" s="37"/>
      <c r="U11" s="42"/>
    </row>
    <row r="12" spans="1:21" ht="21" x14ac:dyDescent="0.25">
      <c r="A12" s="93" t="s">
        <v>1457</v>
      </c>
      <c r="B12" s="94" t="s">
        <v>1460</v>
      </c>
      <c r="C12" s="94">
        <v>70</v>
      </c>
      <c r="D12" s="95" t="s">
        <v>7</v>
      </c>
      <c r="E12" s="95" t="s">
        <v>1458</v>
      </c>
      <c r="F12" s="96" t="s">
        <v>1459</v>
      </c>
      <c r="G12" s="95" t="s">
        <v>1169</v>
      </c>
      <c r="H12" s="97">
        <v>0.63055555555555554</v>
      </c>
      <c r="I12" s="95" t="s">
        <v>16</v>
      </c>
      <c r="J12" s="98">
        <v>46035</v>
      </c>
      <c r="K12" s="98"/>
      <c r="L12" s="94" t="s">
        <v>1404</v>
      </c>
      <c r="M12" s="99">
        <v>350</v>
      </c>
      <c r="N12" s="99"/>
      <c r="O12" s="111">
        <v>289</v>
      </c>
      <c r="P12" s="111"/>
      <c r="Q12" s="100" t="e">
        <v>#VALUE!</v>
      </c>
      <c r="R12" s="94" t="e">
        <v>#VALUE!</v>
      </c>
      <c r="S12" s="38" t="s">
        <v>1291</v>
      </c>
      <c r="T12" s="37"/>
      <c r="U12" s="42"/>
    </row>
    <row r="13" spans="1:21" ht="21" x14ac:dyDescent="0.25">
      <c r="A13" s="93" t="s">
        <v>1461</v>
      </c>
      <c r="B13" s="94" t="s">
        <v>1462</v>
      </c>
      <c r="C13" s="94">
        <v>53</v>
      </c>
      <c r="D13" s="95" t="s">
        <v>9</v>
      </c>
      <c r="E13" s="95" t="s">
        <v>1463</v>
      </c>
      <c r="F13" s="96">
        <v>547971927</v>
      </c>
      <c r="G13" s="95" t="s">
        <v>35</v>
      </c>
      <c r="H13" s="97">
        <v>0.9375</v>
      </c>
      <c r="I13" s="95" t="s">
        <v>18</v>
      </c>
      <c r="J13" s="98">
        <v>46035</v>
      </c>
      <c r="K13" s="98">
        <v>46052</v>
      </c>
      <c r="L13" s="94">
        <v>18</v>
      </c>
      <c r="M13" s="99">
        <v>350</v>
      </c>
      <c r="N13" s="99"/>
      <c r="O13" s="111">
        <v>290</v>
      </c>
      <c r="P13" s="111"/>
      <c r="Q13" s="100">
        <v>360</v>
      </c>
      <c r="R13" s="94">
        <v>-360</v>
      </c>
      <c r="S13" s="38" t="s">
        <v>1291</v>
      </c>
      <c r="T13" s="37"/>
      <c r="U13" s="42"/>
    </row>
    <row r="14" spans="1:21" x14ac:dyDescent="0.25">
      <c r="A14" s="67" t="s">
        <v>847</v>
      </c>
      <c r="B14" s="102" t="s">
        <v>1466</v>
      </c>
      <c r="C14" s="103"/>
      <c r="D14" s="104"/>
      <c r="E14" s="105"/>
      <c r="F14" s="105"/>
      <c r="G14" s="105"/>
      <c r="H14" s="106"/>
      <c r="I14" s="105"/>
      <c r="J14" s="107"/>
      <c r="K14" s="107"/>
      <c r="M14" s="99">
        <v>3500</v>
      </c>
      <c r="N14" s="99">
        <v>0</v>
      </c>
      <c r="O14" s="113"/>
      <c r="P14" s="113"/>
      <c r="Q14" s="11" t="e">
        <v>#VALUE!</v>
      </c>
      <c r="R14" s="11" t="e">
        <v>#VALUE!</v>
      </c>
      <c r="S14" s="36"/>
      <c r="T14" s="37"/>
      <c r="U14" s="42"/>
    </row>
    <row r="15" spans="1:21" ht="21" x14ac:dyDescent="0.25">
      <c r="A15" s="93"/>
      <c r="B15" s="94"/>
      <c r="C15" s="94"/>
      <c r="D15" s="95"/>
      <c r="E15" s="95"/>
      <c r="F15" s="96"/>
      <c r="G15" s="95"/>
      <c r="H15" s="97"/>
      <c r="I15" s="95"/>
      <c r="J15" s="98"/>
      <c r="K15" s="98"/>
      <c r="L15" s="94"/>
      <c r="M15" s="99"/>
      <c r="N15" s="99"/>
      <c r="O15" s="111"/>
      <c r="P15" s="111"/>
      <c r="Q15" s="100"/>
      <c r="R15" s="100"/>
      <c r="S15" s="38"/>
      <c r="T15" s="42"/>
      <c r="U15" s="42"/>
    </row>
    <row r="16" spans="1:21" ht="21" x14ac:dyDescent="0.25">
      <c r="A16" s="93"/>
      <c r="B16" s="94"/>
      <c r="C16" s="94"/>
      <c r="D16" s="95"/>
      <c r="E16" s="95"/>
      <c r="F16" s="101"/>
      <c r="G16" s="95"/>
      <c r="H16" s="97"/>
      <c r="I16" s="95"/>
      <c r="J16" s="98"/>
      <c r="K16" s="98"/>
      <c r="L16" s="94"/>
      <c r="M16" s="99"/>
      <c r="N16" s="99"/>
      <c r="O16" s="111"/>
      <c r="P16" s="111"/>
      <c r="Q16" s="100"/>
      <c r="R16" s="100"/>
      <c r="S16" s="38"/>
      <c r="T16" s="42"/>
      <c r="U16" s="42"/>
    </row>
    <row r="17" spans="1:21" ht="21" x14ac:dyDescent="0.25">
      <c r="A17" s="93"/>
      <c r="B17" s="94"/>
      <c r="C17" s="94"/>
      <c r="D17" s="95"/>
      <c r="E17" s="95"/>
      <c r="F17" s="96"/>
      <c r="G17" s="95"/>
      <c r="H17" s="97"/>
      <c r="I17" s="95"/>
      <c r="J17" s="98"/>
      <c r="K17" s="98"/>
      <c r="L17" s="94"/>
      <c r="M17" s="99"/>
      <c r="N17" s="99"/>
      <c r="O17" s="111"/>
      <c r="P17" s="111"/>
      <c r="Q17" s="100"/>
      <c r="R17" s="100"/>
      <c r="S17" s="38"/>
      <c r="T17" s="42"/>
      <c r="U17" s="42"/>
    </row>
    <row r="18" spans="1:21" ht="21" x14ac:dyDescent="0.25">
      <c r="A18" s="93"/>
      <c r="B18" s="94"/>
      <c r="C18" s="94"/>
      <c r="D18" s="95"/>
      <c r="E18" s="95"/>
      <c r="F18" s="101"/>
      <c r="G18" s="95"/>
      <c r="H18" s="97"/>
      <c r="I18" s="95"/>
      <c r="J18" s="98"/>
      <c r="K18" s="98"/>
      <c r="L18" s="94"/>
      <c r="M18" s="99"/>
      <c r="N18" s="99"/>
      <c r="O18" s="111"/>
      <c r="P18" s="111"/>
      <c r="Q18" s="100"/>
      <c r="R18" s="100"/>
      <c r="S18" s="38"/>
      <c r="T18" s="42"/>
      <c r="U18" s="42"/>
    </row>
    <row r="19" spans="1:21" ht="21" x14ac:dyDescent="0.25">
      <c r="A19" s="93"/>
      <c r="B19" s="94"/>
      <c r="C19" s="94"/>
      <c r="D19" s="95"/>
      <c r="E19" s="95"/>
      <c r="F19" s="101"/>
      <c r="G19" s="95"/>
      <c r="H19" s="97"/>
      <c r="I19" s="95"/>
      <c r="J19" s="98"/>
      <c r="K19" s="98"/>
      <c r="L19" s="94"/>
      <c r="M19" s="99"/>
      <c r="N19" s="99"/>
      <c r="O19" s="111"/>
      <c r="P19" s="111"/>
      <c r="Q19" s="100"/>
      <c r="R19" s="100"/>
      <c r="S19" s="38"/>
      <c r="T19" s="42"/>
      <c r="U19" s="42"/>
    </row>
    <row r="20" spans="1:21" ht="21" x14ac:dyDescent="0.25">
      <c r="A20" s="93"/>
      <c r="B20" s="94"/>
      <c r="C20" s="94"/>
      <c r="D20" s="95"/>
      <c r="E20" s="95"/>
      <c r="F20" s="101"/>
      <c r="G20" s="95"/>
      <c r="H20" s="97"/>
      <c r="I20" s="95"/>
      <c r="J20" s="98"/>
      <c r="K20" s="98"/>
      <c r="L20" s="94"/>
      <c r="M20" s="99"/>
      <c r="N20" s="99"/>
      <c r="O20" s="111"/>
      <c r="P20" s="111"/>
      <c r="Q20" s="100"/>
      <c r="R20" s="100"/>
      <c r="S20" s="38"/>
      <c r="T20" s="42"/>
      <c r="U20" s="42"/>
    </row>
    <row r="21" spans="1:21" ht="21" x14ac:dyDescent="0.25">
      <c r="A21" s="93"/>
      <c r="B21" s="94"/>
      <c r="C21" s="94"/>
      <c r="D21" s="95"/>
      <c r="E21" s="95"/>
      <c r="F21" s="101"/>
      <c r="G21" s="95"/>
      <c r="H21" s="97"/>
      <c r="I21" s="95"/>
      <c r="J21" s="98"/>
      <c r="K21" s="98"/>
      <c r="L21" s="94"/>
      <c r="M21" s="99"/>
      <c r="N21" s="99"/>
      <c r="O21" s="111"/>
      <c r="P21" s="111"/>
      <c r="Q21" s="100"/>
      <c r="R21" s="100"/>
      <c r="S21" s="38"/>
      <c r="T21" s="42"/>
      <c r="U21" s="42"/>
    </row>
    <row r="22" spans="1:21" ht="21" x14ac:dyDescent="0.25">
      <c r="A22" s="93"/>
      <c r="B22" s="94"/>
      <c r="C22" s="94"/>
      <c r="D22" s="95"/>
      <c r="E22" s="95"/>
      <c r="F22" s="101"/>
      <c r="G22" s="95"/>
      <c r="H22" s="97"/>
      <c r="I22" s="95"/>
      <c r="J22" s="98"/>
      <c r="K22" s="98"/>
      <c r="L22" s="94"/>
      <c r="M22" s="99"/>
      <c r="N22" s="99"/>
      <c r="O22" s="111"/>
      <c r="P22" s="111"/>
      <c r="Q22" s="100"/>
      <c r="R22" s="100"/>
      <c r="S22" s="38"/>
      <c r="T22" s="42"/>
      <c r="U22" s="42"/>
    </row>
    <row r="23" spans="1:21" ht="21" x14ac:dyDescent="0.25">
      <c r="A23" s="93"/>
      <c r="B23" s="94"/>
      <c r="C23" s="94"/>
      <c r="D23" s="95"/>
      <c r="E23" s="95"/>
      <c r="F23" s="101"/>
      <c r="G23" s="95"/>
      <c r="H23" s="97"/>
      <c r="I23" s="95"/>
      <c r="J23" s="98"/>
      <c r="K23" s="98"/>
      <c r="L23" s="94"/>
      <c r="M23" s="99"/>
      <c r="N23" s="99"/>
      <c r="O23" s="111"/>
      <c r="P23" s="111"/>
      <c r="Q23" s="100"/>
      <c r="R23" s="100"/>
      <c r="S23" s="38"/>
      <c r="T23" s="42"/>
      <c r="U23" s="42"/>
    </row>
    <row r="24" spans="1:21" ht="21" x14ac:dyDescent="0.25">
      <c r="A24" s="93"/>
      <c r="B24" s="94"/>
      <c r="C24" s="94"/>
      <c r="D24" s="95"/>
      <c r="E24" s="95"/>
      <c r="F24" s="101"/>
      <c r="G24" s="95"/>
      <c r="H24" s="97"/>
      <c r="I24" s="95"/>
      <c r="J24" s="98"/>
      <c r="K24" s="98"/>
      <c r="L24" s="94"/>
      <c r="M24" s="99"/>
      <c r="N24" s="99"/>
      <c r="O24" s="111"/>
      <c r="P24" s="111"/>
      <c r="Q24" s="100"/>
      <c r="R24" s="100"/>
      <c r="S24" s="38"/>
      <c r="T24" s="42"/>
      <c r="U24" s="42"/>
    </row>
    <row r="25" spans="1:21" ht="21" x14ac:dyDescent="0.25">
      <c r="A25" s="93"/>
      <c r="B25" s="94"/>
      <c r="C25" s="94"/>
      <c r="D25" s="95"/>
      <c r="E25" s="95"/>
      <c r="F25" s="101"/>
      <c r="G25" s="95"/>
      <c r="H25" s="97"/>
      <c r="I25" s="95"/>
      <c r="J25" s="98"/>
      <c r="K25" s="98"/>
      <c r="L25" s="94"/>
      <c r="M25" s="99"/>
      <c r="N25" s="99"/>
      <c r="O25" s="111"/>
      <c r="P25" s="111"/>
      <c r="Q25" s="100"/>
      <c r="R25" s="100"/>
      <c r="S25" s="38"/>
      <c r="T25" s="42"/>
      <c r="U25" s="42"/>
    </row>
    <row r="26" spans="1:21" x14ac:dyDescent="0.25">
      <c r="A26" s="67"/>
      <c r="B26" s="102"/>
      <c r="C26" s="103"/>
      <c r="D26" s="104"/>
      <c r="E26" s="105"/>
      <c r="F26" s="105"/>
      <c r="G26" s="105"/>
      <c r="H26" s="106"/>
      <c r="I26" s="105"/>
      <c r="J26" s="107"/>
      <c r="K26" s="107"/>
      <c r="M26" s="99"/>
      <c r="N26" s="99"/>
      <c r="O26" s="113"/>
      <c r="P26" s="113"/>
      <c r="Q26" s="11"/>
      <c r="R26" s="11"/>
      <c r="S26" s="36"/>
      <c r="T26" s="37"/>
      <c r="U26" s="42"/>
    </row>
    <row r="27" spans="1:21" ht="21" x14ac:dyDescent="0.25">
      <c r="A27" s="93"/>
      <c r="B27" s="94"/>
      <c r="C27" s="94"/>
      <c r="D27" s="95"/>
      <c r="E27" s="95"/>
      <c r="F27" s="101"/>
      <c r="G27" s="95"/>
      <c r="H27" s="97"/>
      <c r="I27" s="95"/>
      <c r="J27" s="98"/>
      <c r="K27" s="98"/>
      <c r="L27" s="94"/>
      <c r="M27" s="99"/>
      <c r="N27" s="99"/>
      <c r="O27" s="111"/>
      <c r="P27" s="111"/>
      <c r="Q27" s="100"/>
      <c r="R27" s="100"/>
      <c r="S27" s="38"/>
      <c r="T27" s="42"/>
      <c r="U27" s="42"/>
    </row>
    <row r="28" spans="1:21" x14ac:dyDescent="0.25">
      <c r="A28" s="67"/>
      <c r="B28" s="102"/>
      <c r="C28" s="103"/>
      <c r="D28" s="104"/>
      <c r="E28" s="105"/>
      <c r="F28" s="105"/>
      <c r="G28" s="105"/>
      <c r="H28" s="106"/>
      <c r="I28" s="105"/>
      <c r="J28" s="107"/>
      <c r="K28" s="107"/>
      <c r="M28" s="99"/>
      <c r="N28" s="99"/>
      <c r="O28" s="113"/>
      <c r="P28" s="113"/>
      <c r="Q28" s="11"/>
      <c r="R28" s="11"/>
      <c r="S28" s="36"/>
      <c r="T28" s="37"/>
      <c r="U28" s="42"/>
    </row>
  </sheetData>
  <mergeCells count="1">
    <mergeCell ref="B1:E1"/>
  </mergeCells>
  <conditionalFormatting sqref="I27">
    <cfRule type="containsText" dxfId="168" priority="57" operator="containsText" text="VIP">
      <formula>NOT(ISERROR(SEARCH("VIP",I27)))</formula>
    </cfRule>
    <cfRule type="containsText" dxfId="167" priority="58" operator="containsText" text="Normal">
      <formula>NOT(ISERROR(SEARCH("Normal",I27)))</formula>
    </cfRule>
  </conditionalFormatting>
  <conditionalFormatting sqref="D27">
    <cfRule type="containsText" dxfId="166" priority="55" operator="containsText" text="Female">
      <formula>NOT(ISERROR(SEARCH("Female",D27)))</formula>
    </cfRule>
    <cfRule type="containsText" dxfId="165" priority="56" operator="containsText" text="Male">
      <formula>NOT(ISERROR(SEARCH("Male",D27)))</formula>
    </cfRule>
  </conditionalFormatting>
  <conditionalFormatting sqref="R27">
    <cfRule type="cellIs" dxfId="164" priority="53" operator="greaterThan">
      <formula>0</formula>
    </cfRule>
    <cfRule type="cellIs" dxfId="163" priority="54" operator="lessThan">
      <formula>0</formula>
    </cfRule>
  </conditionalFormatting>
  <conditionalFormatting sqref="I15:I25">
    <cfRule type="containsText" dxfId="162" priority="35" operator="containsText" text="VIP">
      <formula>NOT(ISERROR(SEARCH("VIP",I15)))</formula>
    </cfRule>
    <cfRule type="containsText" dxfId="161" priority="36" operator="containsText" text="Normal">
      <formula>NOT(ISERROR(SEARCH("Normal",I15)))</formula>
    </cfRule>
  </conditionalFormatting>
  <conditionalFormatting sqref="D15:D25">
    <cfRule type="containsText" dxfId="160" priority="33" operator="containsText" text="Female">
      <formula>NOT(ISERROR(SEARCH("Female",D15)))</formula>
    </cfRule>
    <cfRule type="containsText" dxfId="159" priority="34" operator="containsText" text="Male">
      <formula>NOT(ISERROR(SEARCH("Male",D15)))</formula>
    </cfRule>
  </conditionalFormatting>
  <conditionalFormatting sqref="R15:R25">
    <cfRule type="cellIs" dxfId="158" priority="31" operator="greaterThan">
      <formula>0</formula>
    </cfRule>
    <cfRule type="cellIs" dxfId="157" priority="32" operator="lessThan">
      <formula>0</formula>
    </cfRule>
  </conditionalFormatting>
  <conditionalFormatting sqref="I3">
    <cfRule type="containsText" dxfId="156" priority="5" operator="containsText" text="VIP">
      <formula>NOT(ISERROR(SEARCH("VIP",I3)))</formula>
    </cfRule>
    <cfRule type="containsText" dxfId="155" priority="6" operator="containsText" text="Normal">
      <formula>NOT(ISERROR(SEARCH("Normal",I3)))</formula>
    </cfRule>
  </conditionalFormatting>
  <conditionalFormatting sqref="D4:D13">
    <cfRule type="containsText" dxfId="154" priority="1" operator="containsText" text="Female">
      <formula>NOT(ISERROR(SEARCH("Female",D4)))</formula>
    </cfRule>
    <cfRule type="containsText" dxfId="153" priority="2" operator="containsText" text="Male">
      <formula>NOT(ISERROR(SEARCH("Male",D4)))</formula>
    </cfRule>
  </conditionalFormatting>
  <conditionalFormatting sqref="I4:I13">
    <cfRule type="containsText" dxfId="152" priority="3" operator="containsText" text="VIP">
      <formula>NOT(ISERROR(SEARCH("VIP",I4)))</formula>
    </cfRule>
    <cfRule type="containsText" dxfId="151" priority="4" operator="containsText" text="Normal">
      <formula>NOT(ISERROR(SEARCH("Normal",I4)))</formula>
    </cfRule>
  </conditionalFormatting>
  <dataValidations count="3">
    <dataValidation type="list" allowBlank="1" showInputMessage="1" showErrorMessage="1" sqref="S27 S15:S25 S4:S13" xr:uid="{54024019-8580-47AF-9F7C-42F6C5F884D9}">
      <formula1>"DISCHARGED, IN-STORE"</formula1>
    </dataValidation>
    <dataValidation type="list" allowBlank="1" showInputMessage="1" showErrorMessage="1" sqref="I27 I15:I25 I4:I13" xr:uid="{8B8471B5-BB41-41A8-ACD6-1A46511BB936}">
      <formula1>"Normal,VIP"</formula1>
    </dataValidation>
    <dataValidation type="list" allowBlank="1" showInputMessage="1" showErrorMessage="1" sqref="D27 D15:D25 D4:D13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G15:G25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U28"/>
  <sheetViews>
    <sheetView showGridLines="0" workbookViewId="0">
      <selection activeCell="I1" sqref="I1"/>
    </sheetView>
  </sheetViews>
  <sheetFormatPr defaultRowHeight="15" x14ac:dyDescent="0.25"/>
  <cols>
    <col min="1" max="1" width="10.85546875" customWidth="1"/>
    <col min="2" max="2" width="22.5703125" customWidth="1"/>
    <col min="3" max="3" width="7" customWidth="1"/>
    <col min="4" max="4" width="11" customWidth="1"/>
    <col min="5" max="5" width="24.5703125" bestFit="1" customWidth="1"/>
    <col min="6" max="6" width="25.7109375" bestFit="1" customWidth="1"/>
    <col min="7" max="7" width="10.28515625" bestFit="1" customWidth="1"/>
    <col min="8" max="8" width="19.140625" customWidth="1"/>
    <col min="9" max="9" width="22.85546875" bestFit="1" customWidth="1"/>
    <col min="10" max="10" width="19.5703125" customWidth="1"/>
    <col min="11" max="11" width="19.7109375" customWidth="1"/>
    <col min="12" max="12" width="17.7109375" customWidth="1"/>
    <col min="13" max="14" width="17.85546875" customWidth="1"/>
    <col min="15" max="16" width="22.28515625" customWidth="1"/>
    <col min="17" max="17" width="16" bestFit="1" customWidth="1"/>
    <col min="18" max="18" width="14.7109375" customWidth="1"/>
    <col min="19" max="19" width="16.140625" bestFit="1" customWidth="1"/>
    <col min="20" max="20" width="4.140625" customWidth="1"/>
    <col min="21" max="21" width="5.140625" customWidth="1"/>
  </cols>
  <sheetData>
    <row r="1" spans="1:21" ht="32.25" customHeight="1" thickBot="1" x14ac:dyDescent="0.3">
      <c r="B1" s="145" t="s">
        <v>1465</v>
      </c>
      <c r="C1" s="146"/>
      <c r="D1" s="146"/>
      <c r="E1" s="147"/>
      <c r="F1" s="29">
        <v>4</v>
      </c>
      <c r="H1" s="29" t="s">
        <v>978</v>
      </c>
      <c r="I1" s="30">
        <v>2542</v>
      </c>
    </row>
    <row r="3" spans="1:21" ht="15.75" x14ac:dyDescent="0.25">
      <c r="A3" s="122" t="s">
        <v>50</v>
      </c>
      <c r="B3" s="123" t="s">
        <v>51</v>
      </c>
      <c r="C3" s="124" t="s">
        <v>52</v>
      </c>
      <c r="D3" s="125" t="s">
        <v>53</v>
      </c>
      <c r="E3" s="125" t="s">
        <v>54</v>
      </c>
      <c r="F3" s="125" t="s">
        <v>1248</v>
      </c>
      <c r="G3" s="125" t="s">
        <v>55</v>
      </c>
      <c r="H3" s="126" t="s">
        <v>1280</v>
      </c>
      <c r="I3" s="122" t="s">
        <v>56</v>
      </c>
      <c r="J3" s="127" t="s">
        <v>1281</v>
      </c>
      <c r="K3" s="128" t="s">
        <v>57</v>
      </c>
      <c r="L3" s="129" t="s">
        <v>58</v>
      </c>
      <c r="M3" s="130" t="s">
        <v>59</v>
      </c>
      <c r="N3" s="131" t="s">
        <v>60</v>
      </c>
      <c r="O3" s="132" t="s">
        <v>61</v>
      </c>
      <c r="P3" s="132" t="s">
        <v>62</v>
      </c>
      <c r="Q3" s="133" t="s">
        <v>63</v>
      </c>
      <c r="R3" s="133" t="s">
        <v>64</v>
      </c>
      <c r="S3" s="83" t="s">
        <v>65</v>
      </c>
      <c r="T3" s="85" t="s">
        <v>1403</v>
      </c>
      <c r="U3" s="85"/>
    </row>
    <row r="4" spans="1:21" ht="21" x14ac:dyDescent="0.25">
      <c r="A4" s="93" t="s">
        <v>987</v>
      </c>
      <c r="B4" s="94" t="s">
        <v>988</v>
      </c>
      <c r="C4" s="94">
        <v>87</v>
      </c>
      <c r="D4" s="95" t="s">
        <v>9</v>
      </c>
      <c r="E4" s="95" t="s">
        <v>989</v>
      </c>
      <c r="F4" s="96" t="s">
        <v>990</v>
      </c>
      <c r="G4" s="95" t="s">
        <v>25</v>
      </c>
      <c r="H4" s="97" t="s">
        <v>991</v>
      </c>
      <c r="I4" s="95" t="s">
        <v>16</v>
      </c>
      <c r="J4" s="98">
        <v>45905</v>
      </c>
      <c r="K4" s="98">
        <v>46038</v>
      </c>
      <c r="L4" s="94">
        <v>134</v>
      </c>
      <c r="M4" s="99">
        <v>350</v>
      </c>
      <c r="N4" s="99">
        <v>1742</v>
      </c>
      <c r="O4" s="111" t="s">
        <v>993</v>
      </c>
      <c r="P4" s="111">
        <v>125</v>
      </c>
      <c r="Q4" s="100">
        <v>1742</v>
      </c>
      <c r="R4" s="100">
        <v>0</v>
      </c>
      <c r="S4" s="38" t="s">
        <v>22</v>
      </c>
      <c r="T4" s="42"/>
      <c r="U4" s="42"/>
    </row>
    <row r="5" spans="1:21" ht="21" x14ac:dyDescent="0.25">
      <c r="A5" s="93" t="s">
        <v>1372</v>
      </c>
      <c r="B5" s="94" t="s">
        <v>1373</v>
      </c>
      <c r="C5" s="94">
        <v>39</v>
      </c>
      <c r="D5" s="95" t="s">
        <v>9</v>
      </c>
      <c r="E5" s="95" t="s">
        <v>1167</v>
      </c>
      <c r="F5" s="96">
        <v>554620203</v>
      </c>
      <c r="G5" s="95" t="s">
        <v>1169</v>
      </c>
      <c r="H5" s="97">
        <v>0.34722222222222221</v>
      </c>
      <c r="I5" s="95" t="s">
        <v>18</v>
      </c>
      <c r="J5" s="98">
        <v>45999</v>
      </c>
      <c r="K5" s="98">
        <v>46038</v>
      </c>
      <c r="L5" s="94">
        <v>40</v>
      </c>
      <c r="M5" s="99">
        <v>350</v>
      </c>
      <c r="N5" s="99">
        <v>800</v>
      </c>
      <c r="O5" s="111">
        <v>272</v>
      </c>
      <c r="P5" s="111">
        <v>124</v>
      </c>
      <c r="Q5" s="100">
        <v>800</v>
      </c>
      <c r="R5" s="94">
        <v>0</v>
      </c>
      <c r="S5" s="38" t="s">
        <v>22</v>
      </c>
      <c r="T5" s="37"/>
      <c r="U5" s="42"/>
    </row>
    <row r="6" spans="1:21" ht="21" x14ac:dyDescent="0.25">
      <c r="A6" s="93" t="s">
        <v>1427</v>
      </c>
      <c r="B6" s="94" t="s">
        <v>1428</v>
      </c>
      <c r="C6" s="94">
        <v>21</v>
      </c>
      <c r="D6" s="95" t="s">
        <v>7</v>
      </c>
      <c r="E6" s="95" t="s">
        <v>1429</v>
      </c>
      <c r="F6" s="96">
        <v>242283600</v>
      </c>
      <c r="G6" s="95" t="s">
        <v>27</v>
      </c>
      <c r="H6" s="97">
        <v>0.85416666666666663</v>
      </c>
      <c r="I6" s="95" t="s">
        <v>16</v>
      </c>
      <c r="J6" s="98">
        <v>46019</v>
      </c>
      <c r="K6" s="98">
        <v>46045</v>
      </c>
      <c r="L6" s="94">
        <v>27</v>
      </c>
      <c r="M6" s="99">
        <v>350</v>
      </c>
      <c r="N6" s="99"/>
      <c r="O6" s="111">
        <v>280</v>
      </c>
      <c r="P6" s="111"/>
      <c r="Q6" s="100">
        <v>351</v>
      </c>
      <c r="R6" s="94">
        <v>-351</v>
      </c>
      <c r="S6" s="38" t="s">
        <v>1291</v>
      </c>
      <c r="T6" s="37"/>
      <c r="U6" s="42"/>
    </row>
    <row r="7" spans="1:21" ht="21" x14ac:dyDescent="0.25">
      <c r="A7" s="93" t="s">
        <v>1461</v>
      </c>
      <c r="B7" s="94" t="s">
        <v>1462</v>
      </c>
      <c r="C7" s="94">
        <v>53</v>
      </c>
      <c r="D7" s="95" t="s">
        <v>9</v>
      </c>
      <c r="E7" s="95" t="s">
        <v>1463</v>
      </c>
      <c r="F7" s="96">
        <v>547971927</v>
      </c>
      <c r="G7" s="95" t="s">
        <v>35</v>
      </c>
      <c r="H7" s="97">
        <v>0.9375</v>
      </c>
      <c r="I7" s="95" t="s">
        <v>18</v>
      </c>
      <c r="J7" s="98">
        <v>46035</v>
      </c>
      <c r="K7" s="98">
        <v>46052</v>
      </c>
      <c r="L7" s="94">
        <v>18</v>
      </c>
      <c r="M7" s="99">
        <v>350</v>
      </c>
      <c r="N7" s="99"/>
      <c r="O7" s="111">
        <v>290</v>
      </c>
      <c r="P7" s="111"/>
      <c r="Q7" s="100">
        <v>360</v>
      </c>
      <c r="R7" s="94">
        <v>-360</v>
      </c>
      <c r="S7" s="38" t="s">
        <v>1291</v>
      </c>
      <c r="T7" s="37"/>
      <c r="U7" s="42"/>
    </row>
    <row r="8" spans="1:21" x14ac:dyDescent="0.25">
      <c r="A8" s="67" t="s">
        <v>847</v>
      </c>
      <c r="B8" s="102" t="s">
        <v>1466</v>
      </c>
      <c r="C8" s="103"/>
      <c r="D8" s="104"/>
      <c r="E8" s="105"/>
      <c r="F8" s="105"/>
      <c r="G8" s="105"/>
      <c r="H8" s="106"/>
      <c r="I8" s="105"/>
      <c r="J8" s="107"/>
      <c r="K8" s="107"/>
      <c r="M8" s="99">
        <v>1400</v>
      </c>
      <c r="N8" s="99">
        <v>2542</v>
      </c>
      <c r="O8" s="113"/>
      <c r="P8" s="113"/>
      <c r="Q8" s="11">
        <v>3253</v>
      </c>
      <c r="R8" s="11">
        <v>-711</v>
      </c>
      <c r="S8" s="36"/>
      <c r="T8" s="37"/>
      <c r="U8" s="42"/>
    </row>
    <row r="9" spans="1:21" ht="21" x14ac:dyDescent="0.25">
      <c r="A9" s="93"/>
      <c r="B9" s="94"/>
      <c r="C9" s="94"/>
      <c r="D9" s="95"/>
      <c r="E9" s="95"/>
      <c r="F9" s="96"/>
      <c r="G9" s="95"/>
      <c r="H9" s="97"/>
      <c r="I9" s="95"/>
      <c r="J9" s="98"/>
      <c r="K9" s="98"/>
      <c r="L9" s="94"/>
      <c r="M9" s="99"/>
      <c r="N9" s="99"/>
      <c r="O9" s="109"/>
      <c r="P9" s="109"/>
      <c r="Q9" s="100"/>
      <c r="R9" s="100"/>
      <c r="S9" s="38"/>
      <c r="T9" s="42"/>
      <c r="U9" s="42"/>
    </row>
    <row r="10" spans="1:21" ht="21" x14ac:dyDescent="0.25">
      <c r="A10" s="93"/>
      <c r="B10" s="94"/>
      <c r="C10" s="94"/>
      <c r="D10" s="95"/>
      <c r="E10" s="95"/>
      <c r="F10" s="96"/>
      <c r="G10" s="95"/>
      <c r="H10" s="97"/>
      <c r="I10" s="95"/>
      <c r="J10" s="98"/>
      <c r="K10" s="98"/>
      <c r="L10" s="94"/>
      <c r="M10" s="99"/>
      <c r="N10" s="99"/>
      <c r="O10" s="109"/>
      <c r="P10" s="109"/>
      <c r="Q10" s="100"/>
      <c r="R10" s="100"/>
      <c r="S10" s="38"/>
      <c r="T10" s="42"/>
      <c r="U10" s="42"/>
    </row>
    <row r="11" spans="1:21" ht="21" x14ac:dyDescent="0.25">
      <c r="A11" s="93"/>
      <c r="B11" s="94"/>
      <c r="C11" s="94"/>
      <c r="D11" s="95"/>
      <c r="E11" s="95"/>
      <c r="F11" s="96"/>
      <c r="G11" s="95"/>
      <c r="H11" s="97"/>
      <c r="I11" s="95"/>
      <c r="J11" s="98"/>
      <c r="K11" s="98"/>
      <c r="L11" s="94"/>
      <c r="M11" s="99"/>
      <c r="N11" s="99"/>
      <c r="O11" s="109"/>
      <c r="P11" s="109"/>
      <c r="Q11" s="100"/>
      <c r="R11" s="100"/>
      <c r="S11" s="38"/>
      <c r="T11" s="42"/>
      <c r="U11" s="42"/>
    </row>
    <row r="12" spans="1:21" ht="21" x14ac:dyDescent="0.25">
      <c r="A12" s="93"/>
      <c r="B12" s="94"/>
      <c r="C12" s="94"/>
      <c r="D12" s="95"/>
      <c r="E12" s="95"/>
      <c r="F12" s="96"/>
      <c r="G12" s="95"/>
      <c r="H12" s="97"/>
      <c r="I12" s="95"/>
      <c r="J12" s="98"/>
      <c r="K12" s="98"/>
      <c r="L12" s="94"/>
      <c r="M12" s="99"/>
      <c r="N12" s="99"/>
      <c r="O12" s="109"/>
      <c r="P12" s="109"/>
      <c r="Q12" s="100"/>
      <c r="R12" s="100"/>
      <c r="S12" s="38"/>
      <c r="T12" s="42"/>
      <c r="U12" s="42"/>
    </row>
    <row r="13" spans="1:21" ht="21" x14ac:dyDescent="0.25">
      <c r="A13" s="93"/>
      <c r="B13" s="94"/>
      <c r="C13" s="94"/>
      <c r="D13" s="95"/>
      <c r="E13" s="95"/>
      <c r="F13" s="96"/>
      <c r="G13" s="95"/>
      <c r="H13" s="97"/>
      <c r="I13" s="95"/>
      <c r="J13" s="98"/>
      <c r="K13" s="98"/>
      <c r="L13" s="94"/>
      <c r="M13" s="99"/>
      <c r="N13" s="99"/>
      <c r="O13" s="109"/>
      <c r="P13" s="109"/>
      <c r="Q13" s="100"/>
      <c r="R13" s="100"/>
      <c r="S13" s="38"/>
      <c r="T13" s="42"/>
      <c r="U13" s="42"/>
    </row>
    <row r="14" spans="1:21" ht="21" x14ac:dyDescent="0.25">
      <c r="A14" s="93"/>
      <c r="B14" s="94"/>
      <c r="C14" s="94"/>
      <c r="D14" s="95"/>
      <c r="E14" s="95"/>
      <c r="F14" s="96"/>
      <c r="G14" s="95"/>
      <c r="H14" s="97"/>
      <c r="I14" s="95"/>
      <c r="J14" s="98"/>
      <c r="K14" s="98"/>
      <c r="L14" s="94"/>
      <c r="M14" s="99"/>
      <c r="N14" s="99"/>
      <c r="O14" s="109"/>
      <c r="P14" s="109"/>
      <c r="Q14" s="100"/>
      <c r="R14" s="100"/>
      <c r="S14" s="38"/>
      <c r="T14" s="42"/>
      <c r="U14" s="42"/>
    </row>
    <row r="15" spans="1:21" ht="21" x14ac:dyDescent="0.25">
      <c r="A15" s="93"/>
      <c r="B15" s="94"/>
      <c r="C15" s="94"/>
      <c r="D15" s="95"/>
      <c r="E15" s="95"/>
      <c r="F15" s="96"/>
      <c r="G15" s="95"/>
      <c r="H15" s="97"/>
      <c r="I15" s="95"/>
      <c r="J15" s="98"/>
      <c r="K15" s="98"/>
      <c r="L15" s="94"/>
      <c r="M15" s="99"/>
      <c r="N15" s="99"/>
      <c r="O15" s="109"/>
      <c r="P15" s="109"/>
      <c r="Q15" s="100"/>
      <c r="R15" s="100"/>
      <c r="S15" s="38"/>
      <c r="T15" s="42"/>
      <c r="U15" s="42"/>
    </row>
    <row r="16" spans="1:21" ht="21" x14ac:dyDescent="0.25">
      <c r="A16" s="93"/>
      <c r="B16" s="94"/>
      <c r="C16" s="94"/>
      <c r="D16" s="95"/>
      <c r="E16" s="95"/>
      <c r="F16" s="96"/>
      <c r="G16" s="95"/>
      <c r="H16" s="97"/>
      <c r="I16" s="95"/>
      <c r="J16" s="98"/>
      <c r="K16" s="98"/>
      <c r="L16" s="94"/>
      <c r="M16" s="99"/>
      <c r="N16" s="99"/>
      <c r="O16" s="109"/>
      <c r="P16" s="109"/>
      <c r="Q16" s="100"/>
      <c r="R16" s="100"/>
      <c r="S16" s="38"/>
      <c r="T16" s="42"/>
      <c r="U16" s="42"/>
    </row>
    <row r="17" spans="1:21" ht="21" x14ac:dyDescent="0.25">
      <c r="A17" s="93"/>
      <c r="B17" s="94"/>
      <c r="C17" s="94"/>
      <c r="D17" s="95"/>
      <c r="E17" s="95"/>
      <c r="F17" s="96"/>
      <c r="G17" s="95"/>
      <c r="H17" s="97"/>
      <c r="I17" s="95"/>
      <c r="J17" s="98"/>
      <c r="K17" s="98"/>
      <c r="L17" s="94"/>
      <c r="M17" s="99"/>
      <c r="N17" s="99"/>
      <c r="O17" s="109"/>
      <c r="P17" s="109"/>
      <c r="Q17" s="100"/>
      <c r="R17" s="100"/>
      <c r="S17" s="38"/>
      <c r="T17" s="42"/>
      <c r="U17" s="42"/>
    </row>
    <row r="18" spans="1:21" ht="21" x14ac:dyDescent="0.25">
      <c r="A18" s="93"/>
      <c r="B18" s="94"/>
      <c r="C18" s="94"/>
      <c r="D18" s="95"/>
      <c r="E18" s="95"/>
      <c r="F18" s="96"/>
      <c r="G18" s="95"/>
      <c r="H18" s="97"/>
      <c r="I18" s="95"/>
      <c r="J18" s="98"/>
      <c r="K18" s="98"/>
      <c r="L18" s="94"/>
      <c r="M18" s="99"/>
      <c r="N18" s="99"/>
      <c r="O18" s="109"/>
      <c r="P18" s="109"/>
      <c r="Q18" s="100"/>
      <c r="R18" s="100"/>
      <c r="S18" s="38"/>
      <c r="T18" s="42"/>
      <c r="U18" s="42"/>
    </row>
    <row r="19" spans="1:21" ht="21" x14ac:dyDescent="0.25">
      <c r="A19" s="93"/>
      <c r="B19" s="94"/>
      <c r="C19" s="94"/>
      <c r="D19" s="95"/>
      <c r="E19" s="95"/>
      <c r="F19" s="96"/>
      <c r="G19" s="95"/>
      <c r="H19" s="97"/>
      <c r="I19" s="95"/>
      <c r="J19" s="98"/>
      <c r="K19" s="98"/>
      <c r="L19" s="94"/>
      <c r="M19" s="99"/>
      <c r="N19" s="99"/>
      <c r="O19" s="109"/>
      <c r="P19" s="109"/>
      <c r="Q19" s="100"/>
      <c r="R19" s="100"/>
      <c r="S19" s="38"/>
      <c r="T19" s="42"/>
      <c r="U19" s="42"/>
    </row>
    <row r="20" spans="1:21" ht="21" x14ac:dyDescent="0.25">
      <c r="A20" s="93"/>
      <c r="B20" s="94"/>
      <c r="C20" s="94"/>
      <c r="D20" s="95"/>
      <c r="E20" s="95"/>
      <c r="F20" s="96"/>
      <c r="G20" s="95"/>
      <c r="H20" s="97"/>
      <c r="I20" s="95"/>
      <c r="J20" s="98"/>
      <c r="K20" s="98"/>
      <c r="L20" s="94"/>
      <c r="M20" s="99"/>
      <c r="N20" s="99"/>
      <c r="O20" s="109"/>
      <c r="P20" s="109"/>
      <c r="Q20" s="100"/>
      <c r="R20" s="100"/>
      <c r="S20" s="38"/>
      <c r="T20" s="42"/>
      <c r="U20" s="42"/>
    </row>
    <row r="21" spans="1:21" ht="21" x14ac:dyDescent="0.25">
      <c r="A21" s="93"/>
      <c r="B21" s="94"/>
      <c r="C21" s="94"/>
      <c r="D21" s="95"/>
      <c r="E21" s="95"/>
      <c r="F21" s="96"/>
      <c r="G21" s="95"/>
      <c r="H21" s="97"/>
      <c r="I21" s="95"/>
      <c r="J21" s="98"/>
      <c r="K21" s="98"/>
      <c r="L21" s="94"/>
      <c r="M21" s="99"/>
      <c r="N21" s="99"/>
      <c r="O21" s="109"/>
      <c r="P21" s="109"/>
      <c r="Q21" s="100"/>
      <c r="R21" s="100"/>
      <c r="S21" s="38"/>
      <c r="T21" s="42"/>
      <c r="U21" s="42"/>
    </row>
    <row r="22" spans="1:21" ht="21" x14ac:dyDescent="0.25">
      <c r="A22" s="93"/>
      <c r="B22" s="94"/>
      <c r="C22" s="94"/>
      <c r="D22" s="95"/>
      <c r="E22" s="95"/>
      <c r="F22" s="96"/>
      <c r="G22" s="95"/>
      <c r="H22" s="97"/>
      <c r="I22" s="95"/>
      <c r="J22" s="98"/>
      <c r="K22" s="98"/>
      <c r="L22" s="94"/>
      <c r="M22" s="99"/>
      <c r="N22" s="99"/>
      <c r="O22" s="109"/>
      <c r="P22" s="109"/>
      <c r="Q22" s="100"/>
      <c r="R22" s="100"/>
      <c r="S22" s="38"/>
      <c r="T22" s="42"/>
      <c r="U22" s="42"/>
    </row>
    <row r="23" spans="1:21" ht="21" x14ac:dyDescent="0.25">
      <c r="A23" s="93"/>
      <c r="B23" s="94"/>
      <c r="C23" s="94"/>
      <c r="D23" s="95"/>
      <c r="E23" s="95"/>
      <c r="F23" s="96"/>
      <c r="G23" s="95"/>
      <c r="H23" s="97"/>
      <c r="I23" s="95"/>
      <c r="J23" s="98"/>
      <c r="K23" s="98"/>
      <c r="L23" s="94"/>
      <c r="M23" s="99"/>
      <c r="N23" s="99"/>
      <c r="O23" s="109"/>
      <c r="P23" s="109"/>
      <c r="Q23" s="100"/>
      <c r="R23" s="100"/>
      <c r="S23" s="38"/>
      <c r="T23" s="42"/>
      <c r="U23" s="42"/>
    </row>
    <row r="24" spans="1:21" ht="21" x14ac:dyDescent="0.25">
      <c r="A24" s="93"/>
      <c r="B24" s="94"/>
      <c r="C24" s="94"/>
      <c r="D24" s="95"/>
      <c r="E24" s="95"/>
      <c r="F24" s="101"/>
      <c r="G24" s="95"/>
      <c r="H24" s="97"/>
      <c r="I24" s="95"/>
      <c r="J24" s="98"/>
      <c r="K24" s="98"/>
      <c r="L24" s="94"/>
      <c r="M24" s="99"/>
      <c r="N24" s="99"/>
      <c r="O24" s="109"/>
      <c r="P24" s="109"/>
      <c r="Q24" s="100"/>
      <c r="R24" s="100"/>
      <c r="S24" s="38"/>
      <c r="T24" s="42"/>
      <c r="U24" s="42"/>
    </row>
    <row r="25" spans="1:21" ht="21" x14ac:dyDescent="0.25">
      <c r="A25" s="93"/>
      <c r="B25" s="94"/>
      <c r="C25" s="94"/>
      <c r="D25" s="95"/>
      <c r="E25" s="95"/>
      <c r="F25" s="101"/>
      <c r="G25" s="95"/>
      <c r="H25" s="97"/>
      <c r="I25" s="95"/>
      <c r="J25" s="98"/>
      <c r="K25" s="98"/>
      <c r="L25" s="94"/>
      <c r="M25" s="99"/>
      <c r="N25" s="99"/>
      <c r="O25" s="109"/>
      <c r="P25" s="109"/>
      <c r="Q25" s="100"/>
      <c r="R25" s="100"/>
      <c r="S25" s="38"/>
      <c r="T25" s="42"/>
      <c r="U25" s="42"/>
    </row>
    <row r="26" spans="1:21" ht="21" x14ac:dyDescent="0.25">
      <c r="A26" s="93"/>
      <c r="B26" s="94"/>
      <c r="C26" s="94"/>
      <c r="D26" s="95"/>
      <c r="E26" s="95"/>
      <c r="F26" s="101"/>
      <c r="G26" s="95"/>
      <c r="H26" s="97"/>
      <c r="I26" s="95"/>
      <c r="J26" s="98"/>
      <c r="K26" s="98"/>
      <c r="L26" s="94"/>
      <c r="M26" s="99"/>
      <c r="N26" s="99"/>
      <c r="O26" s="109"/>
      <c r="P26" s="109"/>
      <c r="Q26" s="100"/>
      <c r="R26" s="100"/>
      <c r="S26" s="38"/>
      <c r="T26" s="42"/>
      <c r="U26" s="42"/>
    </row>
    <row r="27" spans="1:21" ht="21" x14ac:dyDescent="0.25">
      <c r="A27" s="93"/>
      <c r="B27" s="94"/>
      <c r="C27" s="94"/>
      <c r="D27" s="95"/>
      <c r="E27" s="95"/>
      <c r="F27" s="101"/>
      <c r="G27" s="95"/>
      <c r="H27" s="97"/>
      <c r="I27" s="95"/>
      <c r="J27" s="98"/>
      <c r="K27" s="98"/>
      <c r="L27" s="94"/>
      <c r="M27" s="99"/>
      <c r="N27" s="99"/>
      <c r="O27" s="109"/>
      <c r="P27" s="109"/>
      <c r="Q27" s="100"/>
      <c r="R27" s="100"/>
      <c r="S27" s="38"/>
      <c r="T27" s="42"/>
      <c r="U27" s="42"/>
    </row>
    <row r="28" spans="1:21" x14ac:dyDescent="0.25">
      <c r="A28" s="67"/>
      <c r="B28" s="102"/>
      <c r="C28" s="103"/>
      <c r="D28" s="104"/>
      <c r="E28" s="105"/>
      <c r="F28" s="105"/>
      <c r="G28" s="105"/>
      <c r="H28" s="106"/>
      <c r="I28" s="105"/>
      <c r="J28" s="107"/>
      <c r="K28" s="107"/>
      <c r="M28" s="99"/>
      <c r="N28" s="108"/>
      <c r="Q28" s="11"/>
      <c r="R28" s="11"/>
      <c r="S28" s="36"/>
      <c r="T28" s="42"/>
      <c r="U28" s="42"/>
    </row>
  </sheetData>
  <mergeCells count="1">
    <mergeCell ref="B1:E1"/>
  </mergeCells>
  <conditionalFormatting sqref="J9:K9 I9:I27">
    <cfRule type="containsText" dxfId="130" priority="127" operator="containsText" text="VIP">
      <formula>NOT(ISERROR(SEARCH("VIP",I9)))</formula>
    </cfRule>
    <cfRule type="containsText" dxfId="129" priority="128" operator="containsText" text="Normal">
      <formula>NOT(ISERROR(SEARCH("Normal",I9)))</formula>
    </cfRule>
  </conditionalFormatting>
  <conditionalFormatting sqref="D9:D27">
    <cfRule type="containsText" dxfId="128" priority="125" operator="containsText" text="Female">
      <formula>NOT(ISERROR(SEARCH("Female",D9)))</formula>
    </cfRule>
    <cfRule type="containsText" dxfId="127" priority="126" operator="containsText" text="Male">
      <formula>NOT(ISERROR(SEARCH("Male",D9)))</formula>
    </cfRule>
  </conditionalFormatting>
  <conditionalFormatting sqref="R9:R27">
    <cfRule type="cellIs" dxfId="126" priority="123" operator="greaterThan">
      <formula>0</formula>
    </cfRule>
    <cfRule type="cellIs" dxfId="125" priority="124" operator="lessThan">
      <formula>0</formula>
    </cfRule>
  </conditionalFormatting>
  <conditionalFormatting sqref="I3:I4">
    <cfRule type="containsText" dxfId="124" priority="9" operator="containsText" text="VIP">
      <formula>NOT(ISERROR(SEARCH("VIP",I3)))</formula>
    </cfRule>
    <cfRule type="containsText" dxfId="123" priority="10" operator="containsText" text="Normal">
      <formula>NOT(ISERROR(SEARCH("Normal",I3)))</formula>
    </cfRule>
  </conditionalFormatting>
  <conditionalFormatting sqref="D4">
    <cfRule type="containsText" dxfId="122" priority="7" operator="containsText" text="Female">
      <formula>NOT(ISERROR(SEARCH("Female",D4)))</formula>
    </cfRule>
    <cfRule type="containsText" dxfId="121" priority="8" operator="containsText" text="Male">
      <formula>NOT(ISERROR(SEARCH("Male",D4)))</formula>
    </cfRule>
  </conditionalFormatting>
  <conditionalFormatting sqref="R4">
    <cfRule type="cellIs" dxfId="120" priority="5" operator="greaterThan">
      <formula>0</formula>
    </cfRule>
    <cfRule type="cellIs" dxfId="119" priority="6" operator="lessThan">
      <formula>0</formula>
    </cfRule>
  </conditionalFormatting>
  <conditionalFormatting sqref="D5:D7">
    <cfRule type="containsText" dxfId="118" priority="1" operator="containsText" text="Female">
      <formula>NOT(ISERROR(SEARCH("Female",D5)))</formula>
    </cfRule>
    <cfRule type="containsText" dxfId="117" priority="2" operator="containsText" text="Male">
      <formula>NOT(ISERROR(SEARCH("Male",D5)))</formula>
    </cfRule>
  </conditionalFormatting>
  <conditionalFormatting sqref="I5:I7">
    <cfRule type="containsText" dxfId="116" priority="3" operator="containsText" text="VIP">
      <formula>NOT(ISERROR(SEARCH("VIP",I5)))</formula>
    </cfRule>
    <cfRule type="containsText" dxfId="115" priority="4" operator="containsText" text="Normal">
      <formula>NOT(ISERROR(SEARCH("Normal",I5)))</formula>
    </cfRule>
  </conditionalFormatting>
  <dataValidations count="3">
    <dataValidation type="list" allowBlank="1" showInputMessage="1" showErrorMessage="1" sqref="S9:S27 S4:S7" xr:uid="{71B098D0-351B-42EA-BBE0-CF11C5F3DB97}">
      <formula1>"DISCHARGED, IN-STORE"</formula1>
    </dataValidation>
    <dataValidation type="list" allowBlank="1" showInputMessage="1" showErrorMessage="1" sqref="I9:I27 I4:I7" xr:uid="{160125FA-0E7D-4234-8AA2-3DE6143324C6}">
      <formula1>"Normal,VIP"</formula1>
    </dataValidation>
    <dataValidation type="list" allowBlank="1" showInputMessage="1" showErrorMessage="1" sqref="D9:D27 D4:D7" xr:uid="{CAF7ECF1-E819-4DB5-B9FF-753D394A20A7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DE5CB2-7237-468C-840E-C3471AAAE185}">
          <x14:formula1>
            <xm:f>SEARCH!$E:$E</xm:f>
          </x14:formula1>
          <xm:sqref>G9:G27 G4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H172" sqref="H172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848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</row>
    <row r="2" spans="1:6" x14ac:dyDescent="0.25">
      <c r="A2">
        <v>1</v>
      </c>
      <c r="B2" s="14">
        <v>45514</v>
      </c>
      <c r="C2" t="s">
        <v>854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855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856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857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858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859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860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861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862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863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864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865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866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867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868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869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870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871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872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873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874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875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870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871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872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876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861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877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878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879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858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880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881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882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883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884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885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886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887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888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889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890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891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892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882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893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873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894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873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895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873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892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896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897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898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899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857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876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900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901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902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903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904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905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906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907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908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909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910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911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912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913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914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915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916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917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918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919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920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921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922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923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924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925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926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858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927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928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929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930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931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928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932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909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933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922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934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935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936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933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922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934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937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938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939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940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876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941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942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943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944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945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946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904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908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930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947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948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949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950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951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952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904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873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953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876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941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954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955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956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941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931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935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876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930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957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922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958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959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882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938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960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939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961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962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963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963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927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964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965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964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900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955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876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941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955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966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941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930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911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922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967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900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968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969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941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966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970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971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847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5"/>
  <sheetViews>
    <sheetView zoomScale="80" zoomScaleNormal="80" workbookViewId="0">
      <selection activeCell="C19" sqref="C19"/>
    </sheetView>
  </sheetViews>
  <sheetFormatPr defaultRowHeight="15" x14ac:dyDescent="0.25"/>
  <cols>
    <col min="1" max="1" width="18.140625" bestFit="1" customWidth="1"/>
    <col min="2" max="2" width="65.5703125" bestFit="1" customWidth="1"/>
    <col min="3" max="3" width="17.7109375" customWidth="1"/>
    <col min="4" max="4" width="19.42578125" customWidth="1"/>
    <col min="5" max="5" width="17.42578125" bestFit="1" customWidth="1"/>
    <col min="7" max="7" width="18.140625" bestFit="1" customWidth="1"/>
    <col min="8" max="8" width="36.28515625" bestFit="1" customWidth="1"/>
    <col min="9" max="9" width="18.28515625" bestFit="1" customWidth="1"/>
    <col min="10" max="10" width="20.140625" bestFit="1" customWidth="1"/>
    <col min="11" max="11" width="17.140625" bestFit="1" customWidth="1"/>
  </cols>
  <sheetData>
    <row r="1" spans="1:11" ht="24" x14ac:dyDescent="0.4">
      <c r="A1" s="114" t="s">
        <v>849</v>
      </c>
      <c r="B1" s="115" t="s">
        <v>850</v>
      </c>
      <c r="C1" s="115" t="s">
        <v>851</v>
      </c>
      <c r="D1" s="115" t="s">
        <v>852</v>
      </c>
      <c r="E1" s="115" t="s">
        <v>853</v>
      </c>
      <c r="G1" s="114" t="s">
        <v>849</v>
      </c>
      <c r="H1" s="115" t="s">
        <v>850</v>
      </c>
      <c r="I1" s="115" t="s">
        <v>851</v>
      </c>
      <c r="J1" s="115" t="s">
        <v>852</v>
      </c>
      <c r="K1" s="115" t="s">
        <v>853</v>
      </c>
    </row>
    <row r="2" spans="1:11" ht="24" x14ac:dyDescent="0.4">
      <c r="A2" s="134">
        <v>46024</v>
      </c>
      <c r="B2" s="135" t="s">
        <v>1475</v>
      </c>
      <c r="C2" s="135">
        <v>1</v>
      </c>
      <c r="D2" s="136">
        <v>200</v>
      </c>
      <c r="E2" s="136">
        <f>Table7[[#This Row],[QUANTITY]]*Table7[[#This Row],[UNIT PRICE]]</f>
        <v>200</v>
      </c>
      <c r="G2" s="134">
        <v>46027</v>
      </c>
      <c r="H2" s="135" t="s">
        <v>1294</v>
      </c>
      <c r="I2" s="135">
        <v>2</v>
      </c>
      <c r="J2" s="136">
        <v>50</v>
      </c>
      <c r="K2" s="136">
        <f>Table79[[#This Row],[QUANTITY]]*Table79[[#This Row],[UNIT PRICE]]</f>
        <v>100</v>
      </c>
    </row>
    <row r="3" spans="1:11" ht="24" x14ac:dyDescent="0.4">
      <c r="A3" s="134">
        <v>46031</v>
      </c>
      <c r="B3" s="135" t="s">
        <v>1445</v>
      </c>
      <c r="C3" s="135">
        <v>1</v>
      </c>
      <c r="D3" s="136">
        <v>120</v>
      </c>
      <c r="E3" s="136">
        <f>Table7[[#This Row],[QUANTITY]]*Table7[[#This Row],[UNIT PRICE]]</f>
        <v>120</v>
      </c>
      <c r="G3" s="134">
        <v>46027</v>
      </c>
      <c r="H3" s="135" t="s">
        <v>966</v>
      </c>
      <c r="I3" s="135">
        <v>1</v>
      </c>
      <c r="J3" s="136">
        <v>75</v>
      </c>
      <c r="K3" s="136">
        <f>Table79[[#This Row],[QUANTITY]]*Table79[[#This Row],[UNIT PRICE]]</f>
        <v>75</v>
      </c>
    </row>
    <row r="4" spans="1:11" ht="24" x14ac:dyDescent="0.4">
      <c r="A4" s="134">
        <v>46041</v>
      </c>
      <c r="B4" s="135" t="s">
        <v>1441</v>
      </c>
      <c r="C4" s="135">
        <v>1</v>
      </c>
      <c r="D4" s="136">
        <v>120</v>
      </c>
      <c r="E4" s="136">
        <f>Table7[[#This Row],[QUANTITY]]*Table7[[#This Row],[UNIT PRICE]]</f>
        <v>120</v>
      </c>
      <c r="G4" s="137" t="s">
        <v>847</v>
      </c>
      <c r="H4" s="72"/>
      <c r="I4" s="72"/>
      <c r="J4" s="72"/>
      <c r="K4" s="73">
        <f>SUBTOTAL(109,Table79[AMOUNT])</f>
        <v>175</v>
      </c>
    </row>
    <row r="5" spans="1:11" ht="24" x14ac:dyDescent="0.4">
      <c r="A5" s="137" t="s">
        <v>847</v>
      </c>
      <c r="B5" s="72"/>
      <c r="C5" s="72"/>
      <c r="D5" s="72"/>
      <c r="E5" s="73">
        <f>SUBTOTAL(109,Table7[AMOUNT])</f>
        <v>440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286"/>
  <sheetViews>
    <sheetView zoomScale="150" zoomScaleNormal="150" workbookViewId="0">
      <selection activeCell="C8" sqref="C8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12.140625" bestFit="1" customWidth="1"/>
    <col min="5" max="5" width="18.140625" bestFit="1" customWidth="1"/>
    <col min="6" max="6" width="25.28515625" style="67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1219</v>
      </c>
      <c r="B1" s="76">
        <v>248363278</v>
      </c>
      <c r="E1" t="str" cm="1">
        <f t="array" ref="E1:E27">_xlfn.UNIQUE(DATA[[PLACE ]])</f>
        <v>Asuom</v>
      </c>
      <c r="F1" s="67" t="str" cm="1">
        <f t="array" ref="F1:F287">DATA[NAME OF DECEASED]</f>
        <v>Kwame Agbanyi</v>
      </c>
      <c r="H1" s="14"/>
      <c r="J1" s="26"/>
    </row>
    <row r="2" spans="1:13" x14ac:dyDescent="0.25">
      <c r="E2" t="str">
        <v>Abaam</v>
      </c>
      <c r="F2" s="67" t="str">
        <v>Kwabena Nyame</v>
      </c>
      <c r="G2" s="67"/>
      <c r="H2" s="14"/>
      <c r="J2" s="26"/>
      <c r="M2" s="26"/>
    </row>
    <row r="3" spans="1:13" ht="15.75" thickBot="1" x14ac:dyDescent="0.3">
      <c r="E3" t="str">
        <v>Tweapease</v>
      </c>
      <c r="F3" s="67" t="str">
        <v>Joseph Awuah Gyimah</v>
      </c>
    </row>
    <row r="4" spans="1:13" ht="15.75" thickBot="1" x14ac:dyDescent="0.3">
      <c r="A4" s="138" t="s">
        <v>1467</v>
      </c>
      <c r="B4" s="139"/>
      <c r="E4" t="str">
        <v>Bomso</v>
      </c>
      <c r="F4" s="67" t="str">
        <v>Akos Aboagyewaa</v>
      </c>
      <c r="H4" s="14"/>
      <c r="J4" s="26"/>
      <c r="L4" t="s">
        <v>1069</v>
      </c>
      <c r="M4">
        <v>500</v>
      </c>
    </row>
    <row r="5" spans="1:13" x14ac:dyDescent="0.25">
      <c r="A5" s="35" t="s">
        <v>1243</v>
      </c>
      <c r="B5" s="35" t="s">
        <v>1292</v>
      </c>
      <c r="E5" t="str">
        <v>Atobiriso</v>
      </c>
      <c r="F5" s="67" t="str">
        <v>Kwame</v>
      </c>
      <c r="H5" s="14"/>
      <c r="J5" s="26"/>
      <c r="L5" t="s">
        <v>1070</v>
      </c>
      <c r="M5" s="26">
        <v>2000</v>
      </c>
    </row>
    <row r="6" spans="1:13" x14ac:dyDescent="0.25">
      <c r="A6" s="35" t="s">
        <v>1098</v>
      </c>
      <c r="B6" s="35" t="s">
        <v>88</v>
      </c>
      <c r="E6" t="str">
        <v>Akenkase</v>
      </c>
      <c r="F6" s="67" t="str">
        <v>Emmanuel Osei</v>
      </c>
      <c r="H6" s="14"/>
      <c r="J6" s="26"/>
      <c r="M6" s="26">
        <f>SUM(M3:M5)</f>
        <v>2500</v>
      </c>
    </row>
    <row r="7" spans="1:13" x14ac:dyDescent="0.25">
      <c r="A7" s="35" t="s">
        <v>1113</v>
      </c>
      <c r="B7" s="39" t="s">
        <v>1109</v>
      </c>
      <c r="E7" t="str">
        <v>Akyemkroso</v>
      </c>
      <c r="F7" s="67" t="str">
        <v>Kwabena Asiamah</v>
      </c>
      <c r="H7" s="14"/>
      <c r="J7" s="26"/>
      <c r="L7" t="s">
        <v>1034</v>
      </c>
      <c r="M7" s="26">
        <v>4000</v>
      </c>
    </row>
    <row r="8" spans="1:13" x14ac:dyDescent="0.25">
      <c r="A8" s="35" t="s">
        <v>1133</v>
      </c>
      <c r="B8" s="38" t="s">
        <v>1134</v>
      </c>
      <c r="E8" t="str">
        <v>Subiriso</v>
      </c>
      <c r="F8" s="67" t="str">
        <v>Dorothy Koranteng</v>
      </c>
      <c r="H8" s="14"/>
      <c r="J8" s="26"/>
    </row>
    <row r="9" spans="1:13" ht="12" customHeight="1" x14ac:dyDescent="0.25">
      <c r="A9" s="35" t="s">
        <v>1165</v>
      </c>
      <c r="B9" s="39" t="s">
        <v>1166</v>
      </c>
      <c r="E9" t="str">
        <v>Akawani</v>
      </c>
      <c r="F9" s="67" t="str">
        <v xml:space="preserve">Nicholas Appiah </v>
      </c>
      <c r="H9" s="14"/>
      <c r="J9" s="26"/>
    </row>
    <row r="10" spans="1:13" x14ac:dyDescent="0.25">
      <c r="A10" s="35">
        <v>248</v>
      </c>
      <c r="B10" s="35" t="s">
        <v>1236</v>
      </c>
      <c r="E10" t="str">
        <v>Nyantiase</v>
      </c>
      <c r="F10" s="67" t="str">
        <v>Frimpong Manso</v>
      </c>
      <c r="H10" s="14"/>
      <c r="J10" s="26"/>
    </row>
    <row r="11" spans="1:13" x14ac:dyDescent="0.25">
      <c r="A11" s="39">
        <v>256</v>
      </c>
      <c r="B11" s="39" t="s">
        <v>1297</v>
      </c>
      <c r="E11" t="str">
        <v>Akwatia</v>
      </c>
      <c r="F11" s="67" t="str">
        <v>Ama Asiedua</v>
      </c>
      <c r="H11" s="14"/>
      <c r="J11" s="26"/>
    </row>
    <row r="12" spans="1:13" x14ac:dyDescent="0.25">
      <c r="A12" s="117" t="s">
        <v>1335</v>
      </c>
      <c r="B12" s="118" t="s">
        <v>1338</v>
      </c>
      <c r="E12" t="str">
        <v>Abenaso</v>
      </c>
      <c r="F12" s="67" t="str">
        <v>Elizabeth Anane</v>
      </c>
      <c r="H12" s="14"/>
      <c r="J12" s="26"/>
    </row>
    <row r="13" spans="1:13" x14ac:dyDescent="0.25">
      <c r="A13" s="117" t="s">
        <v>1366</v>
      </c>
      <c r="B13" s="118" t="s">
        <v>1367</v>
      </c>
      <c r="E13" t="str">
        <v>Accra</v>
      </c>
      <c r="F13" s="67" t="str">
        <v>Alex Yeboah</v>
      </c>
      <c r="H13" s="14"/>
      <c r="J13" s="26"/>
    </row>
    <row r="14" spans="1:13" x14ac:dyDescent="0.25">
      <c r="A14" s="117" t="s">
        <v>1374</v>
      </c>
      <c r="B14" s="118" t="s">
        <v>1375</v>
      </c>
      <c r="E14" t="str">
        <v>Mampong</v>
      </c>
      <c r="F14" s="67" t="str">
        <v>Teye Louis</v>
      </c>
      <c r="H14" s="14"/>
      <c r="J14" s="26"/>
    </row>
    <row r="15" spans="1:13" x14ac:dyDescent="0.25">
      <c r="A15" s="39">
        <v>276</v>
      </c>
      <c r="B15" s="94" t="s">
        <v>1432</v>
      </c>
      <c r="E15" t="str">
        <v>Akropong</v>
      </c>
      <c r="F15" s="67" t="str">
        <v>Kwaku Aboagye</v>
      </c>
      <c r="H15" s="14"/>
      <c r="J15" s="26"/>
    </row>
    <row r="16" spans="1:13" x14ac:dyDescent="0.25">
      <c r="E16" t="str">
        <v>Senkubenase</v>
      </c>
      <c r="F16" s="67" t="str">
        <v>Evans Kyei</v>
      </c>
      <c r="J16" s="27"/>
      <c r="L16" s="27"/>
    </row>
    <row r="17" spans="5:10" x14ac:dyDescent="0.25">
      <c r="E17" t="str">
        <v>Kade</v>
      </c>
      <c r="F17" s="67" t="str">
        <v>Eric Obeng</v>
      </c>
    </row>
    <row r="18" spans="5:10" x14ac:dyDescent="0.25">
      <c r="E18" t="str">
        <v>Tema</v>
      </c>
      <c r="F18" s="67" t="str">
        <v>Kojo Sarfo</v>
      </c>
    </row>
    <row r="19" spans="5:10" x14ac:dyDescent="0.25">
      <c r="E19" t="str">
        <v>Kpando</v>
      </c>
      <c r="F19" s="67" t="str">
        <v>Mary Tikromah</v>
      </c>
      <c r="J19" s="26"/>
    </row>
    <row r="20" spans="5:10" x14ac:dyDescent="0.25">
      <c r="E20" t="str">
        <v>Amanfrom</v>
      </c>
      <c r="F20" s="67" t="str">
        <v>Kwasi Fenting</v>
      </c>
    </row>
    <row r="21" spans="5:10" x14ac:dyDescent="0.25">
      <c r="E21" t="str">
        <v>Torpraman</v>
      </c>
      <c r="F21" s="67" t="str">
        <v>Vida Adomaa Yaa</v>
      </c>
    </row>
    <row r="22" spans="5:10" x14ac:dyDescent="0.25">
      <c r="E22" t="str">
        <v>Kumasi</v>
      </c>
      <c r="F22" s="67" t="str">
        <v>Ohene Asiedu</v>
      </c>
    </row>
    <row r="23" spans="5:10" x14ac:dyDescent="0.25">
      <c r="E23" t="str">
        <v>Kukubi</v>
      </c>
      <c r="F23" s="67" t="str">
        <v>Samuel Dankyei</v>
      </c>
    </row>
    <row r="24" spans="5:10" x14ac:dyDescent="0.25">
      <c r="E24" t="str">
        <v>Akyem Krobo</v>
      </c>
      <c r="F24" s="67" t="str">
        <v>Margaret Abena</v>
      </c>
    </row>
    <row r="25" spans="5:10" x14ac:dyDescent="0.25">
      <c r="E25" t="str">
        <v>Nkurakan</v>
      </c>
      <c r="F25" s="67" t="str">
        <v>Kwasi Anane</v>
      </c>
    </row>
    <row r="26" spans="5:10" x14ac:dyDescent="0.25">
      <c r="E26" t="str">
        <v>Nyantease</v>
      </c>
      <c r="F26" s="67" t="str">
        <v>Samuel Antwi</v>
      </c>
    </row>
    <row r="27" spans="5:10" x14ac:dyDescent="0.25">
      <c r="E27" t="str">
        <v>Assin Nyankomase</v>
      </c>
      <c r="F27" s="67" t="str">
        <v>Grace Dzaka</v>
      </c>
    </row>
    <row r="28" spans="5:10" x14ac:dyDescent="0.25">
      <c r="F28" s="67" t="str">
        <v>Kwaku Twum</v>
      </c>
    </row>
    <row r="29" spans="5:10" x14ac:dyDescent="0.25">
      <c r="F29" s="67" t="str">
        <v>Raphael Tettey</v>
      </c>
    </row>
    <row r="30" spans="5:10" x14ac:dyDescent="0.25">
      <c r="F30" s="67" t="str">
        <v>Akosua Manu</v>
      </c>
    </row>
    <row r="31" spans="5:10" x14ac:dyDescent="0.25">
      <c r="F31" s="67" t="str">
        <v>Kwame Appiah</v>
      </c>
    </row>
    <row r="32" spans="5:10" x14ac:dyDescent="0.25">
      <c r="F32" s="67" t="str">
        <v>Mercy Gyaubea</v>
      </c>
    </row>
    <row r="33" spans="6:6" x14ac:dyDescent="0.25">
      <c r="F33" s="67" t="str">
        <v>Janet Amissah</v>
      </c>
    </row>
    <row r="34" spans="6:6" x14ac:dyDescent="0.25">
      <c r="F34" s="67" t="str">
        <v>Charlotte Addo</v>
      </c>
    </row>
    <row r="35" spans="6:6" x14ac:dyDescent="0.25">
      <c r="F35" s="67" t="str">
        <v>Affum Joseph</v>
      </c>
    </row>
    <row r="36" spans="6:6" x14ac:dyDescent="0.25">
      <c r="F36" s="67" t="str">
        <v>Kwaku Osei</v>
      </c>
    </row>
    <row r="37" spans="6:6" x14ac:dyDescent="0.25">
      <c r="F37" s="67" t="str">
        <v xml:space="preserve">Ofori Richard </v>
      </c>
    </row>
    <row r="38" spans="6:6" x14ac:dyDescent="0.25">
      <c r="F38" s="67" t="str">
        <v>James Tetteh</v>
      </c>
    </row>
    <row r="39" spans="6:6" x14ac:dyDescent="0.25">
      <c r="F39" s="67" t="str">
        <v>Akosua Oforiwaa</v>
      </c>
    </row>
    <row r="40" spans="6:6" x14ac:dyDescent="0.25">
      <c r="F40" s="67" t="str">
        <v>Ransford Asiedu</v>
      </c>
    </row>
    <row r="41" spans="6:6" x14ac:dyDescent="0.25">
      <c r="F41" s="67" t="str">
        <v>Kofi Okyere</v>
      </c>
    </row>
    <row r="42" spans="6:6" x14ac:dyDescent="0.25">
      <c r="F42" s="67" t="str">
        <v>Samuel Mintah</v>
      </c>
    </row>
    <row r="43" spans="6:6" x14ac:dyDescent="0.25">
      <c r="F43" s="67" t="str">
        <v>Akwasi Tawiah</v>
      </c>
    </row>
    <row r="44" spans="6:6" x14ac:dyDescent="0.25">
      <c r="F44" s="67" t="str">
        <v>Nti Aninkorah</v>
      </c>
    </row>
    <row r="45" spans="6:6" x14ac:dyDescent="0.25">
      <c r="F45" s="67" t="str">
        <v>Kwao Juliana</v>
      </c>
    </row>
    <row r="46" spans="6:6" x14ac:dyDescent="0.25">
      <c r="F46" s="67" t="str">
        <v>S. A. Adu</v>
      </c>
    </row>
    <row r="47" spans="6:6" x14ac:dyDescent="0.25">
      <c r="F47" s="67" t="str">
        <v>Rose Ayimaah</v>
      </c>
    </row>
    <row r="48" spans="6:6" x14ac:dyDescent="0.25">
      <c r="F48" s="67" t="str">
        <v>Comfort M. Treku</v>
      </c>
    </row>
    <row r="49" spans="6:6" x14ac:dyDescent="0.25">
      <c r="F49" s="67" t="str">
        <v>Hayford Nyarko</v>
      </c>
    </row>
    <row r="50" spans="6:6" x14ac:dyDescent="0.25">
      <c r="F50" s="67" t="str">
        <v>Yaw Asiedu</v>
      </c>
    </row>
    <row r="51" spans="6:6" x14ac:dyDescent="0.25">
      <c r="F51" s="67" t="str">
        <v>Gifty Apochie</v>
      </c>
    </row>
    <row r="52" spans="6:6" x14ac:dyDescent="0.25">
      <c r="F52" s="67" t="str">
        <v>Mercy Nyarkowaa</v>
      </c>
    </row>
    <row r="53" spans="6:6" x14ac:dyDescent="0.25">
      <c r="F53" s="67" t="str">
        <v>Janet Awal</v>
      </c>
    </row>
    <row r="54" spans="6:6" x14ac:dyDescent="0.25">
      <c r="F54" s="67" t="str">
        <v>Kojo Brako</v>
      </c>
    </row>
    <row r="55" spans="6:6" x14ac:dyDescent="0.25">
      <c r="F55" s="67" t="str">
        <v>Grace Ankamaah</v>
      </c>
    </row>
    <row r="56" spans="6:6" x14ac:dyDescent="0.25">
      <c r="F56" s="67" t="str">
        <v>Afia Takyiwaa</v>
      </c>
    </row>
    <row r="57" spans="6:6" x14ac:dyDescent="0.25">
      <c r="F57" s="67" t="str">
        <v>Desmond D. George</v>
      </c>
    </row>
    <row r="58" spans="6:6" x14ac:dyDescent="0.25">
      <c r="F58" s="67" t="str">
        <v>Paul Agyenim B.</v>
      </c>
    </row>
    <row r="59" spans="6:6" x14ac:dyDescent="0.25">
      <c r="F59" s="67" t="str">
        <v>Yaw A.</v>
      </c>
    </row>
    <row r="60" spans="6:6" x14ac:dyDescent="0.25">
      <c r="F60" s="67" t="str">
        <v>Kwaku Samuel</v>
      </c>
    </row>
    <row r="61" spans="6:6" x14ac:dyDescent="0.25">
      <c r="F61" s="67" t="str">
        <v>Teye Amayo</v>
      </c>
    </row>
    <row r="62" spans="6:6" x14ac:dyDescent="0.25">
      <c r="F62" s="67" t="str">
        <v>Patrick Ankomani</v>
      </c>
    </row>
    <row r="63" spans="6:6" x14ac:dyDescent="0.25">
      <c r="F63" s="67" t="str">
        <v>Augustina Anima</v>
      </c>
    </row>
    <row r="64" spans="6:6" x14ac:dyDescent="0.25">
      <c r="F64" s="67" t="str">
        <v>Asimeng</v>
      </c>
    </row>
    <row r="65" spans="6:6" x14ac:dyDescent="0.25">
      <c r="F65" s="67" t="str">
        <v>Vida Kwakyewaa</v>
      </c>
    </row>
    <row r="66" spans="6:6" x14ac:dyDescent="0.25">
      <c r="F66" s="67" t="str">
        <v>Mary Antwiwaa</v>
      </c>
    </row>
    <row r="67" spans="6:6" x14ac:dyDescent="0.25">
      <c r="F67" s="67" t="str">
        <v>Vida Serwaa</v>
      </c>
    </row>
    <row r="68" spans="6:6" x14ac:dyDescent="0.25">
      <c r="F68" s="67" t="str">
        <v>Christina Darkwaa</v>
      </c>
    </row>
    <row r="69" spans="6:6" x14ac:dyDescent="0.25">
      <c r="F69" s="67" t="str">
        <v>Comfort  Amponsah</v>
      </c>
    </row>
    <row r="70" spans="6:6" x14ac:dyDescent="0.25">
      <c r="F70" s="67" t="str">
        <v>Korkor Ernestina</v>
      </c>
    </row>
    <row r="71" spans="6:6" x14ac:dyDescent="0.25">
      <c r="F71" s="67" t="str">
        <v>Martha</v>
      </c>
    </row>
    <row r="72" spans="6:6" x14ac:dyDescent="0.25">
      <c r="F72" s="67" t="str">
        <v>Atta Akwasi</v>
      </c>
    </row>
    <row r="73" spans="6:6" x14ac:dyDescent="0.25">
      <c r="F73" s="67" t="str">
        <v>Kofi Mensah</v>
      </c>
    </row>
    <row r="74" spans="6:6" x14ac:dyDescent="0.25">
      <c r="F74" s="67" t="str">
        <v>Kwabena Ayivi</v>
      </c>
    </row>
    <row r="75" spans="6:6" x14ac:dyDescent="0.25">
      <c r="F75" s="67" t="str">
        <v>Michael Nimo</v>
      </c>
    </row>
    <row r="76" spans="6:6" x14ac:dyDescent="0.25">
      <c r="F76" s="67" t="str">
        <v>Adwoa Beatrice</v>
      </c>
    </row>
    <row r="77" spans="6:6" x14ac:dyDescent="0.25">
      <c r="F77" s="67" t="str">
        <v>Akua</v>
      </c>
    </row>
    <row r="78" spans="6:6" x14ac:dyDescent="0.25">
      <c r="F78" s="67" t="str">
        <v>Ama Nkansah</v>
      </c>
    </row>
    <row r="79" spans="6:6" x14ac:dyDescent="0.25">
      <c r="F79" s="67" t="str">
        <v>Kwaku Adu</v>
      </c>
    </row>
    <row r="80" spans="6:6" x14ac:dyDescent="0.25">
      <c r="F80" s="67" t="str">
        <v>Ebenezer Kojo</v>
      </c>
    </row>
    <row r="81" spans="6:6" x14ac:dyDescent="0.25">
      <c r="F81" s="67" t="str">
        <v>Hannah Asabea</v>
      </c>
    </row>
    <row r="82" spans="6:6" x14ac:dyDescent="0.25">
      <c r="F82" s="67" t="str">
        <v>Samson Kofi Mintah</v>
      </c>
    </row>
    <row r="83" spans="6:6" x14ac:dyDescent="0.25">
      <c r="F83" s="67" t="str">
        <v>Akua</v>
      </c>
    </row>
    <row r="84" spans="6:6" x14ac:dyDescent="0.25">
      <c r="F84" s="67" t="str">
        <v>George Frimpong</v>
      </c>
    </row>
    <row r="85" spans="6:6" x14ac:dyDescent="0.25">
      <c r="F85" s="67" t="str">
        <v>Akosua Yeboah</v>
      </c>
    </row>
    <row r="86" spans="6:6" x14ac:dyDescent="0.25">
      <c r="F86" s="67" t="str">
        <v>Yvette Asor</v>
      </c>
    </row>
    <row r="87" spans="6:6" x14ac:dyDescent="0.25">
      <c r="F87" s="67" t="str">
        <v>William Mensah</v>
      </c>
    </row>
    <row r="88" spans="6:6" x14ac:dyDescent="0.25">
      <c r="F88" s="67" t="str">
        <v>Charles Odurakwa</v>
      </c>
    </row>
    <row r="89" spans="6:6" x14ac:dyDescent="0.25">
      <c r="F89" s="67" t="str">
        <v>Alex Prah</v>
      </c>
    </row>
    <row r="90" spans="6:6" x14ac:dyDescent="0.25">
      <c r="F90" s="67" t="str">
        <v>Margaret Ofosua</v>
      </c>
    </row>
    <row r="91" spans="6:6" x14ac:dyDescent="0.25">
      <c r="F91" s="67" t="str">
        <v>Faustina Sarfoaa</v>
      </c>
    </row>
    <row r="92" spans="6:6" x14ac:dyDescent="0.25">
      <c r="F92" s="67" t="str">
        <v>Stephen Kofi Boateng</v>
      </c>
    </row>
    <row r="93" spans="6:6" x14ac:dyDescent="0.25">
      <c r="F93" s="67" t="str">
        <v>Anane Kwame</v>
      </c>
    </row>
    <row r="94" spans="6:6" x14ac:dyDescent="0.25">
      <c r="F94" s="67" t="str">
        <v>Beatrice Agyeiwaa</v>
      </c>
    </row>
    <row r="95" spans="6:6" x14ac:dyDescent="0.25">
      <c r="F95" s="67" t="str">
        <v>Kwabena Ntiamoah</v>
      </c>
    </row>
    <row r="96" spans="6:6" x14ac:dyDescent="0.25">
      <c r="F96" s="67" t="str">
        <v>Mama Gladys</v>
      </c>
    </row>
    <row r="97" spans="6:6" x14ac:dyDescent="0.25">
      <c r="F97" s="67" t="str">
        <v>Regina Odurowaa</v>
      </c>
    </row>
    <row r="98" spans="6:6" x14ac:dyDescent="0.25">
      <c r="F98" s="67" t="str">
        <v>Christina Antwi</v>
      </c>
    </row>
    <row r="99" spans="6:6" x14ac:dyDescent="0.25">
      <c r="F99" s="67" t="str">
        <v>Kwabena Asiamah</v>
      </c>
    </row>
    <row r="100" spans="6:6" x14ac:dyDescent="0.25">
      <c r="F100" s="67" t="str">
        <v>Akosua Otiwaa</v>
      </c>
    </row>
    <row r="101" spans="6:6" x14ac:dyDescent="0.25">
      <c r="F101" s="67" t="str">
        <v xml:space="preserve">Dora </v>
      </c>
    </row>
    <row r="102" spans="6:6" x14ac:dyDescent="0.25">
      <c r="F102" s="67" t="str">
        <v>Antwi Darkwah</v>
      </c>
    </row>
    <row r="103" spans="6:6" x14ac:dyDescent="0.25">
      <c r="F103" s="67" t="str">
        <v>Ernestina Sarpeh</v>
      </c>
    </row>
    <row r="104" spans="6:6" x14ac:dyDescent="0.25">
      <c r="F104" s="67" t="str">
        <v>Victor Gameh</v>
      </c>
    </row>
    <row r="105" spans="6:6" x14ac:dyDescent="0.25">
      <c r="F105" s="67" t="str">
        <v>Yaa Love</v>
      </c>
    </row>
    <row r="106" spans="6:6" x14ac:dyDescent="0.25">
      <c r="F106" s="67" t="str">
        <v>Yaw Twum</v>
      </c>
    </row>
    <row r="107" spans="6:6" x14ac:dyDescent="0.25">
      <c r="F107" s="67" t="str">
        <v>Akyea Frimpong</v>
      </c>
    </row>
    <row r="108" spans="6:6" x14ac:dyDescent="0.25">
      <c r="F108" s="67" t="str">
        <v>Asare Antwi</v>
      </c>
    </row>
    <row r="109" spans="6:6" x14ac:dyDescent="0.25">
      <c r="F109" s="67" t="str">
        <v>Ophelia Ama Dede</v>
      </c>
    </row>
    <row r="110" spans="6:6" x14ac:dyDescent="0.25">
      <c r="F110" s="67" t="str">
        <v>Darko Dickson</v>
      </c>
    </row>
    <row r="111" spans="6:6" x14ac:dyDescent="0.25">
      <c r="F111" s="67" t="str">
        <v>Grace Afrah</v>
      </c>
    </row>
    <row r="112" spans="6:6" x14ac:dyDescent="0.25">
      <c r="F112" s="67" t="str">
        <v>Simon Kofi Odonkor</v>
      </c>
    </row>
    <row r="113" spans="6:6" x14ac:dyDescent="0.25">
      <c r="F113" s="67" t="str">
        <v>Afia Nana</v>
      </c>
    </row>
    <row r="114" spans="6:6" x14ac:dyDescent="0.25">
      <c r="F114" s="67" t="str">
        <v>Selina Donkor Ofosua</v>
      </c>
    </row>
    <row r="115" spans="6:6" x14ac:dyDescent="0.25">
      <c r="F115" s="67" t="str">
        <v>Mary Nnisin</v>
      </c>
    </row>
    <row r="116" spans="6:6" x14ac:dyDescent="0.25">
      <c r="F116" s="67" t="str">
        <v>Alice Abena Korkor</v>
      </c>
    </row>
    <row r="117" spans="6:6" x14ac:dyDescent="0.25">
      <c r="F117" s="67" t="str">
        <v>Grace Ampofowaa</v>
      </c>
    </row>
    <row r="118" spans="6:6" x14ac:dyDescent="0.25">
      <c r="F118" s="67" t="str">
        <v>Janet Adwapa</v>
      </c>
    </row>
    <row r="119" spans="6:6" x14ac:dyDescent="0.25">
      <c r="F119" s="67" t="str">
        <v>Jennifer Kyeraa</v>
      </c>
    </row>
    <row r="120" spans="6:6" x14ac:dyDescent="0.25">
      <c r="F120" s="67" t="str">
        <v>Abena Bedge</v>
      </c>
    </row>
    <row r="121" spans="6:6" x14ac:dyDescent="0.25">
      <c r="F121" s="67" t="str">
        <v>Isaac Kwasi Appiah</v>
      </c>
    </row>
    <row r="122" spans="6:6" x14ac:dyDescent="0.25">
      <c r="F122" s="67" t="str">
        <v>Alfred Kwaku Gyensah</v>
      </c>
    </row>
    <row r="123" spans="6:6" x14ac:dyDescent="0.25">
      <c r="F123" s="67" t="str">
        <v>Kwasi George</v>
      </c>
    </row>
    <row r="124" spans="6:6" x14ac:dyDescent="0.25">
      <c r="F124" s="67" t="str">
        <v>Mercy Acheampomaa</v>
      </c>
    </row>
    <row r="125" spans="6:6" x14ac:dyDescent="0.25">
      <c r="F125" s="67" t="str">
        <v>Mabel Afrah</v>
      </c>
    </row>
    <row r="126" spans="6:6" x14ac:dyDescent="0.25">
      <c r="F126" s="67" t="str">
        <v>Erica Boakye</v>
      </c>
    </row>
    <row r="127" spans="6:6" x14ac:dyDescent="0.25">
      <c r="F127" s="67" t="str">
        <v>Mercy Yeboah</v>
      </c>
    </row>
    <row r="128" spans="6:6" x14ac:dyDescent="0.25">
      <c r="F128" s="67" t="str">
        <v>Joseph Bortey Alabi</v>
      </c>
    </row>
    <row r="129" spans="6:6" x14ac:dyDescent="0.25">
      <c r="F129" s="67" t="str">
        <v>Comfort Awo</v>
      </c>
    </row>
    <row r="130" spans="6:6" x14ac:dyDescent="0.25">
      <c r="F130" s="67" t="str">
        <v>Kwame Attah</v>
      </c>
    </row>
    <row r="131" spans="6:6" x14ac:dyDescent="0.25">
      <c r="F131" s="67" t="str">
        <v>Yaw Nyarko</v>
      </c>
    </row>
    <row r="132" spans="6:6" x14ac:dyDescent="0.25">
      <c r="F132" s="67" t="str">
        <v>Kwasi Yeboah</v>
      </c>
    </row>
    <row r="133" spans="6:6" x14ac:dyDescent="0.25">
      <c r="F133" s="67" t="str">
        <v>Yaw Mark Adu</v>
      </c>
    </row>
    <row r="134" spans="6:6" x14ac:dyDescent="0.25">
      <c r="F134" s="67" t="str">
        <v>Margaret Boatemaa</v>
      </c>
    </row>
    <row r="135" spans="6:6" x14ac:dyDescent="0.25">
      <c r="F135" s="67" t="str">
        <v>Emmanuel Amoako G.</v>
      </c>
    </row>
    <row r="136" spans="6:6" x14ac:dyDescent="0.25">
      <c r="F136" s="67" t="str">
        <v>Joyce Oforiwaa</v>
      </c>
    </row>
    <row r="137" spans="6:6" x14ac:dyDescent="0.25">
      <c r="F137" s="67" t="str">
        <v>Florence Kumiwaa</v>
      </c>
    </row>
    <row r="138" spans="6:6" x14ac:dyDescent="0.25">
      <c r="F138" s="67" t="str">
        <v>Noah Teye</v>
      </c>
    </row>
    <row r="139" spans="6:6" x14ac:dyDescent="0.25">
      <c r="F139" s="67" t="str">
        <v>Kwame Agyei</v>
      </c>
    </row>
    <row r="140" spans="6:6" x14ac:dyDescent="0.25">
      <c r="F140" s="67" t="str">
        <v>Afia Martha Frimpomaa</v>
      </c>
    </row>
    <row r="141" spans="6:6" x14ac:dyDescent="0.25">
      <c r="F141" s="67" t="str">
        <v>Comfort Appeah</v>
      </c>
    </row>
    <row r="142" spans="6:6" x14ac:dyDescent="0.25">
      <c r="F142" s="67" t="str">
        <v>Kwasi Asare</v>
      </c>
    </row>
    <row r="143" spans="6:6" x14ac:dyDescent="0.25">
      <c r="F143" s="67" t="str">
        <v>Samuel Nyarko</v>
      </c>
    </row>
    <row r="144" spans="6:6" x14ac:dyDescent="0.25">
      <c r="F144" s="67" t="str">
        <v>Yaa Ntiamoah</v>
      </c>
    </row>
    <row r="145" spans="6:6" x14ac:dyDescent="0.25">
      <c r="F145" s="67" t="str">
        <v>Ebenezer Ofosuhene Antwi</v>
      </c>
    </row>
    <row r="146" spans="6:6" x14ac:dyDescent="0.25">
      <c r="F146" s="67" t="str">
        <v>Yaw Darko</v>
      </c>
    </row>
    <row r="147" spans="6:6" x14ac:dyDescent="0.25">
      <c r="F147" s="67" t="str">
        <v>Comfort Abong</v>
      </c>
    </row>
    <row r="148" spans="6:6" x14ac:dyDescent="0.25">
      <c r="F148" s="67" t="str">
        <v>Thomas Peprah</v>
      </c>
    </row>
    <row r="149" spans="6:6" x14ac:dyDescent="0.25">
      <c r="F149" s="67" t="str">
        <v>Mina Asantewaa</v>
      </c>
    </row>
    <row r="150" spans="6:6" x14ac:dyDescent="0.25">
      <c r="F150" s="67" t="str">
        <v>Regina Konadu</v>
      </c>
    </row>
    <row r="151" spans="6:6" x14ac:dyDescent="0.25">
      <c r="F151" s="67" t="str">
        <v>Yawson Asante</v>
      </c>
    </row>
    <row r="152" spans="6:6" x14ac:dyDescent="0.25">
      <c r="F152" s="67" t="str">
        <v>Felix Kwadwo Ampofo</v>
      </c>
    </row>
    <row r="153" spans="6:6" x14ac:dyDescent="0.25">
      <c r="F153" s="67" t="str">
        <v>Yaa Asuma</v>
      </c>
    </row>
    <row r="154" spans="6:6" x14ac:dyDescent="0.25">
      <c r="F154" s="67" t="str">
        <v>Dickson Kwame</v>
      </c>
    </row>
    <row r="155" spans="6:6" x14ac:dyDescent="0.25">
      <c r="F155" s="67" t="str">
        <v>Adwoa Darkwaa</v>
      </c>
    </row>
    <row r="156" spans="6:6" x14ac:dyDescent="0.25">
      <c r="F156" s="67" t="str">
        <v>Nelson Kwasi Nartey</v>
      </c>
    </row>
    <row r="157" spans="6:6" x14ac:dyDescent="0.25">
      <c r="F157" s="67" t="str">
        <v>Yaw Oppong</v>
      </c>
    </row>
    <row r="158" spans="6:6" x14ac:dyDescent="0.25">
      <c r="F158" s="67" t="str">
        <v>Dora Afrah</v>
      </c>
    </row>
    <row r="159" spans="6:6" x14ac:dyDescent="0.25">
      <c r="F159" s="67" t="str">
        <v>Alice Asaah</v>
      </c>
    </row>
    <row r="160" spans="6:6" x14ac:dyDescent="0.25">
      <c r="F160" s="67" t="str">
        <v>Patience Oforiwaa</v>
      </c>
    </row>
    <row r="161" spans="6:6" x14ac:dyDescent="0.25">
      <c r="F161" s="67" t="str">
        <v>Man Togo</v>
      </c>
    </row>
    <row r="162" spans="6:6" x14ac:dyDescent="0.25">
      <c r="F162" s="67" t="str">
        <v>Doris Ohenewaa</v>
      </c>
    </row>
    <row r="163" spans="6:6" x14ac:dyDescent="0.25">
      <c r="F163" s="67" t="str">
        <v>Daniel Kwame Marfo</v>
      </c>
    </row>
    <row r="164" spans="6:6" x14ac:dyDescent="0.25">
      <c r="F164" s="67" t="str">
        <v>Sophia Frimpong</v>
      </c>
    </row>
    <row r="165" spans="6:6" x14ac:dyDescent="0.25">
      <c r="F165" s="67" t="str">
        <v>Afi Tagbor</v>
      </c>
    </row>
    <row r="166" spans="6:6" x14ac:dyDescent="0.25">
      <c r="F166" s="67" t="str">
        <v>Rose Animah</v>
      </c>
    </row>
    <row r="167" spans="6:6" x14ac:dyDescent="0.25">
      <c r="F167" s="67" t="str">
        <v>Sarah Attaa</v>
      </c>
    </row>
    <row r="168" spans="6:6" x14ac:dyDescent="0.25">
      <c r="F168" s="67" t="str">
        <v>Samuel Akuako</v>
      </c>
    </row>
    <row r="169" spans="6:6" x14ac:dyDescent="0.25">
      <c r="F169" s="67" t="str">
        <v>Daniel Opoku</v>
      </c>
    </row>
    <row r="170" spans="6:6" x14ac:dyDescent="0.25">
      <c r="F170" s="67" t="str">
        <v>Comfort Afrah</v>
      </c>
    </row>
    <row r="171" spans="6:6" x14ac:dyDescent="0.25">
      <c r="F171" s="67" t="str">
        <v>Esther Serwaa</v>
      </c>
    </row>
    <row r="172" spans="6:6" x14ac:dyDescent="0.25">
      <c r="F172" s="67" t="str">
        <v>Patrick Tetteh</v>
      </c>
    </row>
    <row r="173" spans="6:6" x14ac:dyDescent="0.25">
      <c r="F173" s="67" t="str">
        <v>Grace Asiedua</v>
      </c>
    </row>
    <row r="174" spans="6:6" x14ac:dyDescent="0.25">
      <c r="F174" s="67" t="str">
        <v>Alex Antwi Darko</v>
      </c>
    </row>
    <row r="175" spans="6:6" x14ac:dyDescent="0.25">
      <c r="F175" s="67" t="str">
        <v>Akosua Beatrice</v>
      </c>
    </row>
    <row r="176" spans="6:6" x14ac:dyDescent="0.25">
      <c r="F176" s="67" t="str">
        <v>Kwadwo Darkwah</v>
      </c>
    </row>
    <row r="177" spans="6:6" x14ac:dyDescent="0.25">
      <c r="F177" s="67" t="str">
        <v>Deborah Otenewaa</v>
      </c>
    </row>
    <row r="178" spans="6:6" x14ac:dyDescent="0.25">
      <c r="F178" s="67" t="str">
        <v>Godwin Adamtey</v>
      </c>
    </row>
    <row r="179" spans="6:6" x14ac:dyDescent="0.25">
      <c r="F179" s="67" t="str">
        <v>Christopher Addo</v>
      </c>
    </row>
    <row r="180" spans="6:6" x14ac:dyDescent="0.25">
      <c r="F180" s="67" t="str">
        <v>Rita Antwi</v>
      </c>
    </row>
    <row r="181" spans="6:6" x14ac:dyDescent="0.25">
      <c r="F181" s="67" t="str">
        <v>Kofi Alhassan</v>
      </c>
    </row>
    <row r="182" spans="6:6" x14ac:dyDescent="0.25">
      <c r="F182" s="67" t="str">
        <v>Francis Owusu</v>
      </c>
    </row>
    <row r="183" spans="6:6" x14ac:dyDescent="0.25">
      <c r="F183" s="67" t="str">
        <v>Joseph Antiri Ofori-Atta</v>
      </c>
    </row>
    <row r="184" spans="6:6" x14ac:dyDescent="0.25">
      <c r="F184" s="67" t="str">
        <v>Ama Adukpo</v>
      </c>
    </row>
    <row r="185" spans="6:6" x14ac:dyDescent="0.25">
      <c r="F185" s="67" t="str">
        <v>Emmanuel Essel</v>
      </c>
    </row>
    <row r="186" spans="6:6" x14ac:dyDescent="0.25">
      <c r="F186" s="67" t="str">
        <v>Dickson Amedzo</v>
      </c>
    </row>
    <row r="187" spans="6:6" x14ac:dyDescent="0.25">
      <c r="F187" s="67" t="str">
        <v>Alex Kofi Darkwah</v>
      </c>
    </row>
    <row r="188" spans="6:6" x14ac:dyDescent="0.25">
      <c r="F188" s="67" t="str">
        <v>Alexander Brobbey</v>
      </c>
    </row>
    <row r="189" spans="6:6" x14ac:dyDescent="0.25">
      <c r="F189" s="67" t="str">
        <v>Dora Darkwaah</v>
      </c>
    </row>
    <row r="190" spans="6:6" x14ac:dyDescent="0.25">
      <c r="F190" s="67" t="str">
        <v>Kofi Ametekpe</v>
      </c>
    </row>
    <row r="191" spans="6:6" x14ac:dyDescent="0.25">
      <c r="F191" s="67" t="str">
        <v>Margaret Nyankson</v>
      </c>
    </row>
    <row r="192" spans="6:6" x14ac:dyDescent="0.25">
      <c r="F192" s="67" t="str">
        <v>Kwasi Nimako</v>
      </c>
    </row>
    <row r="193" spans="6:6" x14ac:dyDescent="0.25">
      <c r="F193" s="67" t="str">
        <v>Matilda Obenewaa</v>
      </c>
    </row>
    <row r="194" spans="6:6" x14ac:dyDescent="0.25">
      <c r="F194" s="67" t="str">
        <v>Kwame Yeboah</v>
      </c>
    </row>
    <row r="195" spans="6:6" x14ac:dyDescent="0.25">
      <c r="F195" s="67" t="str">
        <v>Isaac Kwabena Bosompem</v>
      </c>
    </row>
    <row r="196" spans="6:6" x14ac:dyDescent="0.25">
      <c r="F196" s="67" t="str">
        <v>Beatrice Akosua Antwiwaa</v>
      </c>
    </row>
    <row r="197" spans="6:6" x14ac:dyDescent="0.25">
      <c r="F197" s="67" t="str">
        <v>Kofi Darkwah</v>
      </c>
    </row>
    <row r="198" spans="6:6" x14ac:dyDescent="0.25">
      <c r="F198" s="67" t="str">
        <v>Adwoa Kwakyewaa</v>
      </c>
    </row>
    <row r="199" spans="6:6" x14ac:dyDescent="0.25">
      <c r="F199" s="67" t="str">
        <v>Attah Ahorku</v>
      </c>
    </row>
    <row r="200" spans="6:6" x14ac:dyDescent="0.25">
      <c r="F200" s="67" t="str">
        <v>Comfort Inkum</v>
      </c>
    </row>
    <row r="201" spans="6:6" x14ac:dyDescent="0.25">
      <c r="F201" s="67" t="str">
        <v>Kennedy Ampaw</v>
      </c>
    </row>
    <row r="202" spans="6:6" x14ac:dyDescent="0.25">
      <c r="F202" s="67" t="str">
        <v>Emmanuel Tsati</v>
      </c>
    </row>
    <row r="203" spans="6:6" x14ac:dyDescent="0.25">
      <c r="F203" s="67" t="str">
        <v>Alex Twumasi</v>
      </c>
    </row>
    <row r="204" spans="6:6" x14ac:dyDescent="0.25">
      <c r="F204" s="67" t="str">
        <v>Amos Martey</v>
      </c>
    </row>
    <row r="205" spans="6:6" x14ac:dyDescent="0.25">
      <c r="F205" s="67" t="str">
        <v>Comfort Bruwaa</v>
      </c>
    </row>
    <row r="206" spans="6:6" x14ac:dyDescent="0.25">
      <c r="F206" s="67" t="str">
        <v>Kofi Oduro</v>
      </c>
    </row>
    <row r="207" spans="6:6" x14ac:dyDescent="0.25">
      <c r="F207" s="67" t="str">
        <v>Dede Nartey</v>
      </c>
    </row>
    <row r="208" spans="6:6" x14ac:dyDescent="0.25">
      <c r="F208" s="67" t="str">
        <v>Hayford Mensah</v>
      </c>
    </row>
    <row r="209" spans="6:6" x14ac:dyDescent="0.25">
      <c r="F209" s="67" t="str">
        <v>William Addo</v>
      </c>
    </row>
    <row r="210" spans="6:6" x14ac:dyDescent="0.25">
      <c r="F210" s="67" t="str">
        <v>Ali Tetteh</v>
      </c>
    </row>
    <row r="211" spans="6:6" x14ac:dyDescent="0.25">
      <c r="F211" s="67" t="str">
        <v>Adama Sagno</v>
      </c>
    </row>
    <row r="212" spans="6:6" x14ac:dyDescent="0.25">
      <c r="F212" s="67" t="str">
        <v>Tetteh Wayoe</v>
      </c>
    </row>
    <row r="213" spans="6:6" x14ac:dyDescent="0.25">
      <c r="F213" s="67" t="str">
        <v>William Ofori</v>
      </c>
    </row>
    <row r="214" spans="6:6" x14ac:dyDescent="0.25">
      <c r="F214" s="67" t="str">
        <v>Enock Brafo</v>
      </c>
    </row>
    <row r="215" spans="6:6" x14ac:dyDescent="0.25">
      <c r="F215" s="67" t="str">
        <v>Yaw Peprah</v>
      </c>
    </row>
    <row r="216" spans="6:6" x14ac:dyDescent="0.25">
      <c r="F216" s="67" t="str">
        <v>Paul Brako</v>
      </c>
    </row>
    <row r="217" spans="6:6" x14ac:dyDescent="0.25">
      <c r="F217" s="67" t="str">
        <v>Comfort Apenteng</v>
      </c>
    </row>
    <row r="218" spans="6:6" x14ac:dyDescent="0.25">
      <c r="F218" s="67" t="str">
        <v>Georgina Korang</v>
      </c>
    </row>
    <row r="219" spans="6:6" x14ac:dyDescent="0.25">
      <c r="F219" s="67" t="str">
        <v>Juliana Odurowaa</v>
      </c>
    </row>
    <row r="220" spans="6:6" x14ac:dyDescent="0.25">
      <c r="F220" s="67" t="str">
        <v>Adwoa Owusua</v>
      </c>
    </row>
    <row r="221" spans="6:6" x14ac:dyDescent="0.25">
      <c r="F221" s="67" t="str">
        <v>Philipa Aryeetey</v>
      </c>
    </row>
    <row r="222" spans="6:6" x14ac:dyDescent="0.25">
      <c r="F222" s="67" t="str">
        <v>Emmanuel Osei</v>
      </c>
    </row>
    <row r="223" spans="6:6" x14ac:dyDescent="0.25">
      <c r="F223" s="67" t="str">
        <v>Ama Cynthia</v>
      </c>
    </row>
    <row r="224" spans="6:6" x14ac:dyDescent="0.25">
      <c r="F224" s="67" t="str">
        <v>Nicholas Kwadwo Yeboah</v>
      </c>
    </row>
    <row r="225" spans="6:6" x14ac:dyDescent="0.25">
      <c r="F225" s="67" t="str">
        <v>Samuel Kikisi</v>
      </c>
    </row>
    <row r="226" spans="6:6" x14ac:dyDescent="0.25">
      <c r="F226" s="67" t="str">
        <v>Godfred K. Ampabeng</v>
      </c>
    </row>
    <row r="227" spans="6:6" x14ac:dyDescent="0.25">
      <c r="F227" s="67" t="str">
        <v>Boadi Darkwah</v>
      </c>
    </row>
    <row r="228" spans="6:6" x14ac:dyDescent="0.25">
      <c r="F228" s="67" t="str">
        <v>Esther Boaduaa</v>
      </c>
    </row>
    <row r="229" spans="6:6" x14ac:dyDescent="0.25">
      <c r="F229" s="67" t="str">
        <v>Kwaku Peprah Mireku</v>
      </c>
    </row>
    <row r="230" spans="6:6" x14ac:dyDescent="0.25">
      <c r="F230" s="67" t="str">
        <v>Akua Botwe</v>
      </c>
    </row>
    <row r="231" spans="6:6" x14ac:dyDescent="0.25">
      <c r="F231" s="67" t="str">
        <v>Kwabena Appiah</v>
      </c>
    </row>
    <row r="232" spans="6:6" x14ac:dyDescent="0.25">
      <c r="F232" s="67" t="str">
        <v>Abdul Razak Sulemana</v>
      </c>
    </row>
    <row r="233" spans="6:6" x14ac:dyDescent="0.25">
      <c r="F233" s="67" t="str">
        <v>Bernard Asamoah</v>
      </c>
    </row>
    <row r="234" spans="6:6" x14ac:dyDescent="0.25">
      <c r="F234" s="67" t="str">
        <v>Ama Obenewaa</v>
      </c>
    </row>
    <row r="235" spans="6:6" x14ac:dyDescent="0.25">
      <c r="F235" s="67" t="str">
        <v>Janet Aboagyewaa</v>
      </c>
    </row>
    <row r="236" spans="6:6" x14ac:dyDescent="0.25">
      <c r="F236" s="67" t="str">
        <v>Ernestina Asieduaa</v>
      </c>
    </row>
    <row r="237" spans="6:6" x14ac:dyDescent="0.25">
      <c r="F237" s="67" t="str">
        <v>Goyen Appam</v>
      </c>
    </row>
    <row r="238" spans="6:6" x14ac:dyDescent="0.25">
      <c r="F238" s="67" t="str">
        <v>Kwadwo Addo</v>
      </c>
    </row>
    <row r="239" spans="6:6" x14ac:dyDescent="0.25">
      <c r="F239" s="67" t="str">
        <v>Akosua Nyamekye</v>
      </c>
    </row>
    <row r="240" spans="6:6" x14ac:dyDescent="0.25">
      <c r="F240" s="67" t="str">
        <v>Emmanuel Kuma Tagbor</v>
      </c>
    </row>
    <row r="241" spans="6:6" x14ac:dyDescent="0.25">
      <c r="F241" s="67" t="str">
        <v>Solo Gadzi Atikpoe</v>
      </c>
    </row>
    <row r="242" spans="6:6" x14ac:dyDescent="0.25">
      <c r="F242" s="67" t="str">
        <v>Isaac Kwadwo Agyei</v>
      </c>
    </row>
    <row r="243" spans="6:6" x14ac:dyDescent="0.25">
      <c r="F243" s="67" t="str">
        <v>Dina Appiah</v>
      </c>
    </row>
    <row r="244" spans="6:6" x14ac:dyDescent="0.25">
      <c r="F244" s="67" t="str">
        <v>Solomon Nuadeke</v>
      </c>
    </row>
    <row r="245" spans="6:6" x14ac:dyDescent="0.25">
      <c r="F245" s="67" t="str">
        <v>Rosemond Amoako</v>
      </c>
    </row>
    <row r="246" spans="6:6" x14ac:dyDescent="0.25">
      <c r="F246" s="67" t="str">
        <v>Doris</v>
      </c>
    </row>
    <row r="247" spans="6:6" x14ac:dyDescent="0.25">
      <c r="F247" s="67" t="str">
        <v>Richmond Asamoah</v>
      </c>
    </row>
    <row r="248" spans="6:6" x14ac:dyDescent="0.25">
      <c r="F248" s="67" t="str">
        <v>Naomi Nuadeke</v>
      </c>
    </row>
    <row r="249" spans="6:6" x14ac:dyDescent="0.25">
      <c r="F249" s="67" t="str">
        <v>Samuel Akwasi Acheampong</v>
      </c>
    </row>
    <row r="250" spans="6:6" x14ac:dyDescent="0.25">
      <c r="F250" s="67" t="str">
        <v>Kwabena Marfo</v>
      </c>
    </row>
    <row r="251" spans="6:6" x14ac:dyDescent="0.25">
      <c r="F251" s="67" t="str">
        <v>Gifty Ampofo</v>
      </c>
    </row>
    <row r="252" spans="6:6" x14ac:dyDescent="0.25">
      <c r="F252" s="67" t="str">
        <v>Regina Serwaa Ampofo</v>
      </c>
    </row>
    <row r="253" spans="6:6" x14ac:dyDescent="0.25">
      <c r="F253" s="67" t="str">
        <v>Aku Ankrah</v>
      </c>
    </row>
    <row r="254" spans="6:6" x14ac:dyDescent="0.25">
      <c r="F254" s="67" t="str">
        <v>Adu Kofi</v>
      </c>
    </row>
    <row r="255" spans="6:6" x14ac:dyDescent="0.25">
      <c r="F255" s="67" t="str">
        <v>Louis Yaw Doku</v>
      </c>
    </row>
    <row r="256" spans="6:6" x14ac:dyDescent="0.25">
      <c r="F256" s="67" t="str">
        <v>Comfort Odentaa</v>
      </c>
    </row>
    <row r="257" spans="6:6" x14ac:dyDescent="0.25">
      <c r="F257" s="67" t="str">
        <v>Veronica Aku Amedi</v>
      </c>
    </row>
    <row r="258" spans="6:6" x14ac:dyDescent="0.25">
      <c r="F258" s="67" t="str">
        <v>Emmanuel Asante</v>
      </c>
    </row>
    <row r="259" spans="6:6" x14ac:dyDescent="0.25">
      <c r="F259" s="67" t="str">
        <v>Emmanuel Tettey</v>
      </c>
    </row>
    <row r="260" spans="6:6" x14ac:dyDescent="0.25">
      <c r="F260" s="67" t="str">
        <v>Christina Affum</v>
      </c>
    </row>
    <row r="261" spans="6:6" x14ac:dyDescent="0.25">
      <c r="F261" s="67" t="str">
        <v>Yaw Antwi</v>
      </c>
    </row>
    <row r="262" spans="6:6" x14ac:dyDescent="0.25">
      <c r="F262" s="67" t="str">
        <v>Kwabena Abrokwah</v>
      </c>
    </row>
    <row r="263" spans="6:6" x14ac:dyDescent="0.25">
      <c r="F263" s="67" t="str">
        <v>Janet Ampofowaa Amponsah</v>
      </c>
    </row>
    <row r="264" spans="6:6" x14ac:dyDescent="0.25">
      <c r="F264" s="67" t="str">
        <v>Priana Odame</v>
      </c>
    </row>
    <row r="265" spans="6:6" x14ac:dyDescent="0.25">
      <c r="F265" s="67" t="str">
        <v>Celestial Awuku Nyarko</v>
      </c>
    </row>
    <row r="266" spans="6:6" x14ac:dyDescent="0.25">
      <c r="F266" s="67" t="str">
        <v>Regina Brakoaa</v>
      </c>
    </row>
    <row r="267" spans="6:6" x14ac:dyDescent="0.25">
      <c r="F267" s="67" t="str">
        <v>Maxwell Owusu</v>
      </c>
    </row>
    <row r="268" spans="6:6" x14ac:dyDescent="0.25">
      <c r="F268" s="67" t="str">
        <v>Kwabena Sakyiama</v>
      </c>
    </row>
    <row r="269" spans="6:6" x14ac:dyDescent="0.25">
      <c r="F269" s="67" t="str">
        <v>Akua Oforiwaa Anane</v>
      </c>
    </row>
    <row r="270" spans="6:6" x14ac:dyDescent="0.25">
      <c r="F270" s="67" t="str">
        <v>Esi Agyarkwaa</v>
      </c>
    </row>
    <row r="271" spans="6:6" x14ac:dyDescent="0.25">
      <c r="F271" s="67" t="str">
        <v>Mary Afia Akakpo</v>
      </c>
    </row>
    <row r="272" spans="6:6" x14ac:dyDescent="0.25">
      <c r="F272" s="67" t="str">
        <v>Nana Larjder Kabutey</v>
      </c>
    </row>
    <row r="273" spans="6:6" x14ac:dyDescent="0.25">
      <c r="F273" s="67" t="str">
        <v>Thomas Frimpong</v>
      </c>
    </row>
    <row r="274" spans="6:6" x14ac:dyDescent="0.25">
      <c r="F274" s="67" t="str">
        <v>Tetteh Kwabena</v>
      </c>
    </row>
    <row r="275" spans="6:6" x14ac:dyDescent="0.25">
      <c r="F275" s="67" t="str">
        <v>Jennifer Boatemaa</v>
      </c>
    </row>
    <row r="276" spans="6:6" x14ac:dyDescent="0.25">
      <c r="F276" s="67" t="str">
        <v>Margaret Agyeiwaa</v>
      </c>
    </row>
    <row r="277" spans="6:6" x14ac:dyDescent="0.25">
      <c r="F277" s="67" t="str">
        <v>Kwabena Tawiah</v>
      </c>
    </row>
    <row r="278" spans="6:6" x14ac:dyDescent="0.25">
      <c r="F278" s="67" t="str">
        <v>Isaac Donkor</v>
      </c>
    </row>
    <row r="279" spans="6:6" x14ac:dyDescent="0.25">
      <c r="F279" s="67" t="str">
        <v>Seth Asiedu</v>
      </c>
    </row>
    <row r="280" spans="6:6" x14ac:dyDescent="0.25">
      <c r="F280" s="67" t="str">
        <v>Victoria Dede</v>
      </c>
    </row>
    <row r="281" spans="6:6" x14ac:dyDescent="0.25">
      <c r="F281" s="67" t="str">
        <v>Kofi Ayebi</v>
      </c>
    </row>
    <row r="282" spans="6:6" x14ac:dyDescent="0.25">
      <c r="F282" s="67" t="str">
        <v>Kwadwo Darkwah</v>
      </c>
    </row>
    <row r="283" spans="6:6" x14ac:dyDescent="0.25">
      <c r="F283" s="67" t="str">
        <v>Hanso Kofi Pinto</v>
      </c>
    </row>
    <row r="284" spans="6:6" x14ac:dyDescent="0.25">
      <c r="F284" s="67" t="str">
        <v>Comfort Frimpomaa</v>
      </c>
    </row>
    <row r="285" spans="6:6" x14ac:dyDescent="0.25">
      <c r="F285" s="67" t="str">
        <v>Kwadwo Agyeman</v>
      </c>
    </row>
    <row r="286" spans="6:6" x14ac:dyDescent="0.25">
      <c r="F286" s="67" t="str">
        <v>Kwadwo Aboagye Oduro</v>
      </c>
    </row>
    <row r="287" spans="6:6" x14ac:dyDescent="0.25">
      <c r="F287" s="67" t="str">
        <v>Comfort Obeng Ampah</v>
      </c>
    </row>
    <row r="50000" spans="6:6" x14ac:dyDescent="0.25">
      <c r="F50000" s="67" t="str" cm="1">
        <f t="array" ref="F50000:F50286">DATA[TAG NO.]</f>
        <v>001</v>
      </c>
    </row>
    <row r="50001" spans="6:6" x14ac:dyDescent="0.25">
      <c r="F50001" s="67" t="str">
        <v>002</v>
      </c>
    </row>
    <row r="50002" spans="6:6" x14ac:dyDescent="0.25">
      <c r="F50002" s="67" t="str">
        <v>003</v>
      </c>
    </row>
    <row r="50003" spans="6:6" x14ac:dyDescent="0.25">
      <c r="F50003" s="67" t="str">
        <v>004</v>
      </c>
    </row>
    <row r="50004" spans="6:6" x14ac:dyDescent="0.25">
      <c r="F50004" s="67" t="str">
        <v>005</v>
      </c>
    </row>
    <row r="50005" spans="6:6" x14ac:dyDescent="0.25">
      <c r="F50005" s="67" t="str">
        <v>006</v>
      </c>
    </row>
    <row r="50006" spans="6:6" x14ac:dyDescent="0.25">
      <c r="F50006" s="67" t="str">
        <v>007</v>
      </c>
    </row>
    <row r="50007" spans="6:6" x14ac:dyDescent="0.25">
      <c r="F50007" s="67" t="str">
        <v>008</v>
      </c>
    </row>
    <row r="50008" spans="6:6" x14ac:dyDescent="0.25">
      <c r="F50008" s="67" t="str">
        <v>009</v>
      </c>
    </row>
    <row r="50009" spans="6:6" x14ac:dyDescent="0.25">
      <c r="F50009" s="67" t="str">
        <v>010</v>
      </c>
    </row>
    <row r="50010" spans="6:6" x14ac:dyDescent="0.25">
      <c r="F50010" s="67" t="str">
        <v>011</v>
      </c>
    </row>
    <row r="50011" spans="6:6" x14ac:dyDescent="0.25">
      <c r="F50011" s="67" t="str">
        <v>012</v>
      </c>
    </row>
    <row r="50012" spans="6:6" x14ac:dyDescent="0.25">
      <c r="F50012" s="67" t="str">
        <v>013</v>
      </c>
    </row>
    <row r="50013" spans="6:6" x14ac:dyDescent="0.25">
      <c r="F50013" s="67" t="str">
        <v>014</v>
      </c>
    </row>
    <row r="50014" spans="6:6" x14ac:dyDescent="0.25">
      <c r="F50014" s="67" t="str">
        <v>015</v>
      </c>
    </row>
    <row r="50015" spans="6:6" x14ac:dyDescent="0.25">
      <c r="F50015" s="67" t="str">
        <v>016</v>
      </c>
    </row>
    <row r="50016" spans="6:6" x14ac:dyDescent="0.25">
      <c r="F50016" s="67" t="str">
        <v>017</v>
      </c>
    </row>
    <row r="50017" spans="6:6" x14ac:dyDescent="0.25">
      <c r="F50017" s="67" t="str">
        <v>018</v>
      </c>
    </row>
    <row r="50018" spans="6:6" x14ac:dyDescent="0.25">
      <c r="F50018" s="67" t="str">
        <v>019</v>
      </c>
    </row>
    <row r="50019" spans="6:6" x14ac:dyDescent="0.25">
      <c r="F50019" s="67" t="str">
        <v>020</v>
      </c>
    </row>
    <row r="50020" spans="6:6" x14ac:dyDescent="0.25">
      <c r="F50020" s="67" t="str">
        <v>021</v>
      </c>
    </row>
    <row r="50021" spans="6:6" x14ac:dyDescent="0.25">
      <c r="F50021" s="67" t="str">
        <v>022</v>
      </c>
    </row>
    <row r="50022" spans="6:6" x14ac:dyDescent="0.25">
      <c r="F50022" s="67" t="str">
        <v>023</v>
      </c>
    </row>
    <row r="50023" spans="6:6" x14ac:dyDescent="0.25">
      <c r="F50023" s="67" t="str">
        <v>024</v>
      </c>
    </row>
    <row r="50024" spans="6:6" x14ac:dyDescent="0.25">
      <c r="F50024" s="67" t="str">
        <v>025</v>
      </c>
    </row>
    <row r="50025" spans="6:6" x14ac:dyDescent="0.25">
      <c r="F50025" s="67" t="str">
        <v>026</v>
      </c>
    </row>
    <row r="50026" spans="6:6" x14ac:dyDescent="0.25">
      <c r="F50026" s="67" t="str">
        <v>027</v>
      </c>
    </row>
    <row r="50027" spans="6:6" x14ac:dyDescent="0.25">
      <c r="F50027" s="67" t="str">
        <v>028</v>
      </c>
    </row>
    <row r="50028" spans="6:6" x14ac:dyDescent="0.25">
      <c r="F50028" s="67" t="str">
        <v>029</v>
      </c>
    </row>
    <row r="50029" spans="6:6" x14ac:dyDescent="0.25">
      <c r="F50029" s="67" t="str">
        <v>030</v>
      </c>
    </row>
    <row r="50030" spans="6:6" x14ac:dyDescent="0.25">
      <c r="F50030" s="67" t="str">
        <v>031</v>
      </c>
    </row>
    <row r="50031" spans="6:6" x14ac:dyDescent="0.25">
      <c r="F50031" s="67" t="str">
        <v>032</v>
      </c>
    </row>
    <row r="50032" spans="6:6" x14ac:dyDescent="0.25">
      <c r="F50032" s="67" t="str">
        <v>033</v>
      </c>
    </row>
    <row r="50033" spans="6:6" x14ac:dyDescent="0.25">
      <c r="F50033" s="67" t="str">
        <v>034</v>
      </c>
    </row>
    <row r="50034" spans="6:6" x14ac:dyDescent="0.25">
      <c r="F50034" s="67" t="str">
        <v>035</v>
      </c>
    </row>
    <row r="50035" spans="6:6" x14ac:dyDescent="0.25">
      <c r="F50035" s="67" t="str">
        <v>036</v>
      </c>
    </row>
    <row r="50036" spans="6:6" x14ac:dyDescent="0.25">
      <c r="F50036" s="67" t="str">
        <v>037</v>
      </c>
    </row>
    <row r="50037" spans="6:6" x14ac:dyDescent="0.25">
      <c r="F50037" s="67" t="str">
        <v>038</v>
      </c>
    </row>
    <row r="50038" spans="6:6" x14ac:dyDescent="0.25">
      <c r="F50038" s="67" t="str">
        <v>039</v>
      </c>
    </row>
    <row r="50039" spans="6:6" x14ac:dyDescent="0.25">
      <c r="F50039" s="67" t="str">
        <v>040</v>
      </c>
    </row>
    <row r="50040" spans="6:6" x14ac:dyDescent="0.25">
      <c r="F50040" s="67" t="str">
        <v>041</v>
      </c>
    </row>
    <row r="50041" spans="6:6" x14ac:dyDescent="0.25">
      <c r="F50041" s="67" t="str">
        <v>042</v>
      </c>
    </row>
    <row r="50042" spans="6:6" x14ac:dyDescent="0.25">
      <c r="F50042" s="67" t="str">
        <v>043</v>
      </c>
    </row>
    <row r="50043" spans="6:6" x14ac:dyDescent="0.25">
      <c r="F50043" s="67" t="str">
        <v>044</v>
      </c>
    </row>
    <row r="50044" spans="6:6" x14ac:dyDescent="0.25">
      <c r="F50044" s="67" t="str">
        <v>045</v>
      </c>
    </row>
    <row r="50045" spans="6:6" x14ac:dyDescent="0.25">
      <c r="F50045" s="67" t="str">
        <v>046</v>
      </c>
    </row>
    <row r="50046" spans="6:6" x14ac:dyDescent="0.25">
      <c r="F50046" s="67" t="str">
        <v>047</v>
      </c>
    </row>
    <row r="50047" spans="6:6" x14ac:dyDescent="0.25">
      <c r="F50047" s="67" t="str">
        <v>048</v>
      </c>
    </row>
    <row r="50048" spans="6:6" x14ac:dyDescent="0.25">
      <c r="F50048" s="67" t="str">
        <v>049</v>
      </c>
    </row>
    <row r="50049" spans="6:6" x14ac:dyDescent="0.25">
      <c r="F50049" s="67" t="str">
        <v>050</v>
      </c>
    </row>
    <row r="50050" spans="6:6" x14ac:dyDescent="0.25">
      <c r="F50050" s="67" t="str">
        <v>051</v>
      </c>
    </row>
    <row r="50051" spans="6:6" x14ac:dyDescent="0.25">
      <c r="F50051" s="67" t="str">
        <v>052</v>
      </c>
    </row>
    <row r="50052" spans="6:6" x14ac:dyDescent="0.25">
      <c r="F50052" s="67" t="str">
        <v>053</v>
      </c>
    </row>
    <row r="50053" spans="6:6" x14ac:dyDescent="0.25">
      <c r="F50053" s="67" t="str">
        <v>054</v>
      </c>
    </row>
    <row r="50054" spans="6:6" x14ac:dyDescent="0.25">
      <c r="F50054" s="67" t="str">
        <v>055</v>
      </c>
    </row>
    <row r="50055" spans="6:6" x14ac:dyDescent="0.25">
      <c r="F50055" s="67" t="str">
        <v>056</v>
      </c>
    </row>
    <row r="50056" spans="6:6" x14ac:dyDescent="0.25">
      <c r="F50056" s="67" t="str">
        <v>057</v>
      </c>
    </row>
    <row r="50057" spans="6:6" x14ac:dyDescent="0.25">
      <c r="F50057" s="67" t="str">
        <v>058</v>
      </c>
    </row>
    <row r="50058" spans="6:6" x14ac:dyDescent="0.25">
      <c r="F50058" s="67" t="str">
        <v>059</v>
      </c>
    </row>
    <row r="50059" spans="6:6" x14ac:dyDescent="0.25">
      <c r="F50059" s="67" t="str">
        <v>060</v>
      </c>
    </row>
    <row r="50060" spans="6:6" x14ac:dyDescent="0.25">
      <c r="F50060" s="67" t="str">
        <v>061</v>
      </c>
    </row>
    <row r="50061" spans="6:6" x14ac:dyDescent="0.25">
      <c r="F50061" s="67" t="str">
        <v>062</v>
      </c>
    </row>
    <row r="50062" spans="6:6" x14ac:dyDescent="0.25">
      <c r="F50062" s="67" t="str">
        <v>063</v>
      </c>
    </row>
    <row r="50063" spans="6:6" x14ac:dyDescent="0.25">
      <c r="F50063" s="67" t="str">
        <v>064</v>
      </c>
    </row>
    <row r="50064" spans="6:6" x14ac:dyDescent="0.25">
      <c r="F50064" s="67" t="str">
        <v>065</v>
      </c>
    </row>
    <row r="50065" spans="6:6" x14ac:dyDescent="0.25">
      <c r="F50065" s="67" t="str">
        <v>066</v>
      </c>
    </row>
    <row r="50066" spans="6:6" x14ac:dyDescent="0.25">
      <c r="F50066" s="67" t="str">
        <v>067</v>
      </c>
    </row>
    <row r="50067" spans="6:6" x14ac:dyDescent="0.25">
      <c r="F50067" s="67" t="str">
        <v>068</v>
      </c>
    </row>
    <row r="50068" spans="6:6" x14ac:dyDescent="0.25">
      <c r="F50068" s="67" t="str">
        <v>069</v>
      </c>
    </row>
    <row r="50069" spans="6:6" x14ac:dyDescent="0.25">
      <c r="F50069" s="67" t="str">
        <v>070</v>
      </c>
    </row>
    <row r="50070" spans="6:6" x14ac:dyDescent="0.25">
      <c r="F50070" s="67" t="str">
        <v>071</v>
      </c>
    </row>
    <row r="50071" spans="6:6" x14ac:dyDescent="0.25">
      <c r="F50071" s="67" t="str">
        <v>072</v>
      </c>
    </row>
    <row r="50072" spans="6:6" x14ac:dyDescent="0.25">
      <c r="F50072" s="67" t="str">
        <v>073</v>
      </c>
    </row>
    <row r="50073" spans="6:6" x14ac:dyDescent="0.25">
      <c r="F50073" s="67" t="str">
        <v>074</v>
      </c>
    </row>
    <row r="50074" spans="6:6" x14ac:dyDescent="0.25">
      <c r="F50074" s="67" t="str">
        <v>075</v>
      </c>
    </row>
    <row r="50075" spans="6:6" x14ac:dyDescent="0.25">
      <c r="F50075" s="67" t="str">
        <v>076</v>
      </c>
    </row>
    <row r="50076" spans="6:6" x14ac:dyDescent="0.25">
      <c r="F50076" s="67" t="str">
        <v>077</v>
      </c>
    </row>
    <row r="50077" spans="6:6" x14ac:dyDescent="0.25">
      <c r="F50077" s="67" t="str">
        <v>078</v>
      </c>
    </row>
    <row r="50078" spans="6:6" x14ac:dyDescent="0.25">
      <c r="F50078" s="67" t="str">
        <v>079</v>
      </c>
    </row>
    <row r="50079" spans="6:6" x14ac:dyDescent="0.25">
      <c r="F50079" s="67" t="str">
        <v>080</v>
      </c>
    </row>
    <row r="50080" spans="6:6" x14ac:dyDescent="0.25">
      <c r="F50080" s="67" t="str">
        <v>081</v>
      </c>
    </row>
    <row r="50081" spans="6:6" x14ac:dyDescent="0.25">
      <c r="F50081" s="67" t="str">
        <v>082</v>
      </c>
    </row>
    <row r="50082" spans="6:6" x14ac:dyDescent="0.25">
      <c r="F50082" s="67" t="str">
        <v>083</v>
      </c>
    </row>
    <row r="50083" spans="6:6" x14ac:dyDescent="0.25">
      <c r="F50083" s="67" t="str">
        <v>084</v>
      </c>
    </row>
    <row r="50084" spans="6:6" x14ac:dyDescent="0.25">
      <c r="F50084" s="67" t="str">
        <v>085</v>
      </c>
    </row>
    <row r="50085" spans="6:6" x14ac:dyDescent="0.25">
      <c r="F50085" s="67" t="str">
        <v>086</v>
      </c>
    </row>
    <row r="50086" spans="6:6" x14ac:dyDescent="0.25">
      <c r="F50086" s="67" t="str">
        <v>087</v>
      </c>
    </row>
    <row r="50087" spans="6:6" x14ac:dyDescent="0.25">
      <c r="F50087" s="67" t="str">
        <v>088</v>
      </c>
    </row>
    <row r="50088" spans="6:6" x14ac:dyDescent="0.25">
      <c r="F50088" s="67" t="str">
        <v>089</v>
      </c>
    </row>
    <row r="50089" spans="6:6" x14ac:dyDescent="0.25">
      <c r="F50089" s="67" t="str">
        <v>090</v>
      </c>
    </row>
    <row r="50090" spans="6:6" x14ac:dyDescent="0.25">
      <c r="F50090" s="67" t="str">
        <v>091</v>
      </c>
    </row>
    <row r="50091" spans="6:6" x14ac:dyDescent="0.25">
      <c r="F50091" s="67" t="str">
        <v>092</v>
      </c>
    </row>
    <row r="50092" spans="6:6" x14ac:dyDescent="0.25">
      <c r="F50092" s="67" t="str">
        <v>093</v>
      </c>
    </row>
    <row r="50093" spans="6:6" x14ac:dyDescent="0.25">
      <c r="F50093" s="67" t="str">
        <v>094</v>
      </c>
    </row>
    <row r="50094" spans="6:6" x14ac:dyDescent="0.25">
      <c r="F50094" s="67" t="str">
        <v>095</v>
      </c>
    </row>
    <row r="50095" spans="6:6" x14ac:dyDescent="0.25">
      <c r="F50095" s="67" t="str">
        <v>096</v>
      </c>
    </row>
    <row r="50096" spans="6:6" x14ac:dyDescent="0.25">
      <c r="F50096" s="67" t="str">
        <v>097</v>
      </c>
    </row>
    <row r="50097" spans="6:6" x14ac:dyDescent="0.25">
      <c r="F50097" s="67" t="str">
        <v>098</v>
      </c>
    </row>
    <row r="50098" spans="6:6" x14ac:dyDescent="0.25">
      <c r="F50098" s="67" t="str">
        <v>099</v>
      </c>
    </row>
    <row r="50099" spans="6:6" x14ac:dyDescent="0.25">
      <c r="F50099" s="67" t="str">
        <v>100</v>
      </c>
    </row>
    <row r="50100" spans="6:6" x14ac:dyDescent="0.25">
      <c r="F50100" s="67" t="str">
        <v>101</v>
      </c>
    </row>
    <row r="50101" spans="6:6" x14ac:dyDescent="0.25">
      <c r="F50101" s="67" t="str">
        <v>102</v>
      </c>
    </row>
    <row r="50102" spans="6:6" x14ac:dyDescent="0.25">
      <c r="F50102" s="67" t="str">
        <v>103</v>
      </c>
    </row>
    <row r="50103" spans="6:6" x14ac:dyDescent="0.25">
      <c r="F50103" s="67" t="str">
        <v>104</v>
      </c>
    </row>
    <row r="50104" spans="6:6" x14ac:dyDescent="0.25">
      <c r="F50104" s="67" t="str">
        <v>105</v>
      </c>
    </row>
    <row r="50105" spans="6:6" x14ac:dyDescent="0.25">
      <c r="F50105" s="67" t="str">
        <v>106</v>
      </c>
    </row>
    <row r="50106" spans="6:6" x14ac:dyDescent="0.25">
      <c r="F50106" s="67" t="str">
        <v>107</v>
      </c>
    </row>
    <row r="50107" spans="6:6" x14ac:dyDescent="0.25">
      <c r="F50107" s="67" t="str">
        <v>108</v>
      </c>
    </row>
    <row r="50108" spans="6:6" x14ac:dyDescent="0.25">
      <c r="F50108" s="67" t="str">
        <v>109</v>
      </c>
    </row>
    <row r="50109" spans="6:6" x14ac:dyDescent="0.25">
      <c r="F50109" s="67" t="str">
        <v>110</v>
      </c>
    </row>
    <row r="50110" spans="6:6" x14ac:dyDescent="0.25">
      <c r="F50110" s="67" t="str">
        <v>111</v>
      </c>
    </row>
    <row r="50111" spans="6:6" x14ac:dyDescent="0.25">
      <c r="F50111" s="67" t="str">
        <v>112</v>
      </c>
    </row>
    <row r="50112" spans="6:6" x14ac:dyDescent="0.25">
      <c r="F50112" s="67" t="str">
        <v>113</v>
      </c>
    </row>
    <row r="50113" spans="6:6" x14ac:dyDescent="0.25">
      <c r="F50113" s="67" t="str">
        <v>114</v>
      </c>
    </row>
    <row r="50114" spans="6:6" x14ac:dyDescent="0.25">
      <c r="F50114" s="67" t="str">
        <v>115</v>
      </c>
    </row>
    <row r="50115" spans="6:6" x14ac:dyDescent="0.25">
      <c r="F50115" s="67" t="str">
        <v>116</v>
      </c>
    </row>
    <row r="50116" spans="6:6" x14ac:dyDescent="0.25">
      <c r="F50116" s="67" t="str">
        <v>117</v>
      </c>
    </row>
    <row r="50117" spans="6:6" x14ac:dyDescent="0.25">
      <c r="F50117" s="67" t="str">
        <v>118</v>
      </c>
    </row>
    <row r="50118" spans="6:6" x14ac:dyDescent="0.25">
      <c r="F50118" s="67" t="str">
        <v>119</v>
      </c>
    </row>
    <row r="50119" spans="6:6" x14ac:dyDescent="0.25">
      <c r="F50119" s="67" t="str">
        <v>120</v>
      </c>
    </row>
    <row r="50120" spans="6:6" x14ac:dyDescent="0.25">
      <c r="F50120" s="67" t="str">
        <v>121</v>
      </c>
    </row>
    <row r="50121" spans="6:6" x14ac:dyDescent="0.25">
      <c r="F50121" s="67" t="str">
        <v>122</v>
      </c>
    </row>
    <row r="50122" spans="6:6" x14ac:dyDescent="0.25">
      <c r="F50122" s="67" t="str">
        <v>123</v>
      </c>
    </row>
    <row r="50123" spans="6:6" x14ac:dyDescent="0.25">
      <c r="F50123" s="67" t="str">
        <v>124</v>
      </c>
    </row>
    <row r="50124" spans="6:6" x14ac:dyDescent="0.25">
      <c r="F50124" s="67" t="str">
        <v>125</v>
      </c>
    </row>
    <row r="50125" spans="6:6" x14ac:dyDescent="0.25">
      <c r="F50125" s="67" t="str">
        <v>126</v>
      </c>
    </row>
    <row r="50126" spans="6:6" x14ac:dyDescent="0.25">
      <c r="F50126" s="67" t="str">
        <v>127</v>
      </c>
    </row>
    <row r="50127" spans="6:6" x14ac:dyDescent="0.25">
      <c r="F50127" s="67" t="str">
        <v>128</v>
      </c>
    </row>
    <row r="50128" spans="6:6" x14ac:dyDescent="0.25">
      <c r="F50128" s="67" t="str">
        <v>129</v>
      </c>
    </row>
    <row r="50129" spans="6:6" x14ac:dyDescent="0.25">
      <c r="F50129" s="67" t="str">
        <v>130</v>
      </c>
    </row>
    <row r="50130" spans="6:6" x14ac:dyDescent="0.25">
      <c r="F50130" s="67" t="str">
        <v>131</v>
      </c>
    </row>
    <row r="50131" spans="6:6" x14ac:dyDescent="0.25">
      <c r="F50131" s="67" t="str">
        <v>132</v>
      </c>
    </row>
    <row r="50132" spans="6:6" x14ac:dyDescent="0.25">
      <c r="F50132" s="67" t="str">
        <v>133</v>
      </c>
    </row>
    <row r="50133" spans="6:6" x14ac:dyDescent="0.25">
      <c r="F50133" s="67" t="str">
        <v>134</v>
      </c>
    </row>
    <row r="50134" spans="6:6" x14ac:dyDescent="0.25">
      <c r="F50134" s="67" t="str">
        <v>135</v>
      </c>
    </row>
    <row r="50135" spans="6:6" x14ac:dyDescent="0.25">
      <c r="F50135" s="67" t="str">
        <v>136</v>
      </c>
    </row>
    <row r="50136" spans="6:6" x14ac:dyDescent="0.25">
      <c r="F50136" s="67" t="str">
        <v>137</v>
      </c>
    </row>
    <row r="50137" spans="6:6" x14ac:dyDescent="0.25">
      <c r="F50137" s="67" t="str">
        <v>138</v>
      </c>
    </row>
    <row r="50138" spans="6:6" x14ac:dyDescent="0.25">
      <c r="F50138" s="67" t="str">
        <v>139</v>
      </c>
    </row>
    <row r="50139" spans="6:6" x14ac:dyDescent="0.25">
      <c r="F50139" s="67" t="str">
        <v>140</v>
      </c>
    </row>
    <row r="50140" spans="6:6" x14ac:dyDescent="0.25">
      <c r="F50140" s="67" t="str">
        <v>141</v>
      </c>
    </row>
    <row r="50141" spans="6:6" x14ac:dyDescent="0.25">
      <c r="F50141" s="67" t="str">
        <v>142</v>
      </c>
    </row>
    <row r="50142" spans="6:6" x14ac:dyDescent="0.25">
      <c r="F50142" s="67" t="str">
        <v>143</v>
      </c>
    </row>
    <row r="50143" spans="6:6" x14ac:dyDescent="0.25">
      <c r="F50143" s="67" t="str">
        <v>144</v>
      </c>
    </row>
    <row r="50144" spans="6:6" x14ac:dyDescent="0.25">
      <c r="F50144" s="67" t="str">
        <v>145</v>
      </c>
    </row>
    <row r="50145" spans="6:6" x14ac:dyDescent="0.25">
      <c r="F50145" s="67" t="str">
        <v>146</v>
      </c>
    </row>
    <row r="50146" spans="6:6" x14ac:dyDescent="0.25">
      <c r="F50146" s="67" t="str">
        <v>147</v>
      </c>
    </row>
    <row r="50147" spans="6:6" x14ac:dyDescent="0.25">
      <c r="F50147" s="67" t="str">
        <v>148</v>
      </c>
    </row>
    <row r="50148" spans="6:6" x14ac:dyDescent="0.25">
      <c r="F50148" s="67" t="str">
        <v>149</v>
      </c>
    </row>
    <row r="50149" spans="6:6" x14ac:dyDescent="0.25">
      <c r="F50149" s="67" t="str">
        <v>150</v>
      </c>
    </row>
    <row r="50150" spans="6:6" x14ac:dyDescent="0.25">
      <c r="F50150" s="67" t="str">
        <v>151</v>
      </c>
    </row>
    <row r="50151" spans="6:6" x14ac:dyDescent="0.25">
      <c r="F50151" s="67" t="str">
        <v>152</v>
      </c>
    </row>
    <row r="50152" spans="6:6" x14ac:dyDescent="0.25">
      <c r="F50152" s="67" t="str">
        <v>153</v>
      </c>
    </row>
    <row r="50153" spans="6:6" x14ac:dyDescent="0.25">
      <c r="F50153" s="67" t="str">
        <v>154</v>
      </c>
    </row>
    <row r="50154" spans="6:6" x14ac:dyDescent="0.25">
      <c r="F50154" s="67" t="str">
        <v>155</v>
      </c>
    </row>
    <row r="50155" spans="6:6" x14ac:dyDescent="0.25">
      <c r="F50155" s="67" t="str">
        <v>156</v>
      </c>
    </row>
    <row r="50156" spans="6:6" x14ac:dyDescent="0.25">
      <c r="F50156" s="67" t="str">
        <v>157</v>
      </c>
    </row>
    <row r="50157" spans="6:6" x14ac:dyDescent="0.25">
      <c r="F50157" s="67" t="str">
        <v>158</v>
      </c>
    </row>
    <row r="50158" spans="6:6" x14ac:dyDescent="0.25">
      <c r="F50158" s="67" t="str">
        <v>159</v>
      </c>
    </row>
    <row r="50159" spans="6:6" x14ac:dyDescent="0.25">
      <c r="F50159" s="67" t="str">
        <v>160</v>
      </c>
    </row>
    <row r="50160" spans="6:6" x14ac:dyDescent="0.25">
      <c r="F50160" s="67" t="str">
        <v>161</v>
      </c>
    </row>
    <row r="50161" spans="6:6" x14ac:dyDescent="0.25">
      <c r="F50161" s="67" t="str">
        <v>162</v>
      </c>
    </row>
    <row r="50162" spans="6:6" x14ac:dyDescent="0.25">
      <c r="F50162" s="67" t="str">
        <v>163</v>
      </c>
    </row>
    <row r="50163" spans="6:6" x14ac:dyDescent="0.25">
      <c r="F50163" s="67" t="str">
        <v>164</v>
      </c>
    </row>
    <row r="50164" spans="6:6" x14ac:dyDescent="0.25">
      <c r="F50164" s="67" t="str">
        <v>165</v>
      </c>
    </row>
    <row r="50165" spans="6:6" x14ac:dyDescent="0.25">
      <c r="F50165" s="67" t="str">
        <v>166</v>
      </c>
    </row>
    <row r="50166" spans="6:6" x14ac:dyDescent="0.25">
      <c r="F50166" s="67" t="str">
        <v>167</v>
      </c>
    </row>
    <row r="50167" spans="6:6" x14ac:dyDescent="0.25">
      <c r="F50167" s="67" t="str">
        <v>168</v>
      </c>
    </row>
    <row r="50168" spans="6:6" x14ac:dyDescent="0.25">
      <c r="F50168" s="67" t="str">
        <v>169</v>
      </c>
    </row>
    <row r="50169" spans="6:6" x14ac:dyDescent="0.25">
      <c r="F50169" s="67" t="str">
        <v>170</v>
      </c>
    </row>
    <row r="50170" spans="6:6" x14ac:dyDescent="0.25">
      <c r="F50170" s="67" t="str">
        <v>171</v>
      </c>
    </row>
    <row r="50171" spans="6:6" x14ac:dyDescent="0.25">
      <c r="F50171" s="67" t="str">
        <v>172</v>
      </c>
    </row>
    <row r="50172" spans="6:6" x14ac:dyDescent="0.25">
      <c r="F50172" s="67" t="str">
        <v>173</v>
      </c>
    </row>
    <row r="50173" spans="6:6" x14ac:dyDescent="0.25">
      <c r="F50173" s="67" t="str">
        <v>174</v>
      </c>
    </row>
    <row r="50174" spans="6:6" x14ac:dyDescent="0.25">
      <c r="F50174" s="67" t="str">
        <v>175</v>
      </c>
    </row>
    <row r="50175" spans="6:6" x14ac:dyDescent="0.25">
      <c r="F50175" s="67" t="str">
        <v>176</v>
      </c>
    </row>
    <row r="50176" spans="6:6" x14ac:dyDescent="0.25">
      <c r="F50176" s="67" t="str">
        <v>177</v>
      </c>
    </row>
    <row r="50177" spans="6:6" x14ac:dyDescent="0.25">
      <c r="F50177" s="67" t="str">
        <v>178</v>
      </c>
    </row>
    <row r="50178" spans="6:6" x14ac:dyDescent="0.25">
      <c r="F50178" s="67" t="str">
        <v>179</v>
      </c>
    </row>
    <row r="50179" spans="6:6" x14ac:dyDescent="0.25">
      <c r="F50179" s="67" t="str">
        <v>180</v>
      </c>
    </row>
    <row r="50180" spans="6:6" x14ac:dyDescent="0.25">
      <c r="F50180" s="67" t="str">
        <v>181</v>
      </c>
    </row>
    <row r="50181" spans="6:6" x14ac:dyDescent="0.25">
      <c r="F50181" s="67" t="str">
        <v>182</v>
      </c>
    </row>
    <row r="50182" spans="6:6" x14ac:dyDescent="0.25">
      <c r="F50182" s="67" t="str">
        <v>183</v>
      </c>
    </row>
    <row r="50183" spans="6:6" x14ac:dyDescent="0.25">
      <c r="F50183" s="67" t="str">
        <v>184</v>
      </c>
    </row>
    <row r="50184" spans="6:6" x14ac:dyDescent="0.25">
      <c r="F50184" s="67" t="str">
        <v>185</v>
      </c>
    </row>
    <row r="50185" spans="6:6" x14ac:dyDescent="0.25">
      <c r="F50185" s="67" t="str">
        <v>186</v>
      </c>
    </row>
    <row r="50186" spans="6:6" x14ac:dyDescent="0.25">
      <c r="F50186" s="67" t="str">
        <v>187</v>
      </c>
    </row>
    <row r="50187" spans="6:6" x14ac:dyDescent="0.25">
      <c r="F50187" s="67" t="str">
        <v>188</v>
      </c>
    </row>
    <row r="50188" spans="6:6" x14ac:dyDescent="0.25">
      <c r="F50188" s="67" t="str">
        <v>189</v>
      </c>
    </row>
    <row r="50189" spans="6:6" x14ac:dyDescent="0.25">
      <c r="F50189" s="67" t="str">
        <v>190</v>
      </c>
    </row>
    <row r="50190" spans="6:6" x14ac:dyDescent="0.25">
      <c r="F50190" s="67" t="str">
        <v>191</v>
      </c>
    </row>
    <row r="50191" spans="6:6" x14ac:dyDescent="0.25">
      <c r="F50191" s="67" t="str">
        <v>192</v>
      </c>
    </row>
    <row r="50192" spans="6:6" x14ac:dyDescent="0.25">
      <c r="F50192" s="67" t="str">
        <v>193</v>
      </c>
    </row>
    <row r="50193" spans="6:6" x14ac:dyDescent="0.25">
      <c r="F50193" s="67" t="str">
        <v>194</v>
      </c>
    </row>
    <row r="50194" spans="6:6" x14ac:dyDescent="0.25">
      <c r="F50194" s="67" t="str">
        <v>195</v>
      </c>
    </row>
    <row r="50195" spans="6:6" x14ac:dyDescent="0.25">
      <c r="F50195" s="67" t="str">
        <v>196</v>
      </c>
    </row>
    <row r="50196" spans="6:6" x14ac:dyDescent="0.25">
      <c r="F50196" s="67" t="str">
        <v>197</v>
      </c>
    </row>
    <row r="50197" spans="6:6" x14ac:dyDescent="0.25">
      <c r="F50197" s="67" t="str">
        <v>198</v>
      </c>
    </row>
    <row r="50198" spans="6:6" x14ac:dyDescent="0.25">
      <c r="F50198" s="67" t="str">
        <v>199</v>
      </c>
    </row>
    <row r="50199" spans="6:6" x14ac:dyDescent="0.25">
      <c r="F50199" s="67" t="str">
        <v>200</v>
      </c>
    </row>
    <row r="50200" spans="6:6" x14ac:dyDescent="0.25">
      <c r="F50200" s="67" t="str">
        <v>201</v>
      </c>
    </row>
    <row r="50201" spans="6:6" x14ac:dyDescent="0.25">
      <c r="F50201" s="67" t="str">
        <v>202</v>
      </c>
    </row>
    <row r="50202" spans="6:6" x14ac:dyDescent="0.25">
      <c r="F50202" s="67" t="str">
        <v>203</v>
      </c>
    </row>
    <row r="50203" spans="6:6" x14ac:dyDescent="0.25">
      <c r="F50203" s="67" t="str">
        <v>204</v>
      </c>
    </row>
    <row r="50204" spans="6:6" x14ac:dyDescent="0.25">
      <c r="F50204" s="67" t="str">
        <v>205</v>
      </c>
    </row>
    <row r="50205" spans="6:6" x14ac:dyDescent="0.25">
      <c r="F50205" s="67" t="str">
        <v>206</v>
      </c>
    </row>
    <row r="50206" spans="6:6" x14ac:dyDescent="0.25">
      <c r="F50206" s="67" t="str">
        <v>207</v>
      </c>
    </row>
    <row r="50207" spans="6:6" x14ac:dyDescent="0.25">
      <c r="F50207" s="67" t="str">
        <v>208</v>
      </c>
    </row>
    <row r="50208" spans="6:6" x14ac:dyDescent="0.25">
      <c r="F50208" s="67" t="str">
        <v>209</v>
      </c>
    </row>
    <row r="50209" spans="6:6" x14ac:dyDescent="0.25">
      <c r="F50209" s="67" t="str">
        <v>210</v>
      </c>
    </row>
    <row r="50210" spans="6:6" x14ac:dyDescent="0.25">
      <c r="F50210" s="67" t="str">
        <v>211</v>
      </c>
    </row>
    <row r="50211" spans="6:6" x14ac:dyDescent="0.25">
      <c r="F50211" s="67" t="str">
        <v>212</v>
      </c>
    </row>
    <row r="50212" spans="6:6" x14ac:dyDescent="0.25">
      <c r="F50212" s="67" t="str">
        <v>213</v>
      </c>
    </row>
    <row r="50213" spans="6:6" x14ac:dyDescent="0.25">
      <c r="F50213" s="67" t="str">
        <v>214</v>
      </c>
    </row>
    <row r="50214" spans="6:6" x14ac:dyDescent="0.25">
      <c r="F50214" s="67" t="str">
        <v>215</v>
      </c>
    </row>
    <row r="50215" spans="6:6" x14ac:dyDescent="0.25">
      <c r="F50215" s="67" t="str">
        <v>216</v>
      </c>
    </row>
    <row r="50216" spans="6:6" x14ac:dyDescent="0.25">
      <c r="F50216" s="67" t="str">
        <v>217</v>
      </c>
    </row>
    <row r="50217" spans="6:6" x14ac:dyDescent="0.25">
      <c r="F50217" s="67" t="str">
        <v>218</v>
      </c>
    </row>
    <row r="50218" spans="6:6" x14ac:dyDescent="0.25">
      <c r="F50218" s="67" t="str">
        <v>219</v>
      </c>
    </row>
    <row r="50219" spans="6:6" x14ac:dyDescent="0.25">
      <c r="F50219" s="67" t="str">
        <v>220</v>
      </c>
    </row>
    <row r="50220" spans="6:6" x14ac:dyDescent="0.25">
      <c r="F50220" s="67" t="str">
        <v>221</v>
      </c>
    </row>
    <row r="50221" spans="6:6" x14ac:dyDescent="0.25">
      <c r="F50221" s="67" t="str">
        <v>222</v>
      </c>
    </row>
    <row r="50222" spans="6:6" x14ac:dyDescent="0.25">
      <c r="F50222" s="67" t="str">
        <v>223</v>
      </c>
    </row>
    <row r="50223" spans="6:6" x14ac:dyDescent="0.25">
      <c r="F50223" s="67" t="str">
        <v>224</v>
      </c>
    </row>
    <row r="50224" spans="6:6" x14ac:dyDescent="0.25">
      <c r="F50224" s="67" t="str">
        <v>225</v>
      </c>
    </row>
    <row r="50225" spans="6:6" x14ac:dyDescent="0.25">
      <c r="F50225" s="67" t="str">
        <v>226</v>
      </c>
    </row>
    <row r="50226" spans="6:6" x14ac:dyDescent="0.25">
      <c r="F50226" s="67" t="str">
        <v>227</v>
      </c>
    </row>
    <row r="50227" spans="6:6" x14ac:dyDescent="0.25">
      <c r="F50227" s="67" t="str">
        <v>228</v>
      </c>
    </row>
    <row r="50228" spans="6:6" x14ac:dyDescent="0.25">
      <c r="F50228" s="67" t="str">
        <v>229</v>
      </c>
    </row>
    <row r="50229" spans="6:6" x14ac:dyDescent="0.25">
      <c r="F50229" s="67" t="str">
        <v>230</v>
      </c>
    </row>
    <row r="50230" spans="6:6" x14ac:dyDescent="0.25">
      <c r="F50230" s="67" t="str">
        <v>231</v>
      </c>
    </row>
    <row r="50231" spans="6:6" x14ac:dyDescent="0.25">
      <c r="F50231" s="67" t="str">
        <v>232</v>
      </c>
    </row>
    <row r="50232" spans="6:6" x14ac:dyDescent="0.25">
      <c r="F50232" s="67" t="str">
        <v>233</v>
      </c>
    </row>
    <row r="50233" spans="6:6" x14ac:dyDescent="0.25">
      <c r="F50233" s="67" t="str">
        <v>234</v>
      </c>
    </row>
    <row r="50234" spans="6:6" x14ac:dyDescent="0.25">
      <c r="F50234" s="67" t="str">
        <v>235</v>
      </c>
    </row>
    <row r="50235" spans="6:6" x14ac:dyDescent="0.25">
      <c r="F50235" s="67" t="str">
        <v>236</v>
      </c>
    </row>
    <row r="50236" spans="6:6" x14ac:dyDescent="0.25">
      <c r="F50236" s="67" t="str">
        <v>237</v>
      </c>
    </row>
    <row r="50237" spans="6:6" x14ac:dyDescent="0.25">
      <c r="F50237" s="67" t="str">
        <v>238</v>
      </c>
    </row>
    <row r="50238" spans="6:6" x14ac:dyDescent="0.25">
      <c r="F50238" s="67" t="str">
        <v>239</v>
      </c>
    </row>
    <row r="50239" spans="6:6" x14ac:dyDescent="0.25">
      <c r="F50239" s="67" t="str">
        <v>240</v>
      </c>
    </row>
    <row r="50240" spans="6:6" x14ac:dyDescent="0.25">
      <c r="F50240" s="67" t="str">
        <v>241</v>
      </c>
    </row>
    <row r="50241" spans="6:6" x14ac:dyDescent="0.25">
      <c r="F50241" s="67" t="str">
        <v>242</v>
      </c>
    </row>
    <row r="50242" spans="6:6" x14ac:dyDescent="0.25">
      <c r="F50242" s="67" t="str">
        <v>243</v>
      </c>
    </row>
    <row r="50243" spans="6:6" x14ac:dyDescent="0.25">
      <c r="F50243" s="67" t="str">
        <v>244</v>
      </c>
    </row>
    <row r="50244" spans="6:6" x14ac:dyDescent="0.25">
      <c r="F50244" s="67" t="str">
        <v>245</v>
      </c>
    </row>
    <row r="50245" spans="6:6" x14ac:dyDescent="0.25">
      <c r="F50245" s="67" t="str">
        <v>246</v>
      </c>
    </row>
    <row r="50246" spans="6:6" x14ac:dyDescent="0.25">
      <c r="F50246" s="67" t="str">
        <v>247</v>
      </c>
    </row>
    <row r="50247" spans="6:6" x14ac:dyDescent="0.25">
      <c r="F50247" s="67" t="str">
        <v>248</v>
      </c>
    </row>
    <row r="50248" spans="6:6" x14ac:dyDescent="0.25">
      <c r="F50248" s="67" t="str">
        <v>249</v>
      </c>
    </row>
    <row r="50249" spans="6:6" x14ac:dyDescent="0.25">
      <c r="F50249" s="67" t="str">
        <v>250</v>
      </c>
    </row>
    <row r="50250" spans="6:6" x14ac:dyDescent="0.25">
      <c r="F50250" s="67" t="str">
        <v>251</v>
      </c>
    </row>
    <row r="50251" spans="6:6" x14ac:dyDescent="0.25">
      <c r="F50251" s="67" t="str">
        <v>252</v>
      </c>
    </row>
    <row r="50252" spans="6:6" x14ac:dyDescent="0.25">
      <c r="F50252" s="67" t="str">
        <v>253</v>
      </c>
    </row>
    <row r="50253" spans="6:6" x14ac:dyDescent="0.25">
      <c r="F50253" s="67" t="str">
        <v>254</v>
      </c>
    </row>
    <row r="50254" spans="6:6" x14ac:dyDescent="0.25">
      <c r="F50254" s="67" t="str">
        <v>255</v>
      </c>
    </row>
    <row r="50255" spans="6:6" x14ac:dyDescent="0.25">
      <c r="F50255" s="67" t="str">
        <v>256</v>
      </c>
    </row>
    <row r="50256" spans="6:6" x14ac:dyDescent="0.25">
      <c r="F50256" s="67" t="str">
        <v>257</v>
      </c>
    </row>
    <row r="50257" spans="6:6" x14ac:dyDescent="0.25">
      <c r="F50257" s="67" t="str">
        <v>258</v>
      </c>
    </row>
    <row r="50258" spans="6:6" x14ac:dyDescent="0.25">
      <c r="F50258" s="67" t="str">
        <v>259</v>
      </c>
    </row>
    <row r="50259" spans="6:6" x14ac:dyDescent="0.25">
      <c r="F50259" s="67" t="str">
        <v>260</v>
      </c>
    </row>
    <row r="50260" spans="6:6" x14ac:dyDescent="0.25">
      <c r="F50260" s="67" t="str">
        <v>261</v>
      </c>
    </row>
    <row r="50261" spans="6:6" x14ac:dyDescent="0.25">
      <c r="F50261" s="67" t="str">
        <v>262</v>
      </c>
    </row>
    <row r="50262" spans="6:6" x14ac:dyDescent="0.25">
      <c r="F50262" s="67" t="str">
        <v>263</v>
      </c>
    </row>
    <row r="50263" spans="6:6" x14ac:dyDescent="0.25">
      <c r="F50263" s="67" t="str">
        <v>264</v>
      </c>
    </row>
    <row r="50264" spans="6:6" x14ac:dyDescent="0.25">
      <c r="F50264" s="67" t="str">
        <v>265</v>
      </c>
    </row>
    <row r="50265" spans="6:6" x14ac:dyDescent="0.25">
      <c r="F50265" s="67" t="str">
        <v>266</v>
      </c>
    </row>
    <row r="50266" spans="6:6" x14ac:dyDescent="0.25">
      <c r="F50266" s="67" t="str">
        <v>267</v>
      </c>
    </row>
    <row r="50267" spans="6:6" x14ac:dyDescent="0.25">
      <c r="F50267" s="67" t="str">
        <v>268</v>
      </c>
    </row>
    <row r="50268" spans="6:6" x14ac:dyDescent="0.25">
      <c r="F50268" s="67" t="str">
        <v>269</v>
      </c>
    </row>
    <row r="50269" spans="6:6" x14ac:dyDescent="0.25">
      <c r="F50269" s="67" t="str">
        <v>270</v>
      </c>
    </row>
    <row r="50270" spans="6:6" x14ac:dyDescent="0.25">
      <c r="F50270" s="67" t="str">
        <v>271</v>
      </c>
    </row>
    <row r="50271" spans="6:6" x14ac:dyDescent="0.25">
      <c r="F50271" s="67" t="str">
        <v>272</v>
      </c>
    </row>
    <row r="50272" spans="6:6" x14ac:dyDescent="0.25">
      <c r="F50272" s="67" t="str">
        <v>273</v>
      </c>
    </row>
    <row r="50273" spans="6:6" x14ac:dyDescent="0.25">
      <c r="F50273" s="67" t="str">
        <v>274</v>
      </c>
    </row>
    <row r="50274" spans="6:6" x14ac:dyDescent="0.25">
      <c r="F50274" s="67" t="str">
        <v>275</v>
      </c>
    </row>
    <row r="50275" spans="6:6" x14ac:dyDescent="0.25">
      <c r="F50275" s="67" t="str">
        <v>276</v>
      </c>
    </row>
    <row r="50276" spans="6:6" x14ac:dyDescent="0.25">
      <c r="F50276" s="67" t="str">
        <v>277</v>
      </c>
    </row>
    <row r="50277" spans="6:6" x14ac:dyDescent="0.25">
      <c r="F50277" s="67" t="str">
        <v>278</v>
      </c>
    </row>
    <row r="50278" spans="6:6" x14ac:dyDescent="0.25">
      <c r="F50278" s="67" t="str">
        <v>279</v>
      </c>
    </row>
    <row r="50279" spans="6:6" x14ac:dyDescent="0.25">
      <c r="F50279" s="67" t="str">
        <v>280</v>
      </c>
    </row>
    <row r="50280" spans="6:6" x14ac:dyDescent="0.25">
      <c r="F50280" s="67" t="str">
        <v>281</v>
      </c>
    </row>
    <row r="50281" spans="6:6" x14ac:dyDescent="0.25">
      <c r="F50281" s="67" t="str">
        <v>282</v>
      </c>
    </row>
    <row r="50282" spans="6:6" x14ac:dyDescent="0.25">
      <c r="F50282" s="67" t="str">
        <v>283</v>
      </c>
    </row>
    <row r="50283" spans="6:6" x14ac:dyDescent="0.25">
      <c r="F50283" s="67" t="str">
        <v>284</v>
      </c>
    </row>
    <row r="50284" spans="6:6" x14ac:dyDescent="0.25">
      <c r="F50284" s="67" t="str">
        <v>285</v>
      </c>
    </row>
    <row r="50285" spans="6:6" x14ac:dyDescent="0.25">
      <c r="F50285" s="67" t="str">
        <v>286</v>
      </c>
    </row>
    <row r="50286" spans="6:6" x14ac:dyDescent="0.25">
      <c r="F50286" s="67" t="str">
        <v>287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C14"/>
  <sheetViews>
    <sheetView zoomScaleNormal="100" workbookViewId="0">
      <selection activeCell="F14" sqref="F14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9" max="9" width="15" customWidth="1"/>
    <col min="10" max="10" width="17.42578125" bestFit="1" customWidth="1"/>
    <col min="11" max="12" width="11" customWidth="1"/>
    <col min="14" max="14" width="14.28515625" customWidth="1"/>
    <col min="15" max="15" width="11.28515625" bestFit="1" customWidth="1"/>
    <col min="16" max="16" width="10.5703125" customWidth="1"/>
  </cols>
  <sheetData>
    <row r="1" spans="1:3" x14ac:dyDescent="0.25">
      <c r="A1" s="81" t="s">
        <v>972</v>
      </c>
      <c r="B1" s="71" t="s">
        <v>849</v>
      </c>
      <c r="C1" s="75" t="s">
        <v>1000</v>
      </c>
    </row>
    <row r="2" spans="1:3" x14ac:dyDescent="0.25">
      <c r="A2" s="69">
        <v>268</v>
      </c>
      <c r="B2" s="116"/>
      <c r="C2" s="74">
        <v>1</v>
      </c>
    </row>
    <row r="3" spans="1:3" x14ac:dyDescent="0.25">
      <c r="A3" s="69">
        <v>269</v>
      </c>
      <c r="C3">
        <v>1</v>
      </c>
    </row>
    <row r="4" spans="1:3" x14ac:dyDescent="0.25">
      <c r="A4" s="69">
        <v>270</v>
      </c>
      <c r="C4">
        <v>1</v>
      </c>
    </row>
    <row r="5" spans="1:3" x14ac:dyDescent="0.25">
      <c r="A5" s="69">
        <v>271</v>
      </c>
      <c r="C5">
        <v>1</v>
      </c>
    </row>
    <row r="6" spans="1:3" x14ac:dyDescent="0.25">
      <c r="A6" s="69">
        <v>272</v>
      </c>
      <c r="C6">
        <v>1</v>
      </c>
    </row>
    <row r="7" spans="1:3" x14ac:dyDescent="0.25">
      <c r="A7" s="69">
        <v>273</v>
      </c>
      <c r="C7">
        <v>1</v>
      </c>
    </row>
    <row r="8" spans="1:3" x14ac:dyDescent="0.25">
      <c r="A8" s="69">
        <v>274</v>
      </c>
      <c r="C8">
        <v>1</v>
      </c>
    </row>
    <row r="9" spans="1:3" x14ac:dyDescent="0.25">
      <c r="A9" s="69">
        <v>275</v>
      </c>
      <c r="C9">
        <v>1</v>
      </c>
    </row>
    <row r="10" spans="1:3" x14ac:dyDescent="0.25">
      <c r="A10" s="69">
        <v>276</v>
      </c>
      <c r="C10">
        <v>1</v>
      </c>
    </row>
    <row r="11" spans="1:3" x14ac:dyDescent="0.25">
      <c r="A11" s="69">
        <v>277</v>
      </c>
      <c r="C11">
        <v>1</v>
      </c>
    </row>
    <row r="12" spans="1:3" x14ac:dyDescent="0.25">
      <c r="A12" s="69">
        <v>278</v>
      </c>
      <c r="C12">
        <v>1</v>
      </c>
    </row>
    <row r="13" spans="1:3" x14ac:dyDescent="0.25">
      <c r="A13" s="69">
        <v>279</v>
      </c>
      <c r="C13">
        <v>1</v>
      </c>
    </row>
    <row r="14" spans="1:3" x14ac:dyDescent="0.25">
      <c r="A14" s="70" t="s">
        <v>847</v>
      </c>
      <c r="C14">
        <f>SUBTOTAL(109,Table18[NUMBER])</f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1645-A363-4898-89BA-AE384A8B0D78}">
  <sheetPr codeName="Sheet16"/>
  <dimension ref="A1"/>
  <sheetViews>
    <sheetView workbookViewId="0">
      <selection activeCell="H18" sqref="H18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K22"/>
  <sheetViews>
    <sheetView showGridLines="0" topLeftCell="A3" zoomScaleNormal="100" workbookViewId="0">
      <selection activeCell="H23" sqref="H23"/>
    </sheetView>
  </sheetViews>
  <sheetFormatPr defaultRowHeight="15" x14ac:dyDescent="0.25"/>
  <cols>
    <col min="1" max="1" width="11.7109375" bestFit="1" customWidth="1"/>
    <col min="2" max="2" width="29.42578125" customWidth="1"/>
    <col min="3" max="3" width="13.42578125" bestFit="1" customWidth="1"/>
    <col min="4" max="5" width="12" bestFit="1" customWidth="1"/>
    <col min="6" max="6" width="12.7109375" style="26" bestFit="1" customWidth="1"/>
    <col min="7" max="7" width="16" bestFit="1" customWidth="1"/>
    <col min="8" max="8" width="13.140625" bestFit="1" customWidth="1"/>
    <col min="9" max="9" width="12.7109375" bestFit="1" customWidth="1"/>
    <col min="10" max="10" width="13.140625" bestFit="1" customWidth="1"/>
    <col min="11" max="11" width="18.42578125" bestFit="1" customWidth="1"/>
  </cols>
  <sheetData>
    <row r="1" spans="2:11" ht="15.75" thickBot="1" x14ac:dyDescent="0.3"/>
    <row r="2" spans="2:11" ht="15.75" thickBot="1" x14ac:dyDescent="0.3">
      <c r="B2" s="148" t="s">
        <v>1382</v>
      </c>
      <c r="C2" s="149"/>
      <c r="D2" s="149"/>
      <c r="E2" s="150"/>
      <c r="G2" s="148" t="s">
        <v>1383</v>
      </c>
      <c r="H2" s="149"/>
      <c r="I2" s="149"/>
      <c r="J2" s="150"/>
    </row>
    <row r="3" spans="2:11" x14ac:dyDescent="0.25">
      <c r="B3" t="s">
        <v>1381</v>
      </c>
      <c r="C3" t="s">
        <v>853</v>
      </c>
      <c r="D3" t="s">
        <v>1409</v>
      </c>
      <c r="E3" t="s">
        <v>1387</v>
      </c>
      <c r="G3" t="s">
        <v>1292</v>
      </c>
      <c r="H3" s="26" t="s">
        <v>853</v>
      </c>
      <c r="I3" t="s">
        <v>1389</v>
      </c>
      <c r="J3" t="s">
        <v>1387</v>
      </c>
      <c r="K3" t="s">
        <v>1474</v>
      </c>
    </row>
    <row r="4" spans="2:11" x14ac:dyDescent="0.25">
      <c r="B4" t="s">
        <v>1380</v>
      </c>
      <c r="C4" s="26">
        <v>2900</v>
      </c>
      <c r="D4" s="26">
        <v>1000</v>
      </c>
      <c r="E4" s="26">
        <f>Table16[[#This Row],[AMOUNT]]-Table16[[#This Row],[PAID]]</f>
        <v>1900</v>
      </c>
      <c r="G4" t="s">
        <v>1384</v>
      </c>
      <c r="H4" s="26">
        <v>18000</v>
      </c>
      <c r="I4" s="26">
        <v>2000</v>
      </c>
      <c r="J4" s="26">
        <f>Table17[[#This Row],[AMOUNT]]-Table17[[#This Row],[TAKEN]]</f>
        <v>16000</v>
      </c>
      <c r="K4" t="s">
        <v>1477</v>
      </c>
    </row>
    <row r="5" spans="2:11" x14ac:dyDescent="0.25">
      <c r="B5" t="s">
        <v>1407</v>
      </c>
      <c r="C5" s="26">
        <v>1300</v>
      </c>
      <c r="D5" s="26">
        <v>500</v>
      </c>
      <c r="E5" s="26">
        <f>Table16[[#This Row],[AMOUNT]]-Table16[[#This Row],[PAID]]</f>
        <v>800</v>
      </c>
      <c r="G5" t="s">
        <v>1401</v>
      </c>
      <c r="H5" s="26">
        <v>14950</v>
      </c>
      <c r="I5" s="26"/>
      <c r="J5" s="26">
        <f>Table17[[#This Row],[AMOUNT]]-Table17[[#This Row],[TAKEN]]</f>
        <v>14950</v>
      </c>
    </row>
    <row r="6" spans="2:11" x14ac:dyDescent="0.25">
      <c r="B6" t="s">
        <v>1408</v>
      </c>
      <c r="C6" s="26">
        <v>765</v>
      </c>
      <c r="D6" s="26"/>
      <c r="E6" s="26">
        <f>Table16[[#This Row],[AMOUNT]]-Table16[[#This Row],[PAID]]</f>
        <v>765</v>
      </c>
      <c r="G6" t="s">
        <v>1402</v>
      </c>
      <c r="H6" s="26">
        <v>40000</v>
      </c>
      <c r="I6" s="26"/>
      <c r="J6" s="26">
        <f>Table17[[#This Row],[AMOUNT]]-Table17[[#This Row],[TAKEN]]</f>
        <v>40000</v>
      </c>
    </row>
    <row r="7" spans="2:11" x14ac:dyDescent="0.25">
      <c r="B7" t="s">
        <v>1411</v>
      </c>
      <c r="C7" s="26">
        <v>330</v>
      </c>
      <c r="D7" s="26"/>
      <c r="E7" s="26">
        <f>Table16[[#This Row],[AMOUNT]]-Table16[[#This Row],[PAID]]</f>
        <v>330</v>
      </c>
      <c r="G7" t="s">
        <v>847</v>
      </c>
      <c r="H7" s="26">
        <f>SUBTOTAL(109,Table17[AMOUNT])</f>
        <v>72950</v>
      </c>
      <c r="I7" s="26">
        <f>SUBTOTAL(109,Table17[TAKEN])</f>
        <v>2000</v>
      </c>
      <c r="J7" s="26">
        <f>SUBTOTAL(109,Table17[BALANCE])</f>
        <v>70950</v>
      </c>
    </row>
    <row r="8" spans="2:11" x14ac:dyDescent="0.25">
      <c r="B8" t="s">
        <v>1410</v>
      </c>
      <c r="C8" s="26">
        <v>460</v>
      </c>
      <c r="D8" s="26"/>
      <c r="E8" s="26">
        <f>Table16[[#This Row],[AMOUNT]]-Table16[[#This Row],[PAID]]</f>
        <v>460</v>
      </c>
    </row>
    <row r="9" spans="2:11" x14ac:dyDescent="0.25">
      <c r="B9" t="s">
        <v>1399</v>
      </c>
      <c r="C9" s="26">
        <v>300</v>
      </c>
      <c r="D9" s="26"/>
      <c r="E9" s="26">
        <f>Table16[[#This Row],[AMOUNT]]-Table16[[#This Row],[PAID]]</f>
        <v>300</v>
      </c>
      <c r="G9" s="10" t="s">
        <v>1388</v>
      </c>
      <c r="H9" s="27" t="s">
        <v>1413</v>
      </c>
      <c r="I9" s="119" t="s">
        <v>1414</v>
      </c>
      <c r="J9" s="27" t="s">
        <v>1387</v>
      </c>
    </row>
    <row r="10" spans="2:11" x14ac:dyDescent="0.25">
      <c r="B10" t="s">
        <v>1400</v>
      </c>
      <c r="C10" s="26">
        <v>700</v>
      </c>
      <c r="D10" s="26"/>
      <c r="E10" s="26">
        <f>Table16[[#This Row],[AMOUNT]]-Table16[[#This Row],[PAID]]</f>
        <v>700</v>
      </c>
      <c r="G10" t="s">
        <v>1386</v>
      </c>
      <c r="H10" s="26">
        <v>6042</v>
      </c>
      <c r="I10" s="26">
        <f>Table7[[#Totals],[AMOUNT]]</f>
        <v>440</v>
      </c>
      <c r="J10" s="26">
        <f>Table21[[#This Row],[REVENUE]]-Table22[[#This Row],[EXPENSES]]</f>
        <v>5602</v>
      </c>
    </row>
    <row r="11" spans="2:11" x14ac:dyDescent="0.25">
      <c r="B11" t="s">
        <v>1406</v>
      </c>
      <c r="C11" s="26">
        <v>800</v>
      </c>
      <c r="D11" s="26"/>
      <c r="E11" s="26">
        <f>Table16[[#This Row],[AMOUNT]]-Table16[[#This Row],[PAID]]</f>
        <v>800</v>
      </c>
      <c r="G11" t="s">
        <v>1385</v>
      </c>
      <c r="H11" s="26">
        <v>720</v>
      </c>
      <c r="I11" s="26">
        <f>Table79[[#Totals],[AMOUNT]]</f>
        <v>175</v>
      </c>
      <c r="J11" s="26">
        <f>Table21[[#This Row],[REVENUE]]-Table22[[#This Row],[EXPENSES]]</f>
        <v>545</v>
      </c>
    </row>
    <row r="12" spans="2:11" x14ac:dyDescent="0.25">
      <c r="B12" t="s">
        <v>1430</v>
      </c>
      <c r="C12" s="26">
        <v>2000</v>
      </c>
      <c r="D12" s="26"/>
      <c r="E12" s="26">
        <f>Table16[[#This Row],[AMOUNT]]-Table16[[#This Row],[PAID]]</f>
        <v>2000</v>
      </c>
      <c r="G12" t="s">
        <v>847</v>
      </c>
      <c r="H12" s="26">
        <f>SUBTOTAL(109,Table21[REVENUE])</f>
        <v>6762</v>
      </c>
      <c r="I12" s="26">
        <f>SUBTOTAL(109,Table22[EXPENSES])</f>
        <v>615</v>
      </c>
      <c r="J12" s="26">
        <f>SUBTOTAL(109,Table22[BALANCE])</f>
        <v>6147</v>
      </c>
    </row>
    <row r="13" spans="2:11" x14ac:dyDescent="0.25">
      <c r="B13" t="s">
        <v>1412</v>
      </c>
      <c r="C13" s="26">
        <v>300</v>
      </c>
      <c r="D13" s="26"/>
      <c r="E13" s="26">
        <f>Table16[[#This Row],[AMOUNT]]-Table16[[#This Row],[PAID]]</f>
        <v>300</v>
      </c>
    </row>
    <row r="14" spans="2:11" x14ac:dyDescent="0.25">
      <c r="B14" t="s">
        <v>847</v>
      </c>
      <c r="C14" s="26">
        <f>SUBTOTAL(109,Table16[AMOUNT])</f>
        <v>9855</v>
      </c>
      <c r="D14" s="26">
        <f>SUBTOTAL(109,Table16[PAID])</f>
        <v>1500</v>
      </c>
      <c r="E14" s="26">
        <f>SUBTOTAL(109,Table16[BALANCE])</f>
        <v>8355</v>
      </c>
    </row>
    <row r="15" spans="2:11" x14ac:dyDescent="0.25">
      <c r="E15" s="27">
        <f>Table16[[#Totals],[BALANCE]]-C7-C8-C9-C13</f>
        <v>6965</v>
      </c>
    </row>
    <row r="18" spans="2:8" x14ac:dyDescent="0.25">
      <c r="B18" s="121" t="s">
        <v>1426</v>
      </c>
      <c r="C18" s="121" t="s">
        <v>853</v>
      </c>
    </row>
    <row r="19" spans="2:8" x14ac:dyDescent="0.25">
      <c r="B19" t="s">
        <v>1422</v>
      </c>
      <c r="C19" s="120">
        <v>200</v>
      </c>
      <c r="H19" s="26"/>
    </row>
    <row r="20" spans="2:8" x14ac:dyDescent="0.25">
      <c r="B20" t="s">
        <v>1423</v>
      </c>
      <c r="C20" s="120">
        <v>100</v>
      </c>
    </row>
    <row r="21" spans="2:8" x14ac:dyDescent="0.25">
      <c r="B21" s="26" t="s">
        <v>1424</v>
      </c>
      <c r="C21" s="120">
        <v>100</v>
      </c>
    </row>
    <row r="22" spans="2:8" x14ac:dyDescent="0.25">
      <c r="B22" s="26" t="s">
        <v>1425</v>
      </c>
      <c r="C22" s="120">
        <v>100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183FA34E-C40A-4E9F-9B88-1B57FC59D6C8}">
  <ds:schemaRefs/>
</ds:datastoreItem>
</file>

<file path=customXml/itemProps4.xml><?xml version="1.0" encoding="utf-8"?>
<ds:datastoreItem xmlns:ds="http://schemas.openxmlformats.org/officeDocument/2006/customXml" ds:itemID="{143B4000-E06A-440C-8563-3AC226846412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FB58AB0E-42A4-4C38-AABE-0E87E51F5F0B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E17214F4-CA8C-4E27-A274-69B551BA7FAC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CFA97AE1-06B7-4DDA-82E3-A5AFDC67324F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A66033D8-9E09-48A9-8F58-15C22883B810}">
  <ds:schemaRefs/>
</ds:datastoreItem>
</file>

<file path=customXml/itemProps14.xml><?xml version="1.0" encoding="utf-8"?>
<ds:datastoreItem xmlns:ds="http://schemas.openxmlformats.org/officeDocument/2006/customXml" ds:itemID="{05DB1091-0A50-4F48-A555-1C1E90D06E00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C5DFB910-8DD2-492B-AA5B-E53712970D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EMPLOYEE DATA</vt:lpstr>
      <vt:lpstr>PIVOT</vt:lpstr>
      <vt:lpstr>REPORT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JANUARY EXPENSES</vt:lpstr>
      <vt:lpstr>SEARCH</vt:lpstr>
      <vt:lpstr>FORMALIN</vt:lpstr>
      <vt:lpstr>MINCOME CALCULATOR</vt:lpstr>
      <vt:lpstr>LOANS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2026-01-16T04:22:51Z</cp:lastPrinted>
  <dcterms:created xsi:type="dcterms:W3CDTF">2025-05-16T01:30:37Z</dcterms:created>
  <dcterms:modified xsi:type="dcterms:W3CDTF">2026-01-27T08:20:53Z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