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07E95463-7C32-441C-BB85-EFC44141CEBE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_xleta.SUM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2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3" i="39" l="1"/>
  <c r="Q17" i="36" l="1"/>
  <c r="Q14" i="36"/>
  <c r="Q10" i="36"/>
  <c r="Q2" i="36"/>
  <c r="Q3" i="36"/>
  <c r="Q4" i="36"/>
  <c r="Q5" i="36"/>
  <c r="Q6" i="36"/>
  <c r="Q7" i="36"/>
  <c r="Q8" i="36"/>
  <c r="Q9" i="36"/>
  <c r="Q11" i="36"/>
  <c r="Q12" i="36"/>
  <c r="Q13" i="36"/>
  <c r="Q15" i="36"/>
  <c r="Q16" i="36"/>
  <c r="K18" i="36"/>
  <c r="P18" i="36"/>
  <c r="O18" i="36"/>
  <c r="N18" i="36"/>
  <c r="L18" i="36"/>
  <c r="M18" i="36"/>
  <c r="Q18" i="36" l="1"/>
  <c r="F135" i="37" l="1"/>
  <c r="G793" i="25" a="1"/>
  <c r="G793" i="25" s="1"/>
  <c r="G794" i="25" a="1"/>
  <c r="G794" i="25" s="1"/>
  <c r="G795" i="25" a="1"/>
  <c r="G795" i="25" s="1"/>
  <c r="G796" i="25" a="1"/>
  <c r="G796" i="25" s="1"/>
  <c r="G797" i="25" a="1"/>
  <c r="G797" i="25" s="1"/>
  <c r="G798" i="25" a="1"/>
  <c r="G798" i="25" s="1"/>
  <c r="G799" i="25" a="1"/>
  <c r="G799" i="25" s="1"/>
  <c r="G800" i="25" a="1"/>
  <c r="G800" i="25" s="1"/>
  <c r="L401" i="1"/>
  <c r="R401" i="1" s="1"/>
  <c r="Q401" i="1" s="1"/>
  <c r="S401" i="1"/>
  <c r="T401" i="1"/>
  <c r="U401" i="1"/>
  <c r="V401" i="1"/>
  <c r="W401" i="1"/>
  <c r="X401" i="1"/>
  <c r="F62" i="39" l="1"/>
  <c r="L400" i="1"/>
  <c r="R400" i="1"/>
  <c r="Q400" i="1" s="1"/>
  <c r="S400" i="1"/>
  <c r="T400" i="1"/>
  <c r="U400" i="1"/>
  <c r="V400" i="1"/>
  <c r="W400" i="1"/>
  <c r="X400" i="1"/>
  <c r="L62" i="39" l="1"/>
  <c r="L61" i="39"/>
  <c r="L63" i="39" s="1"/>
  <c r="F61" i="39"/>
  <c r="F64" i="39" s="1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12" i="39"/>
  <c r="L399" i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2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0" i="39"/>
  <c r="F50" i="39"/>
  <c r="L49" i="39"/>
  <c r="L34" i="39"/>
  <c r="L35" i="39"/>
  <c r="L36" i="39"/>
  <c r="L38" i="39"/>
  <c r="L37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3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L31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12" i="1"/>
  <c r="Q312" i="1" s="1"/>
  <c r="R319" i="1"/>
  <c r="Q319" i="1" s="1"/>
  <c r="R321" i="1"/>
  <c r="Q321" i="1" s="1"/>
  <c r="R325" i="1"/>
  <c r="Q325" i="1" s="1"/>
  <c r="R329" i="1"/>
  <c r="Q329" i="1" s="1"/>
  <c r="R337" i="1"/>
  <c r="Q337" i="1" s="1"/>
  <c r="R347" i="1"/>
  <c r="Q347" i="1" s="1"/>
  <c r="R348" i="1"/>
  <c r="Q348" i="1" s="1"/>
  <c r="R349" i="1"/>
  <c r="Q349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4" i="1"/>
  <c r="Q364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R365" i="1" s="1"/>
  <c r="Q365" i="1" s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R363" i="1" s="1"/>
  <c r="Q363" i="1" s="1"/>
  <c r="S363" i="1"/>
  <c r="T363" i="1"/>
  <c r="L362" i="1"/>
  <c r="S362" i="1"/>
  <c r="T362" i="1"/>
  <c r="L360" i="1"/>
  <c r="R360" i="1" s="1"/>
  <c r="Q360" i="1" s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R345" i="1" s="1"/>
  <c r="Q345" i="1" s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2" i="1"/>
  <c r="N229" i="1"/>
  <c r="N402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R332" i="1" s="1"/>
  <c r="Q332" i="1" s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R326" i="1" s="1"/>
  <c r="Q326" i="1" s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R307" i="1" s="1"/>
  <c r="Q307" i="1" s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R301" i="1" s="1"/>
  <c r="Q301" i="1" s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G3" i="31"/>
  <c r="D5" i="31"/>
  <c r="D3" i="31"/>
  <c r="D4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6" i="1"/>
  <c r="Q36" i="1" s="1"/>
  <c r="R12" i="1"/>
  <c r="R8" i="1"/>
  <c r="R16" i="1"/>
  <c r="R24" i="1"/>
  <c r="Q24" i="1" s="1"/>
  <c r="R32" i="1"/>
  <c r="Q32" i="1" s="1"/>
  <c r="R40" i="1"/>
  <c r="Q40" i="1" s="1"/>
  <c r="R9" i="1"/>
  <c r="R17" i="1"/>
  <c r="R25" i="1"/>
  <c r="Q25" i="1" s="1"/>
  <c r="R33" i="1"/>
  <c r="Q33" i="1" s="1"/>
  <c r="R41" i="1"/>
  <c r="Q41" i="1" s="1"/>
  <c r="B3" i="25"/>
  <c r="B2" i="25"/>
  <c r="Q16" i="1" l="1"/>
  <c r="Q19" i="1"/>
  <c r="Q18" i="1"/>
  <c r="Q17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2" i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<sst xmlns="http://schemas.openxmlformats.org/spreadsheetml/2006/main" count="4458" uniqueCount="1936">
  <si>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</si>
  <si>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</si>
  <si>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</si>
  <si>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</si>
  <si>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</si>
  <si>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</si>
  <si>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</si>
  <si>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</si>
  <si>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</si>
  <si>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</si>
  <si>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</si>
  <si>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</si>
  <si>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</si>
  <si>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</si>
  <si>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</si>
  <si>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</si>
  <si>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</si>
  <si>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</si>
  <si>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</si>
  <si>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</si>
  <si>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</si>
  <si>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</si>
  <si>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</si>
  <si>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</si>
  <si>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</si>
  <si>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</si>
  <si>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</si>
  <si>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</si>
  <si>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</si>
  <si>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</si>
  <si>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</si>
  <si>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</si>
  <si>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</si>
  <si>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</si>
  <si>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</si>
  <si>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</si>
  <si>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</si>
  <si>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</si>
  <si>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</si>
  <si>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</si>
  <si>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</si>
  <si>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</si>
  <si>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</si>
  <si>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</si>
  <si>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</si>
  <si>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</si>
  <si>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</si>
  <si>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</si>
  <si>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</si>
  <si>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</si>
  <si>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</si>
  <si>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</si>
  <si>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</si>
  <si>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</si>
  <si>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</si>
  <si>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</si>
  <si>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</si>
  <si>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</si>
  <si>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</si>
  <si>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</si>
  <si>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</si>
  <si>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</si>
  <si>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</si>
  <si>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</si>
  <si>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</si>
  <si>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</si>
  <si>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</si>
  <si>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</si>
  <si>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</si>
  <si>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</si>
  <si>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</si>
  <si>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</si>
  <si>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</si>
  <si>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</si>
  <si>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</si>
  <si>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</si>
  <si>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</si>
  <si>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</si>
  <si>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</si>
  <si>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</si>
  <si>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</si>
  <si>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</si>
  <si>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</si>
  <si>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</si>
  <si>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</si>
  <si>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</si>
  <si>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</si>
  <si>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</si>
  <si>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</si>
  <si>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</si>
  <si>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</si>
  <si>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</si>
  <si>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</si>
  <si>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</si>
  <si>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</si>
  <si>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</si>
  <si>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</si>
  <si>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</si>
  <si>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</si>
  <si>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</si>
  <si>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</si>
  <si>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</si>
  <si>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</si>
  <si>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</si>
  <si>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</si>
  <si>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</si>
  <si>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</si>
  <si>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</si>
  <si>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</si>
  <si>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</si>
  <si>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</si>
  <si>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</si>
  <si>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</si>
  <si>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</si>
  <si>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</si>
  <si>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</si>
  <si>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</si>
  <si>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</si>
  <si>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</si>
  <si>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</si>
  <si>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</si>
  <si>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</si>
  <si>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</si>
  <si>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</si>
  <si>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</si>
  <si>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</si>
  <si>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</si>
  <si>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</si>
  <si>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</si>
  <si>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</si>
  <si>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</si>
  <si>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</si>
  <si>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</si>
  <si>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</si>
  <si>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</si>
  <si>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</si>
  <si>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</si>
  <si>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</si>
  <si>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</si>
  <si>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</si>
  <si>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</si>
  <si>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</si>
  <si>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</si>
  <si>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</si>
  <si>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</si>
  <si>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</si>
  <si>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</si>
  <si>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</si>
  <si>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</si>
  <si>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</si>
  <si>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</si>
  <si>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</si>
  <si>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</si>
  <si>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</si>
  <si>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</si>
  <si>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</si>
  <si>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</si>
  <si>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</si>
  <si>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</si>
  <si>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</si>
  <si>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</si>
  <si>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</si>
  <si>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</si>
  <si>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</si>
  <si>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</si>
  <si>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</si>
  <si>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</si>
  <si>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</si>
  <si>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</si>
  <si>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</si>
  <si>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</si>
  <si>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</si>
  <si>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</si>
  <si>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</si>
  <si>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</si>
  <si>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</si>
  <si>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</si>
  <si>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</si>
  <si>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</si>
  <si>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</si>
  <si>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</si>
  <si>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</si>
  <si>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</si>
  <si>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</si>
  <si>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</si>
  <si>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</si>
  <si>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</si>
  <si>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</si>
  <si>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</si>
  <si>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</si>
  <si>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</si>
  <si>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</si>
  <si>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</si>
  <si>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</si>
  <si>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</si>
  <si>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</si>
  <si>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</si>
  <si>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</si>
  <si>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</si>
  <si>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</si>
  <si>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</si>
  <si>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</si>
  <si>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</si>
  <si>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</si>
  <si>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</si>
  <si>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</si>
  <si>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</si>
  <si>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</si>
  <si>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</si>
  <si>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</si>
  <si>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</si>
  <si>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</si>
  <si>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</si>
  <si>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</si>
  <si>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</si>
  <si>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</si>
  <si>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</si>
  <si>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</si>
  <si>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</si>
  <si>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</si>
  <si>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</si>
  <si>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</si>
  <si>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</si>
  <si>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</si>
  <si>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</si>
  <si>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</si>
  <si>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</si>
  <si>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</si>
  <si>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</si>
  <si>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</si>
  <si>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</si>
  <si>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</si>
  <si>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</si>
  <si>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</si>
  <si>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</si>
  <si>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</si>
  <si>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</si>
  <si>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</si>
  <si>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</si>
  <si>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</si>
  <si>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</si>
  <si>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</si>
  <si>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</si>
  <si>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</si>
  <si>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</si>
  <si>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</si>
  <si>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</si>
  <si>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</si>
  <si>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</si>
  <si>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</si>
  <si>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</si>
  <si>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</si>
  <si>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</si>
  <si>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</si>
  <si>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</si>
  <si>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</si>
  <si>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</si>
  <si>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</si>
  <si>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</si>
  <si>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</si>
  <si>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</si>
  <si>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</si>
  <si>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</si>
  <si>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</si>
  <si>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</si>
  <si>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</si>
  <si>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</si>
  <si>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</si>
  <si>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</si>
  <si>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</si>
  <si>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</si>
  <si>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</si>
  <si>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</si>
  <si>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</si>
  <si>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</si>
  <si>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</si>
  <si>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</si>
  <si>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</si>
  <si>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</si>
  <si>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</si>
  <si>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</si>
  <si>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</si>
  <si>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</si>
  <si>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</si>
  <si>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</si>
  <si>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</si>
  <si>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</si>
  <si>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</si>
  <si>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</si>
  <si>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</si>
  <si>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</si>
  <si>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</si>
  <si>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</si>
  <si>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</si>
  <si>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</si>
  <si>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</si>
  <si>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</si>
  <si>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</si>
  <si>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</si>
  <si>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</si>
  <si>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</si>
  <si>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</si>
  <si>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</si>
  <si>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</si>
  <si>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</si>
  <si>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</si>
  <si>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</si>
  <si>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</si>
  <si>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</si>
  <si>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</si>
  <si>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</si>
  <si>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</si>
  <si>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</si>
  <si>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</si>
  <si>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</si>
  <si>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</si>
  <si>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</si>
  <si>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</si>
  <si>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</si>
  <si>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</si>
  <si>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</si>
  <si>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</si>
  <si>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</si>
  <si>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</si>
  <si>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</si>
  <si>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</si>
  <si>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</si>
  <si>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</si>
  <si>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</si>
  <si>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</si>
  <si>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</si>
  <si>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</si>
  <si>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</si>
  <si>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</si>
  <si>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</si>
  <si>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</si>
  <si>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</si>
  <si>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</si>
  <si>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</si>
  <si>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</si>
  <si>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</si>
  <si>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</si>
  <si>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</si>
  <si>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</si>
  <si>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</si>
  <si>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</si>
  <si>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</si>
  <si>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</si>
  <si>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</si>
  <si>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</si>
  <si>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</si>
  <si>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</si>
  <si>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</si>
  <si>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</si>
  <si>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</si>
  <si>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</si>
  <si>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</si>
  <si>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</si>
  <si>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</si>
  <si>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</si>
  <si>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</si>
  <si>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</si>
  <si>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</si>
  <si>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</si>
  <si>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</si>
  <si>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</si>
  <si>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</si>
  <si>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</si>
  <si>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</si>
  <si>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</si>
  <si>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</si>
  <si>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</si>
  <si>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</si>
  <si>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</si>
  <si>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</si>
  <si>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</si>
  <si>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</si>
  <si>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</si>
  <si>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</si>
  <si>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</si>
  <si>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</si>
  <si>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</si>
  <si>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</si>
  <si>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</si>
  <si>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</si>
  <si>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</si>
  <si>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</si>
  <si>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</si>
  <si>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</si>
  <si>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</si>
  <si>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</si>
  <si>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</si>
  <si>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</si>
  <si>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</si>
  <si>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</si>
  <si>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</si>
  <si>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</si>
  <si>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</si>
  <si>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</si>
  <si>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</si>
  <si>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</si>
  <si>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</si>
  <si>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</si>
  <si>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</si>
  <si>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</si>
  <si>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</si>
  <si>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</si>
  <si>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</si>
  <si>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</si>
  <si>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</si>
  <si>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</si>
  <si>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</si>
  <si>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</si>
  <si>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</si>
  <si>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</si>
  <si>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</si>
  <si>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</si>
  <si>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</si>
  <si>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</si>
  <si>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</si>
  <si>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</si>
  <si>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</si>
  <si>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</si>
  <si>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</si>
  <si>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</si>
  <si>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</si>
  <si>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</si>
  <si>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</si>
  <si>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</si>
  <si>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</si>
  <si>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</si>
  <si>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</si>
  <si>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</si>
  <si>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</si>
  <si>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</si>
  <si>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</si>
  <si>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</si>
  <si>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</si>
  <si>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</si>
  <si>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</si>
  <si>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</si>
  <si>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</si>
  <si>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</si>
  <si>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</si>
  <si>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</si>
  <si>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</si>
  <si>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</si>
  <si>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</si>
  <si>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</si>
  <si>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</si>
  <si>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</si>
  <si>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</si>
  <si>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</si>
  <si>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</si>
  <si>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</si>
  <si>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</si>
  <si>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</si>
  <si>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</si>
  <si>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</si>
  <si>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</si>
  <si>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</si>
  <si>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</si>
  <si>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</si>
  <si>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</si>
  <si>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</si>
  <si>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</si>
  <si>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</si>
  <si>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</si>
  <si>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</si>
  <si>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</si>
  <si>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</si>
  <si>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</si>
  <si>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</si>
  <si>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</si>
  <si>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</si>
  <si>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</si>
  <si>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</si>
  <si>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</si>
  <si>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</si>
  <si>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</si>
  <si>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</si>
  <si>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</si>
  <si>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</si>
  <si>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</si>
  <si>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</si>
  <si>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</si>
  <si>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</si>
  <si>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</si>
  <si>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</si>
  <si>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</si>
  <si>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</si>
  <si>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</si>
  <si>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</si>
  <si>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</si>
  <si>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</si>
  <si>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</si>
  <si>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</si>
  <si>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</si>
  <si>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</si>
  <si>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</si>
  <si>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</si>
  <si>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</si>
  <si>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</si>
  <si>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</si>
  <si>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</si>
  <si>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</si>
  <si>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</si>
  <si>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</si>
  <si>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</si>
  <si>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</si>
  <si>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</si>
  <si>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</si>
  <si>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</si>
  <si>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</si>
  <si>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</si>
  <si>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</si>
  <si>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</si>
  <si>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</si>
  <si>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</si>
  <si>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</si>
  <si>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</si>
  <si>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</si>
  <si>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</si>
  <si>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</si>
  <si>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</si>
  <si>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</si>
  <si>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</si>
  <si>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</si>
  <si>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</si>
  <si>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</si>
  <si>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</si>
  <si>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</si>
  <si>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</si>
  <si>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</si>
  <si>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</si>
  <si>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</si>
  <si>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</si>
  <si>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</si>
  <si>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</si>
  <si>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</si>
  <si>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</si>
  <si>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</si>
  <si>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</si>
  <si>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</si>
  <si>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</si>
  <si>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</si>
  <si>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</si>
  <si>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</si>
  <si>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</si>
  <si>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</si>
  <si>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</si>
  <si>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</si>
  <si>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</si>
  <si>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</si>
  <si>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</si>
  <si>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</si>
  <si>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</si>
  <si>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</si>
  <si>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</si>
  <si>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</si>
  <si>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</si>
  <si>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</si>
  <si>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</si>
  <si>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</si>
  <si>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</si>
  <si>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</si>
  <si>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</si>
  <si>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</si>
  <si>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</si>
  <si>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</si>
  <si>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</si>
  <si>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</si>
  <si>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</si>
  <si>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</si>
  <si>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</si>
  <si>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</si>
  <si>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</si>
  <si>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</si>
  <si>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</si>
  <si>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</si>
  <si>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</si>
  <si>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</si>
  <si>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</si>
  <si>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</si>
  <si>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</si>
  <si>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</si>
  <si>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</si>
  <si>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</si>
  <si>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</si>
  <si>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</si>
  <si>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</si>
  <si>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</si>
  <si>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</si>
  <si>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</si>
  <si>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</si>
  <si>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</si>
  <si>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</si>
  <si>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</si>
  <si>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</si>
  <si>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</si>
  <si>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</si>
  <si>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</si>
  <si>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</si>
  <si>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</si>
  <si>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</si>
  <si>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</si>
  <si>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</si>
  <si>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</si>
  <si>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</si>
  <si>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</si>
  <si>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</si>
  <si>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</si>
  <si>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</si>
  <si>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</si>
  <si>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</si>
  <si>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</si>
  <si>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</si>
  <si>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</si>
  <si>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</si>
  <si>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</si>
  <si>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</si>
  <si>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</si>
  <si>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</si>
  <si>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</si>
  <si>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</si>
  <si>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</si>
  <si>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</si>
  <si>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</si>
  <si>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</si>
  <si>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</si>
  <si>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</si>
  <si>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</si>
  <si>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</si>
  <si>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</si>
  <si>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</si>
  <si>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</si>
  <si>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</si>
  <si>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</si>
  <si>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</si>
  <si>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</si>
  <si>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</si>
  <si>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</si>
  <si>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</si>
  <si>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</si>
  <si>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</si>
  <si>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</si>
  <si>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</si>
  <si>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</si>
  <si>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</si>
  <si>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</si>
  <si>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</si>
  <si>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</si>
  <si>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</si>
  <si>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</si>
  <si>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</si>
  <si>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</si>
  <si>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</si>
  <si>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</si>
  <si>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</si>
  <si>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</si>
  <si>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</si>
  <si>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</si>
  <si>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</si>
  <si>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</si>
  <si>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</si>
  <si>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</si>
  <si>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</si>
  <si>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</si>
  <si>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</si>
  <si>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</si>
  <si>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</si>
  <si>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</si>
  <si>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</si>
  <si>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</si>
  <si>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</si>
  <si>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</si>
  <si>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</si>
  <si>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</si>
  <si>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</si>
  <si>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</si>
  <si>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</si>
  <si>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</si>
  <si>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</si>
  <si>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</si>
  <si>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</si>
  <si>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</si>
  <si>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</si>
  <si>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</si>
  <si>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</si>
  <si>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</si>
  <si>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</si>
  <si>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</si>
  <si>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</si>
  <si>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</si>
  <si>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</si>
  <si>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</si>
  <si>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</si>
  <si>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</si>
  <si>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</si>
  <si>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</si>
  <si>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</si>
  <si>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</si>
  <si>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</si>
  <si>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</si>
  <si>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</si>
  <si>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</si>
  <si>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</si>
  <si>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</si>
  <si>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</si>
  <si>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</si>
  <si>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</si>
  <si>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</si>
  <si>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</si>
  <si>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</si>
  <si>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</si>
  <si>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</si>
  <si>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</si>
  <si>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</si>
  <si>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</si>
  <si>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</si>
  <si>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</si>
  <si>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</si>
  <si>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</si>
  <si>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</si>
  <si>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</si>
  <si>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</si>
  <si>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</si>
  <si>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</si>
  <si>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</si>
  <si>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</si>
  <si>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</si>
  <si>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</si>
  <si>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</si>
  <si>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</si>
  <si>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</si>
  <si>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</si>
  <si>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</si>
  <si>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</si>
  <si>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</si>
  <si>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</si>
  <si>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</si>
  <si>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</si>
  <si>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</si>
  <si>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</si>
  <si>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</si>
  <si>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</si>
  <si>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</si>
  <si>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</si>
  <si>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</si>
  <si>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</si>
  <si>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</si>
  <si>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</si>
  <si>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</si>
  <si>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</si>
  <si>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</si>
  <si>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</si>
  <si>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</si>
  <si>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</si>
  <si>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</si>
  <si>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</si>
  <si>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</si>
  <si>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</si>
  <si>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</si>
  <si>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</si>
  <si>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</si>
  <si>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</si>
  <si>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</si>
  <si>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</si>
  <si>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</si>
  <si>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</si>
  <si>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</si>
  <si>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</si>
  <si>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</si>
  <si>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</si>
  <si>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</si>
  <si>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</si>
  <si>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</si>
  <si>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</si>
  <si>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</si>
  <si>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</si>
  <si>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</si>
  <si>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</si>
  <si>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</si>
  <si>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</si>
  <si>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</si>
  <si>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</si>
  <si>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</si>
  <si>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</si>
  <si>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</si>
  <si>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</si>
  <si>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</si>
  <si>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</si>
  <si>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</si>
  <si>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</si>
  <si>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</si>
  <si>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</si>
  <si>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</si>
  <si>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</si>
  <si>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</si>
  <si>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</si>
  <si>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</si>
  <si>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</si>
  <si>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</si>
  <si>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</si>
  <si>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</si>
  <si>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</si>
  <si>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</si>
  <si>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</si>
  <si>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</si>
  <si>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</si>
  <si>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</si>
  <si>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</si>
  <si>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</si>
  <si>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</si>
  <si>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</si>
  <si>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</si>
  <si>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</si>
  <si>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</si>
  <si>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</si>
  <si>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</si>
  <si>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</si>
  <si>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</si>
  <si>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</si>
  <si>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</si>
  <si>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</si>
  <si>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</si>
  <si>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</si>
  <si>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</si>
  <si>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</si>
  <si>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</si>
  <si>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</si>
  <si>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</si>
  <si>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</si>
  <si>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</si>
  <si>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</si>
  <si>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</si>
  <si>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</si>
  <si>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</si>
  <si>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</si>
  <si>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</si>
  <si>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</si>
  <si>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</si>
  <si>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</si>
  <si>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</si>
  <si>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</si>
  <si>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</si>
  <si>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</si>
  <si>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</si>
  <si>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</si>
  <si>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</si>
  <si>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</si>
  <si>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</si>
  <si>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</si>
  <si>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</si>
  <si>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</si>
  <si>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</si>
  <si>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</si>
  <si>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</si>
  <si>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</si>
  <si>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</si>
  <si>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</si>
  <si>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</si>
  <si>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</si>
  <si>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</si>
  <si>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</si>
  <si>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</si>
  <si>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</si>
  <si>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</si>
  <si>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</si>
  <si>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</si>
  <si>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</si>
  <si>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</si>
  <si>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</si>
  <si>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</si>
  <si>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</si>
  <si>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</si>
  <si>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</si>
  <si>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</si>
  <si>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</si>
  <si>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</si>
  <si>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</si>
  <si>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</si>
  <si>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</si>
  <si>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</si>
  <si>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</si>
  <si>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</si>
  <si>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</si>
  <si>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</si>
  <si>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</si>
  <si>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</si>
  <si>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</si>
  <si>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</si>
  <si>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</si>
  <si>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</si>
  <si>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</si>
  <si>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</si>
  <si>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</si>
  <si>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</si>
  <si>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</si>
  <si>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</si>
  <si>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</si>
  <si>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</si>
  <si>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</si>
  <si>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</si>
  <si>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</si>
  <si>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</si>
  <si>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</si>
  <si>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</si>
  <si>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</si>
  <si>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</si>
  <si>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</si>
  <si>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</si>
  <si>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</si>
  <si>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</si>
  <si>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</si>
  <si>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</si>
  <si>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</si>
  <si>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</si>
  <si>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</si>
  <si>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</si>
  <si>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</si>
  <si>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</si>
  <si>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</si>
  <si>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</si>
  <si>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</si>
  <si>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</si>
  <si>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</si>
  <si>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</si>
  <si>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</si>
  <si>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</si>
  <si>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</si>
  <si>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</si>
  <si>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</si>
  <si>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</si>
  <si>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</si>
  <si>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</si>
  <si>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</si>
  <si>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</si>
  <si>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</si>
  <si>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</si>
  <si>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</si>
  <si>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</si>
  <si>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</si>
  <si>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</si>
  <si>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</si>
  <si>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</si>
  <si>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</si>
  <si>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</si>
  <si>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</si>
  <si>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</si>
  <si>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</si>
  <si>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</si>
  <si>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</si>
  <si>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</si>
  <si>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</si>
  <si>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</si>
  <si>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</si>
  <si>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</si>
  <si>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</si>
  <si>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</si>
  <si>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</si>
  <si>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</si>
  <si>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</si>
  <si>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</si>
  <si>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</si>
  <si>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</si>
  <si>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</si>
  <si>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</si>
  <si>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</si>
  <si>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</si>
  <si>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</si>
  <si>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</si>
  <si>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</si>
  <si>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</si>
  <si>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</si>
  <si>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</si>
  <si>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</si>
  <si>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</si>
  <si>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</si>
  <si>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</si>
  <si>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</si>
  <si>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</si>
  <si>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</si>
  <si>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</si>
  <si>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</si>
  <si>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</si>
  <si>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</si>
  <si>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</si>
  <si>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</si>
  <si>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</si>
  <si>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</si>
  <si>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</si>
  <si>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</si>
  <si>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</si>
  <si>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</si>
  <si>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</si>
  <si>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</si>
  <si>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</si>
  <si>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</si>
  <si>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</si>
  <si>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</si>
  <si>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</si>
  <si>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</si>
  <si>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</si>
  <si>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</si>
  <si>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</si>
  <si>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</si>
  <si>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</si>
  <si>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</si>
  <si>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</si>
  <si>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</si>
  <si>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</si>
  <si>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</si>
  <si>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</si>
  <si>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</si>
  <si>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</si>
  <si>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</si>
  <si>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</si>
  <si>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</si>
  <si>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</si>
  <si>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</si>
  <si>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</si>
  <si>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</si>
  <si>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</si>
  <si>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</si>
  <si>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</si>
  <si>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</si>
  <si>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</si>
  <si>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</si>
  <si>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</si>
  <si>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</si>
  <si>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</si>
  <si>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</si>
  <si>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</si>
  <si>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</si>
  <si>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</si>
  <si>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</si>
  <si>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</si>
  <si>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</si>
  <si>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</si>
  <si>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</si>
  <si>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</si>
  <si>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</si>
  <si>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</si>
  <si>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</si>
  <si>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</si>
  <si>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</si>
  <si>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</si>
  <si>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</si>
  <si>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</si>
  <si>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</si>
  <si>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</si>
  <si>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</si>
  <si>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</si>
  <si>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</si>
  <si>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</si>
  <si>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</si>
  <si>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</si>
  <si>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</si>
  <si>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</si>
  <si>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</si>
  <si>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</si>
  <si>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</si>
  <si>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</si>
  <si>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</si>
  <si>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</si>
  <si>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</si>
  <si>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</si>
  <si>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</si>
  <si>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</si>
  <si>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</si>
  <si>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</si>
  <si>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</si>
  <si>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</si>
  <si>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</si>
  <si>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</si>
  <si>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</si>
  <si>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</si>
  <si>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</si>
  <si>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</si>
  <si>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</si>
  <si>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</si>
  <si>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</si>
  <si>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</si>
  <si>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</si>
  <si>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</si>
  <si>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</si>
  <si>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</si>
  <si>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</si>
  <si>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</si>
  <si>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</si>
  <si>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</si>
  <si>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</si>
  <si>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</si>
  <si>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</si>
  <si>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</si>
  <si>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</si>
  <si>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</si>
  <si>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</si>
  <si>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</si>
  <si>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</si>
  <si>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</si>
  <si>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</si>
  <si>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</si>
  <si>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</si>
  <si>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</si>
  <si>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</si>
  <si>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</si>
  <si>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</si>
  <si>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</si>
  <si>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</si>
  <si>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</si>
  <si>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</si>
  <si>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</si>
  <si>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</si>
  <si>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</si>
  <si>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</si>
  <si>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</si>
  <si>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</si>
  <si>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</si>
  <si>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</si>
  <si>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</si>
  <si>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</si>
  <si>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</si>
  <si>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</si>
  <si>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</si>
  <si>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</si>
  <si>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</si>
  <si>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</si>
  <si>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</si>
  <si>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</si>
  <si>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</si>
  <si>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</si>
  <si>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</si>
  <si>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</si>
  <si>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</si>
  <si>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</si>
  <si>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</si>
  <si>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</si>
  <si>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</si>
  <si>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</si>
  <si>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</si>
  <si>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</si>
  <si>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</si>
  <si>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</si>
  <si>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</si>
  <si>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</si>
  <si>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</si>
  <si>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</si>
  <si>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</si>
  <si>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</si>
  <si>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</si>
  <si>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</si>
  <si>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</si>
  <si>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</si>
  <si>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</si>
  <si>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</si>
  <si>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</si>
  <si>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</si>
  <si>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</si>
  <si>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</si>
  <si>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</si>
  <si>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</si>
  <si>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</si>
  <si>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</si>
  <si>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</si>
  <si>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</si>
  <si>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</si>
  <si>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</si>
  <si>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</si>
  <si>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</si>
  <si>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</si>
  <si>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</si>
  <si>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</si>
  <si>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</si>
  <si>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</si>
  <si>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</si>
  <si>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</si>
  <si>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</si>
  <si>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</si>
  <si>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</si>
  <si>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</si>
  <si>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</si>
  <si>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</si>
  <si>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</si>
  <si>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</si>
  <si>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</si>
  <si>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</si>
  <si>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</si>
  <si>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</si>
  <si>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</si>
  <si>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</si>
  <si>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</si>
  <si>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</si>
  <si>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</si>
  <si>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</si>
  <si>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</si>
  <si>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</si>
  <si>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</si>
  <si>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</si>
  <si>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</si>
  <si>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</si>
  <si>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</si>
  <si>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</si>
  <si>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</si>
  <si>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</si>
  <si>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</si>
  <si>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</si>
  <si>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</si>
  <si>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</si>
  <si>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</si>
  <si>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</si>
  <si>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</si>
  <si>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</si>
  <si>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</si>
  <si>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</si>
  <si>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</si>
  <si>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</si>
  <si>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</si>
  <si>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</si>
  <si>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</si>
  <si>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</si>
  <si>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</si>
  <si>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</si>
  <si>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</si>
  <si>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</si>
  <si>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</si>
  <si>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</si>
  <si>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</si>
  <si>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</si>
  <si>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</si>
  <si>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</si>
  <si>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</si>
  <si>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</si>
  <si>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</si>
  <si>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</si>
  <si>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</si>
  <si>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</si>
  <si>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</si>
  <si>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</si>
  <si>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</si>
  <si>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</si>
  <si>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</si>
  <si>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</si>
  <si>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</si>
  <si>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</si>
  <si>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</si>
  <si>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</si>
  <si>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</si>
  <si>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</si>
  <si>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</si>
  <si>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</si>
  <si>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</si>
  <si>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</si>
  <si>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</si>
  <si>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</si>
  <si>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</si>
  <si>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</si>
  <si>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</si>
  <si>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</si>
  <si>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</si>
  <si>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</si>
  <si>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</si>
  <si>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</si>
  <si>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</si>
  <si>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</si>
  <si>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</si>
  <si>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</si>
  <si>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</si>
  <si>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</si>
  <si>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</si>
  <si>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</si>
  <si>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</si>
  <si>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</si>
  <si>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</si>
  <si>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</si>
  <si>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</si>
  <si>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</si>
  <si>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</si>
  <si>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</si>
  <si>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</si>
  <si>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</si>
  <si>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</si>
  <si>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</si>
  <si>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</si>
  <si>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</si>
  <si>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</si>
  <si>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</si>
  <si>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</si>
  <si>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</si>
  <si>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</si>
  <si>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</si>
  <si>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</si>
  <si>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</si>
  <si>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</si>
  <si>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</si>
  <si>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</si>
  <si>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</si>
  <si>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</si>
  <si>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</si>
  <si>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</si>
  <si>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</si>
  <si>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</si>
  <si>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</si>
  <si>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</si>
  <si>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</si>
  <si>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</si>
  <si>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</si>
  <si>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</si>
  <si>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</si>
  <si>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</si>
  <si>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</si>
  <si>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</si>
  <si>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</si>
  <si>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</si>
  <si>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</si>
  <si>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</si>
  <si>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</si>
  <si>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</si>
  <si>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</si>
  <si>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</si>
  <si>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</si>
  <si>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</si>
  <si>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</si>
  <si>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</si>
  <si>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</si>
  <si>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</si>
  <si>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</si>
  <si>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</si>
  <si>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</si>
  <si>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</si>
  <si>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</si>
  <si>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</si>
  <si>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</si>
  <si>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</si>
  <si>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</si>
  <si>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</si>
  <si>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</si>
  <si>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</si>
  <si>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</si>
  <si>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</si>
  <si>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</si>
  <si>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</si>
  <si>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</si>
  <si>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</si>
  <si>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</si>
  <si>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</si>
  <si>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</si>
  <si>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</si>
  <si>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</si>
  <si>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</si>
  <si>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</si>
  <si>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</si>
  <si>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</si>
  <si>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</si>
  <si>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</si>
  <si>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</si>
  <si>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</si>
  <si>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</si>
  <si>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</si>
  <si>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</si>
  <si>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</si>
  <si>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</si>
  <si>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</si>
  <si>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</si>
  <si>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</si>
  <si>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</si>
  <si>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</si>
  <si>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</si>
  <si>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</si>
  <si>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</si>
  <si>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</si>
  <si>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</si>
  <si>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</si>
  <si>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</si>
  <si>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</si>
  <si>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</si>
  <si>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</si>
  <si>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</si>
  <si>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</si>
  <si>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</si>
  <si>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</si>
  <si>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</si>
  <si>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</si>
  <si>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</si>
  <si>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</si>
  <si>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</si>
  <si>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</si>
  <si>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</si>
  <si>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</si>
  <si>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</si>
  <si>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</si>
  <si>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</si>
  <si>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</si>
  <si>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</si>
  <si>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</si>
  <si>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</si>
  <si>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</si>
  <si>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</si>
  <si>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</si>
  <si>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</si>
  <si>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</si>
  <si>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</si>
  <si>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</si>
  <si>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</si>
  <si>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</si>
  <si>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</si>
  <si>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</si>
  <si>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</si>
  <si>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</si>
  <si>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</si>
  <si>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</si>
  <si>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</si>
  <si>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</si>
  <si>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</si>
  <si>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</si>
  <si>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</si>
  <si>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</si>
  <si>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</si>
  <si>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</si>
  <si>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</si>
  <si>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</si>
  <si>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</si>
  <si>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</si>
  <si>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</si>
  <si>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</si>
  <si>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</si>
  <si>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</si>
  <si>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</si>
  <si>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</si>
  <si>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</si>
  <si>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</si>
  <si>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</si>
  <si>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</si>
  <si>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</si>
  <si>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</si>
  <si>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</si>
  <si>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</si>
  <si>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</si>
  <si>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</si>
  <si>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</si>
  <si>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</si>
  <si>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</si>
  <si>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</si>
  <si>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</si>
  <si>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</si>
  <si>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</si>
  <si>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</si>
  <si>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</si>
  <si>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</si>
  <si>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</si>
  <si>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</si>
  <si>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</si>
  <si>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</si>
  <si>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</si>
  <si>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</si>
  <si>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</si>
  <si>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</si>
  <si>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</si>
  <si>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</si>
  <si>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</si>
  <si>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</si>
  <si>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</si>
  <si>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</si>
  <si>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</si>
  <si>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</si>
  <si>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</si>
  <si>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</si>
  <si>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</si>
  <si>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</si>
  <si>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</si>
  <si>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</si>
  <si>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</si>
  <si>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</si>
  <si>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</si>
  <si>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</si>
  <si>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</si>
  <si>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</si>
  <si>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</si>
  <si>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</si>
  <si>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</si>
  <si>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</si>
  <si>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</si>
  <si>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</si>
  <si>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</si>
  <si>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</si>
  <si>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</si>
  <si>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</si>
  <si>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</si>
  <si>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</si>
  <si>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</si>
  <si>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</si>
  <si>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</si>
  <si>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</si>
  <si>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</si>
  <si>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</si>
  <si>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</si>
  <si>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</si>
  <si>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</si>
  <si>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</si>
  <si>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</si>
  <si>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</si>
  <si>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</si>
  <si>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</si>
  <si>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</si>
  <si>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</si>
  <si>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</si>
  <si>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</si>
  <si>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</si>
  <si>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</si>
  <si>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</si>
  <si>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</si>
  <si>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</si>
  <si>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</si>
  <si>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</si>
  <si>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</si>
  <si>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</si>
  <si>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</si>
  <si>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</si>
  <si>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</si>
  <si>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</si>
  <si>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</si>
  <si>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</si>
  <si>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</si>
  <si>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</si>
  <si>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</si>
  <si>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</si>
  <si>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</si>
  <si>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</si>
  <si>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</si>
  <si>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</si>
  <si>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</si>
  <si>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</si>
  <si>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</si>
  <si>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</si>
  <si>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</si>
  <si>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</si>
  <si>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</si>
  <si>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</si>
  <si>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</si>
  <si>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</si>
  <si>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</si>
  <si>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</si>
  <si>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</si>
  <si>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</si>
  <si>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</si>
  <si>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</si>
  <si>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</si>
  <si>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</si>
  <si>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</si>
  <si>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</si>
  <si>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</si>
  <si>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</si>
  <si>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</si>
  <si>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</si>
  <si>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</si>
  <si>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</si>
  <si>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</si>
  <si>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</si>
  <si>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</si>
  <si>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</si>
  <si>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</si>
  <si>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</si>
  <si>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</si>
  <si>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</si>
  <si>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</si>
  <si>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</si>
  <si>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</si>
  <si>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</si>
  <si>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</si>
  <si>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</si>
  <si>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</si>
  <si>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</si>
  <si>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</si>
  <si>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</si>
  <si>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</si>
  <si>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</si>
  <si>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</si>
  <si>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</si>
  <si>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</si>
  <si>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</si>
  <si>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</si>
  <si>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</si>
  <si>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</si>
  <si>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</si>
  <si>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</si>
  <si>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</si>
  <si>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</si>
  <si>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</si>
  <si>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</si>
  <si>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</si>
  <si>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</si>
  <si>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</si>
  <si>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</si>
  <si>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</si>
  <si>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</si>
  <si>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</si>
  <si>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</si>
  <si>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</si>
  <si>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</si>
  <si>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</si>
  <si>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</si>
  <si>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</si>
  <si>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</si>
  <si>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</si>
  <si>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</si>
  <si>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</si>
  <si>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</si>
  <si>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</si>
  <si>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</si>
  <si>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</si>
  <si>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</si>
  <si>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</si>
  <si>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</si>
  <si>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</si>
  <si>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</si>
  <si>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</si>
  <si>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</si>
  <si>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</si>
  <si>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</si>
  <si>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</si>
  <si>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</si>
  <si>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</si>
  <si>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</si>
  <si>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</si>
  <si>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</si>
  <si>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</si>
  <si>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</si>
  <si>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</si>
  <si>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</si>
  <si>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</si>
  <si>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</si>
  <si>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</si>
  <si>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</si>
  <si>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</si>
  <si>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</si>
  <si>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</si>
  <si>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</si>
  <si>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</si>
  <si>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</si>
  <si>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</si>
  <si>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</si>
  <si>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</si>
  <si>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</si>
  <si>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</si>
  <si>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</si>
  <si>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</si>
  <si>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</si>
  <si>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</si>
  <si>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</si>
  <si>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</si>
  <si>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</si>
  <si>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</si>
  <si>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</si>
  <si>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</si>
  <si>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</si>
  <si>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</si>
  <si>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</si>
  <si>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</si>
  <si>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</si>
  <si>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</si>
  <si>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</si>
  <si>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</si>
  <si>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</si>
  <si>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</si>
  <si>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</si>
  <si>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</si>
  <si>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</si>
  <si>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</si>
  <si>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</si>
  <si>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</si>
  <si>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</si>
  <si>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</si>
  <si>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</si>
  <si>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</si>
  <si>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</si>
  <si>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</si>
  <si>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</si>
  <si>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</si>
  <si>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</si>
  <si>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</si>
  <si>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</si>
  <si>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</si>
  <si>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</si>
  <si>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</si>
  <si>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</si>
  <si>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</si>
  <si>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</si>
  <si>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</si>
  <si>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</si>
  <si>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</si>
  <si>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</si>
  <si>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</si>
  <si>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</si>
  <si>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</si>
  <si>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</si>
  <si>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</si>
  <si>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</si>
  <si>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</si>
  <si>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</si>
  <si>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</si>
  <si>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</si>
  <si>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</si>
  <si>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</si>
  <si>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</si>
  <si>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</si>
  <si>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</si>
  <si>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</si>
  <si>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</si>
  <si>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</si>
  <si>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</si>
  <si>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</si>
  <si>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</si>
  <si>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</si>
  <si>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</si>
  <si>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</si>
  <si>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</si>
  <si>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</si>
  <si>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</si>
  <si>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</si>
  <si>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</si>
  <si>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</si>
  <si>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</si>
  <si>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</si>
  <si>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</si>
  <si>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</si>
  <si>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</si>
  <si>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</si>
  <si>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</si>
  <si>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</si>
  <si>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</si>
  <si>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</si>
  <si>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</si>
  <si>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</si>
  <si>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</si>
  <si>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</si>
  <si>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</si>
  <si>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</si>
  <si>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</si>
  <si>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</si>
  <si>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</si>
  <si>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</si>
  <si>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</si>
  <si>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</si>
  <si>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</si>
  <si>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</si>
  <si>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</si>
  <si>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</si>
  <si>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</si>
  <si>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</si>
  <si>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</si>
  <si>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</si>
  <si>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</si>
  <si>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</si>
  <si>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</si>
  <si>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</si>
  <si>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</si>
  <si>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</si>
  <si>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</si>
  <si>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</si>
  <si>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</si>
  <si>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</si>
  <si>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</si>
  <si>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</si>
  <si>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</si>
  <si>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</si>
  <si>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</si>
  <si>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</si>
  <si>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</si>
  <si>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</si>
  <si>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</si>
  <si>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</si>
  <si>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</si>
  <si>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</si>
  <si>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</si>
  <si>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</si>
  <si>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</si>
  <si>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</si>
  <si>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</si>
  <si>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</si>
  <si>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</si>
  <si>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</si>
  <si>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</si>
  <si>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</si>
  <si>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</si>
  <si>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</si>
  <si>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</si>
  <si>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</si>
  <si>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</si>
  <si>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</si>
  <si>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</si>
  <si>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</si>
  <si>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</si>
  <si>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</si>
  <si>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</si>
  <si>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</si>
  <si>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</si>
  <si>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</si>
  <si>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</si>
  <si>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</si>
  <si>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</si>
  <si>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</si>
  <si>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</si>
  <si>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</si>
  <si>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</si>
  <si>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</si>
  <si>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</si>
  <si>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</si>
  <si>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</si>
  <si>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</si>
  <si>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</si>
  <si>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</si>
  <si>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</si>
  <si>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</si>
  <si>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</si>
  <si>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</si>
  <si>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</si>
  <si>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</si>
  <si>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</si>
  <si>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</si>
  <si>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</si>
  <si>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</si>
  <si>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</si>
  <si>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</si>
  <si>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</si>
  <si>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</si>
  <si>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</si>
  <si>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</si>
  <si>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</si>
  <si>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</si>
  <si>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</si>
  <si>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</si>
  <si>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</si>
  <si>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</si>
  <si>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</si>
  <si>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</si>
  <si>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</si>
  <si>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</si>
  <si>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</si>
  <si>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</si>
  <si>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</si>
  <si>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</si>
  <si>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</si>
  <si>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</si>
  <si>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</si>
  <si>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</si>
  <si>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</si>
  <si>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</si>
  <si>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</si>
  <si>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</si>
  <si>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</si>
  <si>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</si>
  <si>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</si>
  <si>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</si>
  <si>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</si>
  <si>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</si>
  <si>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</si>
  <si>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</si>
  <si>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</si>
  <si>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</si>
  <si>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</si>
  <si>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</si>
  <si>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</si>
  <si>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</si>
  <si>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</si>
  <si>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</si>
  <si>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</si>
  <si>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</si>
  <si>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</si>
  <si>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</si>
  <si>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</si>
  <si>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</si>
  <si>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</si>
  <si>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</si>
  <si>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</si>
  <si>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</si>
  <si>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</si>
  <si>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</si>
  <si>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</si>
  <si>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</si>
  <si>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</si>
  <si>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</si>
  <si>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</si>
  <si>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</si>
  <si>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</si>
  <si>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</si>
  <si>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</si>
  <si>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</si>
  <si>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</si>
  <si>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</si>
  <si>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</si>
  <si>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</si>
  <si>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</si>
  <si>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</si>
  <si>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</si>
  <si>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</si>
  <si>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</si>
  <si>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</si>
  <si>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</si>
  <si>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</si>
  <si>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</si>
  <si>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</si>
  <si>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</si>
  <si>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397</t>
  </si>
  <si>
    <t>Rebecca Narkie</t>
  </si>
  <si>
    <t>Benjamin Tetteh</t>
  </si>
  <si>
    <t>398</t>
  </si>
  <si>
    <t>Diana Asare</t>
  </si>
  <si>
    <t>Bruce Opoku</t>
  </si>
  <si>
    <t>Mr. Dogbe</t>
  </si>
  <si>
    <t>DESCRIPTION</t>
  </si>
  <si>
    <t>PAID</t>
  </si>
  <si>
    <t>August Deficit</t>
  </si>
  <si>
    <t>Kwame Amponsah/Sophia Adede</t>
  </si>
  <si>
    <t>399</t>
  </si>
  <si>
    <t>Mercy Opoku Appiah</t>
  </si>
  <si>
    <t>Sharpening of cutlasses</t>
  </si>
  <si>
    <t>400</t>
  </si>
  <si>
    <t>Kwabena Atuah</t>
  </si>
  <si>
    <t>Kwaku Seth</t>
  </si>
  <si>
    <t>Ernestina Afrakomah, Dickson Frimpong , Felix Appiah Kubi, Richard Opoku, Tupac Shakur</t>
  </si>
  <si>
    <t>243512287, 0248617543, 0245566666, 0242309635. 0554676745</t>
  </si>
  <si>
    <t>Isaac Okyere, Stephen Konadu</t>
  </si>
  <si>
    <t>241197807, 0246866890</t>
  </si>
  <si>
    <t>Nancy Otema, Gloria Agyeiwaa, Joyce Marfoaa, Benjamin Amoako, Daniel Akese</t>
  </si>
  <si>
    <t>557249281, 0594641120, 0591155907, 0552242631, 0552819388</t>
  </si>
  <si>
    <t>DISCHARGE FEE</t>
  </si>
  <si>
    <t>SOAP &amp; DETTOL</t>
  </si>
  <si>
    <t>BODY BAG</t>
  </si>
  <si>
    <t>BATHING</t>
  </si>
  <si>
    <t>PANT2</t>
  </si>
  <si>
    <t>OTHER ITEMS FEE</t>
  </si>
  <si>
    <t>MISCELLANEOUS</t>
  </si>
  <si>
    <t>S/N</t>
  </si>
  <si>
    <t>Manager Fuel</t>
  </si>
  <si>
    <t>TAG 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</si>
</sst>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8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49" fontId="17" fillId="0" borderId="17" xfId="0" quotePrefix="1" applyNumberFormat="1" applyFont="1" applyBorder="1" applyAlignment="1">
      <alignment horizontal="left" vertical="top"/>
    </xf>
    <xf numFmtId="170" fontId="17" fillId="0" borderId="0" xfId="0" applyNumberFormat="1" applyFont="1" applyAlignment="1">
      <alignment horizontal="left" vertical="top"/>
    </xf>
    <xf numFmtId="170" fontId="0" fillId="0" borderId="0" xfId="0" applyNumberFormat="1" applyAlignment="1">
      <alignment horizontal="center"/>
    </xf>
    <xf numFmtId="0" fontId="17" fillId="0" borderId="20" xfId="0" applyFont="1" applyBorder="1" applyAlignment="1">
      <alignment horizontal="left" vertical="top"/>
    </xf>
    <xf numFmtId="170" fontId="17" fillId="0" borderId="20" xfId="0" applyNumberFormat="1" applyFont="1" applyBorder="1" applyAlignment="1">
      <alignment horizontal="left" vertical="top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0" fillId="0" borderId="0" xfId="0" applyNumberFormat="1"/>
    <xf numFmtId="49" fontId="17" fillId="0" borderId="0" xfId="0" quotePrefix="1" applyNumberFormat="1" applyFont="1" applyBorder="1" applyAlignment="1">
      <alignment horizontal="left" vertical="top"/>
    </xf>
    <xf numFmtId="0" fontId="17" fillId="0" borderId="0" xfId="0" applyFont="1" applyBorder="1" applyAlignment="1">
      <alignment horizontal="left" vertical="top"/>
    </xf>
    <xf numFmtId="10" fontId="17" fillId="0" borderId="2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170" fontId="17" fillId="0" borderId="0" xfId="0" applyNumberFormat="1" applyFont="1" applyBorder="1" applyAlignment="1">
      <alignment horizontal="left" vertical="top"/>
    </xf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00000000-0005-0000-0000-000002000000}"/>
  </cellStyles>
  <dxfs count="510"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numFmt numFmtId="170" formatCode="&quot;GH₵&quot;#,##0.00"/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09"/>
      <tableStyleElement type="headerRow" dxfId="508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200</c:v>
                </c:pt>
                <c:pt idx="1">
                  <c:v>59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220774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59</c:v>
                </c:pt>
                <c:pt idx="1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GH₵140,000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GH₵548,640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400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59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7.710409837964" createdVersion="8" refreshedVersion="8" minRefreshableVersion="3" recordCount="400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9-03T00:00:00" count="314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  <d v="2026-09-01T00:00:00"/>
        <d v="2026-09-02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6"/>
    </cacheField>
    <cacheField name="COLDROOM RECEIPT" numFmtId="172">
      <sharedItems containsBlank="1" containsMixedTypes="1" containsNumber="1" containsInteger="1" minValue="54" maxValue="353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400" maxValue="400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9-03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3/09/2026"/>
        </groupItems>
      </fieldGroup>
    </cacheField>
    <cacheField name="Quarters (ADMISSION DATE)" numFmtId="0" databaseField="0">
      <fieldGroup base="9">
        <rangePr groupBy="quarters" startDate="2024-07-30T00:00:00" endDate="2026-09-03T00:00:00"/>
        <groupItems count="6">
          <s v="&lt;30/07/2024"/>
          <s v="Qtr1"/>
          <s v="Qtr2"/>
          <s v="Qtr3"/>
          <s v="Qtr4"/>
          <s v="&gt;03/09/2026"/>
        </groupItems>
      </fieldGroup>
    </cacheField>
    <cacheField name="Years (ADMISSION DATE)" numFmtId="0" databaseField="0">
      <fieldGroup base="9">
        <rangePr groupBy="years" startDate="2024-07-30T00:00:00" endDate="2026-09-03T00:00:00"/>
        <groupItems count="5">
          <s v="&lt;30/07/2024"/>
          <s v="2024"/>
          <s v="2025"/>
          <s v="2026"/>
          <s v="&gt;03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400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400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400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400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400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400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400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400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400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400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400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400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400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400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400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400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400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400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400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400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400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400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400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400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400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400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400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400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400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400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400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400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400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400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400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400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400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400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400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400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400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400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400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400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400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400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400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400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400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400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400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400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400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400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400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400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400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400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400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400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400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400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400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400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400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400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400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400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400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400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400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400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400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400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400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400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400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400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400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400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400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400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400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400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400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400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400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400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400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400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400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400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400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400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400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400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400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400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400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400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400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400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400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400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400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400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400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400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400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400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400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400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400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400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400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400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400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400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400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400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400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400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400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400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400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400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400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400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400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400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400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400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400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400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400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400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400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400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400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400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400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400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400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400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400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400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400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400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400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400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400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400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400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400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400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400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400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400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400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400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400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400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400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400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400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400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400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400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400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400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400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400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400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400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400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400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400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400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400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400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400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400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400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400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400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400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400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400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400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400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400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400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400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400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400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400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400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400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400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400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400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400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400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400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400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400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400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400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400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400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400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400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400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400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400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400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400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400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400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400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400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400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400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400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400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400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400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400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400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400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400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400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400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400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400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400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400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400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400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400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400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400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400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400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400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400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400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400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400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400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400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400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400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400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400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400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400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400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400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400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400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400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400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400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400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400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400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400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400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400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400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400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400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400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400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400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400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400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400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400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400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400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400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400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400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400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400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400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400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400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400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400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400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400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400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400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400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400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400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d v="2026-09-04T00:00:00"/>
    <n v="196"/>
    <n v="350"/>
    <n v="2548"/>
    <n v="305"/>
    <n v="344"/>
    <n v="0"/>
    <n v="2548"/>
    <x v="0"/>
    <n v="400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400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400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400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400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400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d v="2026-09-04T00:00:00"/>
    <n v="193"/>
    <n v="350"/>
    <n v="2509"/>
    <n v="311"/>
    <n v="351"/>
    <n v="0"/>
    <n v="2509"/>
    <x v="0"/>
    <n v="400"/>
    <x v="2"/>
    <s v="Feb"/>
    <x v="2"/>
    <s v="Sept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400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400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400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400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400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400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400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400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400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400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400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400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400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400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400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400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400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400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d v="2026-09-04T00:00:00"/>
    <n v="153"/>
    <n v="350"/>
    <n v="1989"/>
    <n v="330"/>
    <n v="352"/>
    <n v="0"/>
    <n v="1989"/>
    <x v="0"/>
    <n v="400"/>
    <x v="2"/>
    <s v="Apr"/>
    <x v="2"/>
    <s v="Sept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400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400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400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400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400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d v="2026-09-04T00:00:00"/>
    <n v="138"/>
    <n v="350"/>
    <n v="1794"/>
    <n v="336"/>
    <n v="353"/>
    <n v="0"/>
    <n v="1794"/>
    <x v="0"/>
    <n v="400"/>
    <x v="2"/>
    <s v="Apr"/>
    <x v="2"/>
    <s v="Sept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400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400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400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768"/>
    <n v="340"/>
    <n v="347"/>
    <n v="0"/>
    <n v="1768"/>
    <x v="0"/>
    <n v="400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400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d v="2026-09-04T00:00:00"/>
    <n v="134"/>
    <n v="350"/>
    <n v="1742"/>
    <n v="342"/>
    <n v="348"/>
    <n v="0"/>
    <n v="1742"/>
    <x v="0"/>
    <n v="400"/>
    <x v="2"/>
    <s v="Apr"/>
    <x v="2"/>
    <s v="Sept"/>
  </r>
  <r>
    <s v="338"/>
    <s v="Florence Amoako Atta"/>
    <n v="46"/>
    <x v="1"/>
    <s v="Joyce Amoako Atta"/>
    <n v="247239374"/>
    <x v="0"/>
    <d v="1899-12-30T16:35:00"/>
    <x v="0"/>
    <x v="265"/>
    <d v="2026-09-04T00:00:00"/>
    <n v="127"/>
    <n v="350"/>
    <n v="1651"/>
    <n v="343"/>
    <n v="54"/>
    <n v="0"/>
    <n v="1651"/>
    <x v="0"/>
    <n v="400"/>
    <x v="2"/>
    <s v="May"/>
    <x v="2"/>
    <s v="Sept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400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m/>
    <n v="345"/>
    <m/>
    <n v="-1820"/>
    <n v="1820"/>
    <x v="1"/>
    <n v="400"/>
    <x v="2"/>
    <s v="May"/>
    <x v="2"/>
    <s v="Sept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400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400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n v="1547"/>
    <n v="349"/>
    <n v="55"/>
    <n v="0"/>
    <n v="1547"/>
    <x v="0"/>
    <n v="400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d v="2026-09-04T00:00:00"/>
    <n v="119"/>
    <n v="350"/>
    <m/>
    <n v="350"/>
    <m/>
    <n v="-2380"/>
    <n v="2380"/>
    <x v="1"/>
    <n v="400"/>
    <x v="2"/>
    <s v="May"/>
    <x v="2"/>
    <s v="Sept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400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400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400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400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400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400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400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400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d v="2026-09-04T00:00:00"/>
    <n v="99"/>
    <n v="350"/>
    <n v="1287"/>
    <n v="359"/>
    <n v="346"/>
    <n v="0"/>
    <n v="1287"/>
    <x v="0"/>
    <n v="400"/>
    <x v="2"/>
    <s v="May"/>
    <x v="2"/>
    <s v="Sept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400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400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400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400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400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400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400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400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d v="2026-09-04T00:00:00"/>
    <n v="81"/>
    <n v="350"/>
    <n v="1053"/>
    <n v="368"/>
    <n v="56"/>
    <n v="0"/>
    <n v="1053"/>
    <x v="0"/>
    <n v="400"/>
    <x v="2"/>
    <s v="Jun"/>
    <x v="2"/>
    <s v="Sept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400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d v="2026-09-04T00:00:00"/>
    <n v="75"/>
    <n v="350"/>
    <n v="975"/>
    <n v="269"/>
    <n v="350"/>
    <n v="0"/>
    <n v="975"/>
    <x v="0"/>
    <n v="400"/>
    <x v="2"/>
    <s v="Jun"/>
    <x v="2"/>
    <s v="Sept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400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400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400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400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400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400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n v="858"/>
    <n v="377"/>
    <n v="349"/>
    <n v="0"/>
    <n v="858"/>
    <x v="0"/>
    <n v="400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400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400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400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400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400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400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400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400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400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400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400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400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400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400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400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400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400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400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400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400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400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400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400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400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400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400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m/>
    <s v="NO DATE"/>
    <n v="350"/>
    <m/>
    <n v="405"/>
    <m/>
    <e v="#VALUE!"/>
    <n v="0"/>
    <x v="1"/>
    <n v="400"/>
    <x v="2"/>
    <s v="Aug"/>
    <x v="3"/>
    <s v="Jan"/>
  </r>
  <r>
    <s v="399"/>
    <s v="Mercy Opoku Appiah"/>
    <n v="66"/>
    <x v="1"/>
    <s v="Daniel Opoku"/>
    <n v="543050921"/>
    <x v="0"/>
    <d v="1899-12-30T01:00:00"/>
    <x v="0"/>
    <x v="312"/>
    <m/>
    <s v="NO DATE"/>
    <n v="350"/>
    <m/>
    <n v="406"/>
    <m/>
    <e v="#VALUE!"/>
    <n v="0"/>
    <x v="1"/>
    <n v="400"/>
    <x v="2"/>
    <s v="Sept"/>
    <x v="3"/>
    <s v="Jan"/>
  </r>
  <r>
    <s v="400"/>
    <s v="Kwabena Atuah"/>
    <n v="73"/>
    <x v="0"/>
    <s v="Kwaku Seth"/>
    <n v="555395989"/>
    <x v="3"/>
    <d v="1899-12-30T09:20:00"/>
    <x v="0"/>
    <x v="313"/>
    <d v="2026-10-30T00:00:00"/>
    <n v="59"/>
    <n v="350"/>
    <m/>
    <n v="350"/>
    <m/>
    <n v="-767"/>
    <n v="767"/>
    <x v="1"/>
    <n v="400"/>
    <x v="2"/>
    <s v="Sept"/>
    <x v="2"/>
    <s v="Oc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81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82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4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8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90" dataDxfId="489">
  <autoFilter ref="A1:B3" xr:uid="{576EEC25-3E68-4E60-BAE5-764BB08010A1}"/>
  <tableColumns count="2">
    <tableColumn id="1" xr3:uid="{852AAFF9-C1B2-4C4B-9693-EC7CBB41231D}" name="TAG" dataDxfId="488"/>
    <tableColumn id="2" xr3:uid="{8A03383D-3857-44C5-9F78-81A191EA8E34}" name="COMPLAINT" dataDxfId="4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2" totalsRowCount="1" headerRowDxfId="450" dataDxfId="449" totalsRowDxfId="448">
  <sortState xmlns:xlrd2="http://schemas.microsoft.com/office/spreadsheetml/2017/richdata2" ref="A2:X399">
    <sortCondition ref="A1:A399"/>
  </sortState>
  <tableColumns count="24">
    <tableColumn id="1" xr3:uid="{8F6C22DB-13ED-4AAD-8D3A-D2A5D4BC86AA}" name="TAG NO." totalsRowLabel="Total" dataDxfId="71" totalsRowDxfId="72"/>
    <tableColumn id="2" xr3:uid="{64EF985E-055B-491E-B3BB-04A415D18E9B}" name="NAME OF DECEASED" totalsRowLabel="-" dataDxfId="69" totalsRowDxfId="70"/>
    <tableColumn id="15" xr3:uid="{25AAC228-CA10-43EF-8F36-E0E064E4FE83}" name="AGE" dataDxfId="67" totalsRowDxfId="68"/>
    <tableColumn id="17" xr3:uid="{DD7F7CE0-6882-49CC-9DD2-752E370A3F05}" name="GENDER" dataDxfId="65" totalsRowDxfId="66"/>
    <tableColumn id="3" xr3:uid="{49E69448-233D-41B8-BA89-C15332437D51}" name="NAME OF RELATIVE" dataDxfId="63" totalsRowDxfId="64"/>
    <tableColumn id="12" xr3:uid="{7CE173FB-91F8-4B2B-AB57-D6A2A9DF4842}" name="RELATIVE'S CONTACT" dataDxfId="61" totalsRowDxfId="62"/>
    <tableColumn id="6" xr3:uid="{684133B3-2DD4-46F5-9C8B-F1D22E385907}" name="PLACE " dataDxfId="59" totalsRowDxfId="60"/>
    <tableColumn id="7" xr3:uid="{2DF5BF82-3EC1-40D9-9AF0-308839D81C28}" name="ADMISSION TIME" dataDxfId="57" totalsRowDxfId="58"/>
    <tableColumn id="14" xr3:uid="{2064977C-279D-4393-8017-DEC8E6053BE5}" name="TYPE" dataDxfId="55" totalsRowDxfId="56"/>
    <tableColumn id="4" xr3:uid="{EDB94A92-4F68-4C23-86BA-1B9482A58177}" name="ADMISSION DATE" dataDxfId="53" totalsRowDxfId="54"/>
    <tableColumn id="13" xr3:uid="{8AFDECBF-BF3B-4A87-9256-CDD5ECD4E308}" name="DISCHARGE DATE" dataDxfId="51" totalsRowDxfId="52"/>
    <tableColumn id="16" xr3:uid="{C391FFAA-B5A6-483A-A012-5A904AA4862E}" name="STORAGE DAYS" dataDxfId="49" totalsRowDxfId="50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47" totalsRowDxfId="48"/>
    <tableColumn id="9" xr3:uid="{9630FB71-DCB2-438D-8D9F-E97B0A0E300F}" name="COLDROOM FEE" totalsRowFunction="sum" dataDxfId="45" totalsRowDxfId="46"/>
    <tableColumn id="10" xr3:uid="{C6D6F35B-B28E-4A61-BFC4-BA79DD03868F}" name="EMBALMING RECEIPT" dataDxfId="43" totalsRowDxfId="44"/>
    <tableColumn id="11" xr3:uid="{CD06509B-A484-44CF-A226-030DEF3419BD}" name="COLDROOM RECEIPT" dataDxfId="41" totalsRowDxfId="42"/>
    <tableColumn id="18" xr3:uid="{E05CA653-516D-418E-B930-F2C504295359}" name="DIFFERENCE" dataDxfId="39" totalsRowDxfId="4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7" totalsRowDxfId="36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8">
      <calculatedColumnFormula>IF(ISBLANK(DATA[[#This Row],[COLDROOM RECEIPT]]), "IN CUSTODY", "DISCHARGED")</calculatedColumnFormula>
    </tableColumn>
    <tableColumn id="19" xr3:uid="{AEE2446E-CA4B-4F9A-B968-65F46D7FA85D}" name="CASES" dataDxfId="447" totalsRowDxfId="73">
      <calculatedColumnFormula>COUNTA(A:A)-2</calculatedColumnFormula>
    </tableColumn>
    <tableColumn id="20" xr3:uid="{D96E4D84-6BE3-45BC-819C-9F6F21810840}" name="YEARS" dataDxfId="446">
      <calculatedColumnFormula>YEAR(DATA[[#This Row],[ADMISSION DATE]])</calculatedColumnFormula>
    </tableColumn>
    <tableColumn id="21" xr3:uid="{39D71B5E-7126-4460-B4EB-608DE8A1C288}" name="MONTHS" dataDxfId="445" totalsRowDxfId="444">
      <calculatedColumnFormula>TEXT(DATA[[#This Row],[ADMISSION DATE]],"mmm")</calculatedColumnFormula>
    </tableColumn>
    <tableColumn id="22" xr3:uid="{0BF33931-FE98-49BC-9EF0-A287B26F0E1A}" name="YEARS2" dataDxfId="443">
      <calculatedColumnFormula>YEAR(DATA[[#This Row],[DISCHARGE DATE]])</calculatedColumnFormula>
    </tableColumn>
    <tableColumn id="23" xr3:uid="{5AD94D6E-DC93-4176-BA6B-83F424BC3BB5}" name="MONTHS2" dataDxfId="442" totalsRowDxfId="441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40">
  <autoFilter ref="A1:C14" xr:uid="{BCC0BBDB-C41A-4962-9049-BED618DAABB1}"/>
  <tableColumns count="3">
    <tableColumn id="1" xr3:uid="{85C5BD88-0A85-4E53-A26F-114A33754E49}" name="TAG NUMBER" totalsRowLabel="Total" dataDxfId="439" totalsRowDxfId="438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37">
  <autoFilter ref="E1:G15" xr:uid="{E290F8E4-537A-4998-9790-1D6945BFCDDE}"/>
  <tableColumns count="3">
    <tableColumn id="1" xr3:uid="{46985C65-5311-4755-8A27-9CCF8E764E89}" name="TAG NUMBER" totalsRowLabel="Total" dataDxfId="436" totalsRowDxfId="435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34">
  <autoFilter ref="I1:K16" xr:uid="{F24F9438-1170-435B-8F18-67AAD38D9246}"/>
  <tableColumns count="3">
    <tableColumn id="1" xr3:uid="{DEA65361-86F3-4F8A-A72B-08A7533C0C08}" name="TAG NUMBER" totalsRowLabel="Total" dataDxfId="433" totalsRowDxfId="432"/>
    <tableColumn id="2" xr3:uid="{C6EFDFE2-2F79-494F-8CE4-87DD09C06FEF}" name="DATE" dataDxfId="431"/>
    <tableColumn id="3" xr3:uid="{ADB78A09-49F1-4DC3-9E48-DDD7385E1228}" name="NUMBER" totalsRowFunction="sum" dataDxfId="43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29">
  <autoFilter ref="M1:O14" xr:uid="{3EEDC096-302D-4901-B20B-D40873387824}"/>
  <tableColumns count="3">
    <tableColumn id="1" xr3:uid="{1BE76FF3-B7D7-443C-B879-FDB3C1829937}" name="TAG NUMBER" totalsRowLabel="Total" dataDxfId="428" totalsRowDxfId="427"/>
    <tableColumn id="2" xr3:uid="{3DFB0084-9906-40A6-907B-B22DB501087E}" name="DATE" dataDxfId="426"/>
    <tableColumn id="3" xr3:uid="{FFF1A46C-5E39-4F9B-B8E7-1D706DFBD0BE}" name="NUMBER" totalsRowFunction="sum" dataDxfId="42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24">
  <autoFilter ref="Q1:S14" xr:uid="{24D83A21-1022-4EF1-B23D-23A57D13834C}"/>
  <tableColumns count="3">
    <tableColumn id="1" xr3:uid="{5B240DAD-15DC-445F-918E-65F993EF750B}" name="TAG NUMBER" totalsRowLabel="Total" dataDxfId="423" totalsRowDxfId="422"/>
    <tableColumn id="2" xr3:uid="{85527DE1-EB90-4ACD-B947-4630AE74AFDC}" name="DATE" dataDxfId="421"/>
    <tableColumn id="3" xr3:uid="{69597CF2-9EE0-4275-A5F0-9F0CBFCDDB38}" name="NUMBER" totalsRowFunction="sum" dataDxfId="420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19">
  <autoFilter ref="U1:W15" xr:uid="{1B406F84-17C1-4A37-B30F-7750799E9C9E}"/>
  <tableColumns count="3">
    <tableColumn id="1" xr3:uid="{6BC8E698-B47C-470C-8704-DCD349C64E21}" name="TAG NUMBER" totalsRowLabel="Total" dataDxfId="418" totalsRowDxfId="417"/>
    <tableColumn id="2" xr3:uid="{CC34011E-FFA2-4661-9C5D-2F96DC45DB04}" name="DATE"/>
    <tableColumn id="3" xr3:uid="{5DF9067F-ADA9-4C16-BF38-387E282A1D20}" name="NUMBER" totalsRowFunction="sum" dataDxfId="41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15">
  <autoFilter ref="Y1:AA16" xr:uid="{C5EA61D8-764A-416C-AA0D-E3311B8CA5D7}"/>
  <tableColumns count="3">
    <tableColumn id="1" xr3:uid="{F6CF7CBE-38C5-4C0D-AA45-DD0C0F6FE966}" name="TAG NUMBER" totalsRowLabel="Total" dataDxfId="414" totalsRowDxfId="413"/>
    <tableColumn id="2" xr3:uid="{AE138D07-E71F-4F67-ADBB-B307DB911B09}" name="DATE"/>
    <tableColumn id="3" xr3:uid="{38E9BBBD-0E10-4E22-9082-64C14A6CA38D}" name="NUMBER" totalsRowFunction="sum" dataDxfId="41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11">
  <autoFilter ref="AC1:AE10" xr:uid="{82C940A5-F70C-4065-91EB-939EB00A7B10}"/>
  <tableColumns count="3">
    <tableColumn id="1" xr3:uid="{6ABA096B-86E3-4967-94DA-612FEC19A551}" name="TAG NUMBER" totalsRowLabel="Total" dataDxfId="410" totalsRowDxfId="409"/>
    <tableColumn id="2" xr3:uid="{BEDA33C3-F351-411C-825A-440DA098BB78}" name="DATE" dataDxfId="408"/>
    <tableColumn id="3" xr3:uid="{8543F6B8-3B88-487F-8857-E1A5B55BB4C8}" name="NUMBER" totalsRowFunction="sum" dataDxfId="40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06" totalsRowDxfId="405"/>
    <tableColumn id="3" xr3:uid="{3ADFB05E-D5D8-49B7-8066-CF96363185A0}" name="AMOUNT" totalsRowFunction="sum" dataDxfId="404" totalsRowDxfId="403">
      <calculatedColumnFormula>$B$2*Table12[[#This Row],[PERCENTAGE]]</calculatedColumnFormula>
    </tableColumn>
    <tableColumn id="4" xr3:uid="{51131C25-987C-4A99-9D87-EA9F2FD733AB}" name="TAKEN" totalsRowFunction="sum" dataDxfId="402" totalsRowDxfId="401"/>
    <tableColumn id="5" xr3:uid="{E37E05FF-82E8-4AF4-8D65-DFDC59578F14}" name="REMAINING" totalsRowFunction="sum" dataDxfId="400" totalsRowDxfId="399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98" totalsRowDxfId="397"/>
    <tableColumn id="12" xr3:uid="{1B6404E0-E21C-4A68-9785-855C1F4BFE98}" name="NAME" dataDxfId="396" totalsRowDxfId="395"/>
    <tableColumn id="2" xr3:uid="{9CA3031B-0F6C-4969-B763-DD91058A9731}" name="DATE" dataDxfId="394" totalsRowDxfId="393"/>
    <tableColumn id="3" xr3:uid="{D83D945C-4970-4357-8F6C-28D1C459CA26}" name="TIME IN" dataDxfId="392" totalsRowDxfId="391"/>
    <tableColumn id="9" xr3:uid="{1724431C-5708-45E1-ADBA-5E138995627B}" name="TIME OUT" dataDxfId="390" totalsRowDxfId="389"/>
    <tableColumn id="4" xr3:uid="{4924AC42-475A-442B-AC79-1F96C97CE817}" name="AMBULANCE NO." dataDxfId="388" totalsRowDxfId="387"/>
    <tableColumn id="7" xr3:uid="{6AF2E189-5CB1-4FD4-AA14-CD2F90F3197F}" name="DRIVER'S NAME" dataDxfId="386"/>
    <tableColumn id="8" xr3:uid="{E2E0A1A7-070B-4D6C-B950-11FE2F817760}" name="DRIVER'S PHONE" dataDxfId="385" totalsRowDxfId="384"/>
    <tableColumn id="11" xr3:uid="{F3FC97C1-2F79-45C5-BF33-A2E46F1F28A9}" name="LOCATION" dataDxfId="383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5" totalsRowCount="1">
  <autoFilter ref="A1:F134" xr:uid="{57EC9ED5-C7A9-4705-9742-CE5E7359E920}"/>
  <tableColumns count="6">
    <tableColumn id="1" xr3:uid="{3D7EAF4B-6D39-4195-9AAA-0C223A88DE13}" name="TAG" totalsRowLabel="Total" dataDxfId="382" totalsRowDxfId="381"/>
    <tableColumn id="2" xr3:uid="{A34AAEDA-8A64-421B-B417-AE29B3124B1A}" name="VISITORS" dataDxfId="380" totalsRowDxfId="379"/>
    <tableColumn id="6" xr3:uid="{01571D13-F9BC-459F-B722-3920B9ADDB98}" name="PHONE" dataDxfId="378" totalsRowDxfId="377"/>
    <tableColumn id="5" xr3:uid="{CE96ED82-A1D9-4EDF-AA8A-ED9C656C5D14}" name="DATE" dataDxfId="376" totalsRowDxfId="375"/>
    <tableColumn id="3" xr3:uid="{B39E27AE-2ED9-4BD8-803C-D8B8857988CA}" name="TIME" dataDxfId="374" totalsRowDxfId="373"/>
    <tableColumn id="4" xr3:uid="{23F5AF91-4D64-453C-9C3D-1019EF3D81FC}" name="AMOUNT" totalsRowFunction="sum" dataDxfId="372" totalsRowDxfId="371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70" totalsRowDxfId="369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68"/>
    <tableColumn id="4" xr3:uid="{00000000-0010-0000-0000-000004000000}" name="AGE" dataDxfId="36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366" tableBorderDxfId="365">
  <autoFilter ref="H10:M12" xr:uid="{4DAC810E-9989-4A3C-A336-8E8C69E2F501}"/>
  <tableColumns count="6">
    <tableColumn id="1" xr3:uid="{3028FC53-AF90-49AB-8B86-ED3F45C2CD1F}" name="DATE" totalsRowLabel="Total" dataDxfId="364" totalsRowDxfId="363"/>
    <tableColumn id="2" xr3:uid="{612D3BB6-A7D2-4E7F-978D-1153C0EE58DD}" name="DESCRIPTION" dataDxfId="362" totalsRowDxfId="361"/>
    <tableColumn id="3" xr3:uid="{5B215F3F-DB1A-4E5B-967A-F56D330141AA}" name="QUANTITY" dataDxfId="360" totalsRowDxfId="359"/>
    <tableColumn id="4" xr3:uid="{5A68BB93-9B21-48AF-9E6A-D4132BEDA627}" name="AMOUNT" totalsRowFunction="sum" dataDxfId="358" totalsRowDxfId="357"/>
    <tableColumn id="6" xr3:uid="{8E487ADB-7774-42CF-ACA2-3138E43E470A}" name="PAID" totalsRowFunction="sum" dataDxfId="356" totalsRowDxfId="355"/>
    <tableColumn id="7" xr3:uid="{8DFBE3D2-10DA-48B8-8DFA-77C72D8B0B63}" name="remaining" totalsRowFunction="sum" dataDxfId="354" totalsRowDxfId="353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352" tableBorderDxfId="351">
  <autoFilter ref="B26:F43" xr:uid="{EFE28FAF-8A11-4FFD-8250-827FF524EAC5}"/>
  <tableColumns count="5">
    <tableColumn id="1" xr3:uid="{50204285-0A30-4478-97CF-07059CAB30C8}" name="DATE" totalsRowLabel="Total" dataDxfId="350" totalsRowDxfId="349"/>
    <tableColumn id="2" xr3:uid="{5BA03346-F10C-4F5A-852D-B140BDAD31E9}" name="DETAILS" dataDxfId="348" totalsRowDxfId="347"/>
    <tableColumn id="3" xr3:uid="{2876AB7C-83F5-48D4-AF40-53586F9EE1A7}" name="QUANTITY" dataDxfId="346" totalsRowDxfId="345"/>
    <tableColumn id="4" xr3:uid="{ED0844FB-5010-45D6-8D37-5FFF778CDEA9}" name="UNIT PRICE" dataDxfId="344" totalsRowDxfId="343"/>
    <tableColumn id="5" xr3:uid="{17E48393-50BB-4A1E-8F3C-65A1E9477930}" name="AMOUNT" totalsRowFunction="custom" dataDxfId="342" totalsRowDxfId="341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340" tableBorderDxfId="339">
  <autoFilter ref="H26:L38" xr:uid="{43E26D12-D8EF-43AA-AE40-3D297CF50A4D}"/>
  <tableColumns count="5">
    <tableColumn id="1" xr3:uid="{092926A8-8241-4870-ABC6-B36AD50D5A97}" name="DATE" totalsRowLabel="Total" dataDxfId="338" totalsRowDxfId="337"/>
    <tableColumn id="2" xr3:uid="{AD8E6360-BB16-4D00-9E95-48EBA8D543BF}" name="DETAILS" dataDxfId="336" totalsRowDxfId="335"/>
    <tableColumn id="3" xr3:uid="{265E2FF1-C815-486F-84D8-B902767E226A}" name="QUANTITY" dataDxfId="334" totalsRowDxfId="333"/>
    <tableColumn id="4" xr3:uid="{28570E98-D256-47ED-A278-92A5CB55FB93}" name="UNIT PRICE" dataDxfId="332" totalsRowDxfId="331"/>
    <tableColumn id="5" xr3:uid="{D2CA47F6-C124-443C-845F-28969C277263}" name="AMOUNT" totalsRowFunction="sum" dataDxfId="330" totalsRowDxfId="329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28" tableBorderDxfId="327">
  <autoFilter ref="B2:F21" xr:uid="{D652EE3B-CA25-49BD-BA68-EC1879DF8A65}"/>
  <tableColumns count="5">
    <tableColumn id="1" xr3:uid="{30AA3513-BA7B-4E77-941D-2E05D9C6D8EB}" name="DATE" totalsRowLabel="Total" dataDxfId="326" totalsRowDxfId="325"/>
    <tableColumn id="2" xr3:uid="{76382F58-48B6-4178-A9B3-FFF955AB73F1}" name="DETAILS" dataDxfId="324" totalsRowDxfId="323"/>
    <tableColumn id="3" xr3:uid="{FF1A0614-42CA-4394-B070-4B7903D715B5}" name="QUANTITY" dataDxfId="322" totalsRowDxfId="321"/>
    <tableColumn id="4" xr3:uid="{1CC18760-C865-49BF-8124-15B87D162E58}" name="UNIT PRICE" dataDxfId="320" totalsRowDxfId="319"/>
    <tableColumn id="5" xr3:uid="{54276EF3-11AD-4327-AC95-EAEDEC1DE68B}" name="AMOUNT" totalsRowFunction="sum" dataDxfId="318" totalsRowDxfId="317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16" tableBorderDxfId="315">
  <autoFilter ref="H2:L6" xr:uid="{35ED775F-45C7-4205-9399-C7E83206386A}"/>
  <tableColumns count="5">
    <tableColumn id="1" xr3:uid="{8D81D613-884C-42C2-BAE3-04CC6737A7CA}" name="DATE" totalsRowLabel="Total" dataDxfId="314" totalsRowDxfId="313"/>
    <tableColumn id="2" xr3:uid="{AFE1F063-F697-4B0C-AE40-80BD2C06CBD4}" name="DETAILS" dataDxfId="312" totalsRowDxfId="311"/>
    <tableColumn id="3" xr3:uid="{311731F9-0DA9-4CCE-9F36-740DABD8ABE2}" name="QUANTITY" dataDxfId="310" totalsRowDxfId="309"/>
    <tableColumn id="4" xr3:uid="{06D3FDC0-D434-4DC6-9C67-6CD4E7493498}" name="UNIT PRICE" dataDxfId="308" totalsRowDxfId="307"/>
    <tableColumn id="5" xr3:uid="{41F1318E-7EEF-4366-949D-F51325EB6B1A}" name="AMOUNT" totalsRowFunction="sum" dataDxfId="306" totalsRowDxfId="30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304" tableBorderDxfId="303">
  <autoFilter ref="B48:F55" xr:uid="{DB7C7D45-FAB9-4127-8FC0-B8FF8AFB31DA}"/>
  <tableColumns count="5">
    <tableColumn id="1" xr3:uid="{0C06EE34-5E73-4FEF-9927-33E76FA0B9D0}" name="DATE" totalsRowLabel="Total" dataDxfId="302" totalsRowDxfId="301"/>
    <tableColumn id="2" xr3:uid="{8450BF0D-EBCB-4008-95B1-8BE2F4EC65BF}" name="DETAILS" dataDxfId="300" totalsRowDxfId="299"/>
    <tableColumn id="3" xr3:uid="{76677E23-6104-446B-9AE0-A6724797BC83}" name="QUANTITY" dataDxfId="298" totalsRowDxfId="297"/>
    <tableColumn id="4" xr3:uid="{6E1D3957-53A2-499B-BDD5-138935C16C8D}" name="UNIT PRICE" dataDxfId="296" totalsRowDxfId="295"/>
    <tableColumn id="5" xr3:uid="{2F5E98EF-59A4-4FBD-8135-3C7F805026A5}" name="AMOUNT" totalsRowFunction="sum" dataDxfId="294" totalsRowDxfId="293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3" totalsRowCount="1" headerRowDxfId="292" tableBorderDxfId="291">
  <autoFilter ref="H48:L52" xr:uid="{D05BC395-A29A-4043-B397-5F0966CAA9A1}"/>
  <tableColumns count="5">
    <tableColumn id="1" xr3:uid="{F1C46E4B-7E63-4812-9004-9DEA00A7935F}" name="DATE" totalsRowLabel="Total" dataDxfId="290" totalsRowDxfId="289"/>
    <tableColumn id="2" xr3:uid="{2FAE0BAD-DAF4-4D51-9F2B-52CE18FB810C}" name="DETAILS" dataDxfId="288" totalsRowDxfId="287"/>
    <tableColumn id="3" xr3:uid="{1CB86FAB-027A-46A9-B55E-59D4AFB7E7AC}" name="QUANTITY" dataDxfId="286" totalsRowDxfId="285"/>
    <tableColumn id="4" xr3:uid="{EEABB290-B857-4517-B7E5-D8AC6CDA328C}" name="UNIT PRICE" dataDxfId="284" totalsRowDxfId="283"/>
    <tableColumn id="5" xr3:uid="{E8F78102-9DBE-4D1E-B997-A6803FBDC0AC}" name="AMOUNT" totalsRowFunction="sum" dataDxfId="282" totalsRowDxfId="281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964C6D-8B43-420F-9907-C06DCBE2A657}" name="Table30" displayName="Table30" ref="B60:F64" totalsRowCount="1" headerRowDxfId="280">
  <autoFilter ref="B60:F63" xr:uid="{02964C6D-8B43-420F-9907-C06DCBE2A657}"/>
  <tableColumns count="5">
    <tableColumn id="1" xr3:uid="{0581247D-F8FF-4073-B6C7-1504577BC0F3}" name="DATE" totalsRowLabel="Total" dataDxfId="279" totalsRowDxfId="278"/>
    <tableColumn id="2" xr3:uid="{95EDA85C-4FE2-42C9-9E84-93EC55322C28}" name="DETAILS" dataDxfId="277" totalsRowDxfId="276"/>
    <tableColumn id="3" xr3:uid="{EEC23B0C-9BF5-4E2A-86D3-115B23198D34}" name="QUANTITY" dataDxfId="275" totalsRowDxfId="274"/>
    <tableColumn id="4" xr3:uid="{0C3D9AF5-D564-4685-A918-295785323ADB}" name="UNIT PRICE" dataDxfId="273" totalsRowDxfId="272"/>
    <tableColumn id="5" xr3:uid="{9692EE32-75F4-4203-AB2B-344BAB20041F}" name="AMOUNT" totalsRowFunction="sum" dataDxfId="271" totalsRowDxfId="270">
      <calculatedColumnFormula>D61*E61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5F5EF-09F3-4477-8526-47BBB25D94B7}" name="Table31" displayName="Table31" ref="H60:L63" totalsRowCount="1" headerRowDxfId="269">
  <autoFilter ref="H60:L62" xr:uid="{0005F5EF-09F3-4477-8526-47BBB25D94B7}"/>
  <tableColumns count="5">
    <tableColumn id="1" xr3:uid="{D9471666-2A20-4397-B9EC-3B107EC17970}" name="DATE" totalsRowLabel="Total" dataDxfId="268" totalsRowDxfId="267"/>
    <tableColumn id="2" xr3:uid="{3CE4D119-0E04-4184-AC0C-09E66608D996}" name="DETAILS" dataDxfId="266" totalsRowDxfId="265"/>
    <tableColumn id="3" xr3:uid="{ED955C9F-6508-4496-80A2-B8313E0C0459}" name="QUANTITY" dataDxfId="264" totalsRowDxfId="263"/>
    <tableColumn id="4" xr3:uid="{C736AB8F-6159-4DDC-B2CA-B9FE58924493}" name="UNIT PRICE" dataDxfId="262" totalsRowDxfId="261"/>
    <tableColumn id="5" xr3:uid="{6F5A42A0-5977-491F-B428-971EE3B6522C}" name="AMOUNT" totalsRowFunction="sum" dataDxfId="260" totalsRowDxfId="259">
      <calculatedColumnFormula>Table31[[#This Row],[QUANTITY]]*Table31[[#This Row],[UNIT PRICE]]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199" tableBorderDxfId="200">
  <autoFilter ref="A3:P13" xr:uid="{10FAEA0C-BF17-4887-9695-082A95883BF1}"/>
  <tableColumns count="16">
    <tableColumn id="1" xr3:uid="{B5E34640-A83F-4D5A-9E37-6F1564C9635D}" name="TAG NO." totalsRowLabel="Total" dataDxfId="198" totalsRowDxfId="197"/>
    <tableColumn id="2" xr3:uid="{301F89FF-357C-457E-B0D4-A88EC07737F1}" name="NAME OF DECEASED" dataDxfId="196" totalsRowDxfId="195"/>
    <tableColumn id="3" xr3:uid="{9CE2C094-F0E3-45B7-91B1-F0B95E96E926}" name="AGE" dataDxfId="194" totalsRowDxfId="193"/>
    <tableColumn id="4" xr3:uid="{301AC807-7DAF-4879-B1BF-36958DF6C696}" name="GENDER" dataDxfId="192" totalsRowDxfId="191"/>
    <tableColumn id="5" xr3:uid="{96866E13-AB9C-43DC-BC63-D5EEA8D0597D}" name="NAME OF RELATIVE" dataDxfId="190" totalsRowDxfId="189"/>
    <tableColumn id="6" xr3:uid="{A2D81007-C512-40ED-985C-95801804D12F}" name="RELATIVE'S CONTACT" dataDxfId="188" totalsRowDxfId="187"/>
    <tableColumn id="7" xr3:uid="{8F45F9DE-6B83-4453-8C57-B000971E8F31}" name="PLACE " dataDxfId="186" totalsRowDxfId="185"/>
    <tableColumn id="8" xr3:uid="{D7AF6216-0400-4E95-B067-9BE53C44D845}" name="ADMISSION TIME" dataDxfId="184" totalsRowDxfId="183"/>
    <tableColumn id="9" xr3:uid="{907179DC-E4FD-4644-89C1-450342F07244}" name="TYPE" dataDxfId="182" totalsRowDxfId="181"/>
    <tableColumn id="10" xr3:uid="{57BD7A8B-B44B-471D-A849-1B2F9678707D}" name="ADMISSION DATE" dataDxfId="180" totalsRowDxfId="179"/>
    <tableColumn id="11" xr3:uid="{D5262D89-657B-414B-817A-03AEABD5DAC3}" name="Column1" totalsRowDxfId="178"/>
    <tableColumn id="12" xr3:uid="{C566D4B3-2192-46DF-81FF-CCC354CAF72E}" name="Column2" totalsRowDxfId="177"/>
    <tableColumn id="13" xr3:uid="{22B02A63-1CC2-430F-9A4C-1B02995E15A3}" name="Column3" totalsRowDxfId="176"/>
    <tableColumn id="14" xr3:uid="{7D2252D4-C20E-42B4-BD74-389F80FE5C15}" name="Column4" totalsRowDxfId="175"/>
    <tableColumn id="15" xr3:uid="{6DA0691C-B594-4C61-80E4-693B2259519E}" name="Column5" totalsRowDxfId="174"/>
    <tableColumn id="16" xr3:uid="{BE9303F8-B0D2-48B2-A5E5-81C28B043D97}" name="Column6" totalsRowFunction="count" totalsRowDxfId="173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2A8748-345B-412C-A041-5F9A6A8FB5EC}" name="DischargesTable" displayName="DischargesTable" ref="A3:X7" totalsRowCount="1" totalsRowDxfId="160">
  <autoFilter ref="A3:X6" xr:uid="{00000000-0001-0000-0800-000000000000}"/>
  <tableColumns count="24">
    <tableColumn id="1" xr3:uid="{7EAE9189-7C95-48F9-B95F-DEAD0B9888DE}" name="TAG NO." totalsRowLabel="Total" dataDxfId="159" totalsRowDxfId="158"/>
    <tableColumn id="2" xr3:uid="{C65D0B4E-77E6-40EE-A2C2-0AE3F766F496}" name="NAME OF DECEASED" dataDxfId="157" totalsRowDxfId="156"/>
    <tableColumn id="3" xr3:uid="{3FE37857-BECD-45E7-9A17-491CD2696815}" name="AGE" dataDxfId="155" totalsRowDxfId="154"/>
    <tableColumn id="4" xr3:uid="{FF9FF02C-DC7E-431C-B035-9FD688C604AF}" name="GENDER" dataDxfId="153" totalsRowDxfId="152"/>
    <tableColumn id="5" xr3:uid="{88591CD4-ADAA-43A2-B038-0A310D187BEE}" name="NAME OF RELATIVE" dataDxfId="151" totalsRowDxfId="150"/>
    <tableColumn id="6" xr3:uid="{795FCED8-8597-4AC0-A494-68540E175A37}" name="RELATIVE'S CONTACT" dataDxfId="149" totalsRowDxfId="148"/>
    <tableColumn id="7" xr3:uid="{4979D393-131C-4064-BEF5-515E83C128C1}" name="PLACE " dataDxfId="147" totalsRowDxfId="146"/>
    <tableColumn id="8" xr3:uid="{8B798372-F56B-4B8F-8DFC-08A8D5A93DD1}" name="ADMISSION TIME" dataDxfId="145" totalsRowDxfId="144"/>
    <tableColumn id="9" xr3:uid="{C246A92D-7FC7-4332-B249-6E51A9761137}" name="TYPE" dataDxfId="143" totalsRowDxfId="142"/>
    <tableColumn id="10" xr3:uid="{E963B4B2-D665-4B27-8B1B-94D3E82CF5EA}" name="ADMISSION DATE" dataDxfId="141" totalsRowDxfId="140"/>
    <tableColumn id="11" xr3:uid="{358FE935-9D04-4406-B09C-7D398F92A714}" name="DISCHARGE DATE" dataDxfId="139" totalsRowDxfId="138"/>
    <tableColumn id="12" xr3:uid="{E1288AEE-C958-4FAB-9C01-AC3A2FF722E5}" name="STORAGE DAYS" dataDxfId="137" totalsRowDxfId="136"/>
    <tableColumn id="13" xr3:uid="{CE2A0180-4A2E-4EFA-A7B6-02875A43D7C0}" name="EMBALMING FEE" totalsRowFunction="sum" dataDxfId="135" totalsRowDxfId="134"/>
    <tableColumn id="14" xr3:uid="{BCCD7AE7-9820-4EB5-B59B-98442406F52C}" name="COLDROOM FEE" totalsRowFunction="sum" dataDxfId="133" totalsRowDxfId="132"/>
    <tableColumn id="15" xr3:uid="{653CCA98-6315-4963-9A14-FA20A8305C54}" name="EMBALMING RECEIPT" dataDxfId="131" totalsRowDxfId="130"/>
    <tableColumn id="16" xr3:uid="{BEBED1B8-FBF9-4A5A-9367-725B689C9BEE}" name="COLDROOM RECEIPT" dataDxfId="129" totalsRowDxfId="128"/>
    <tableColumn id="17" xr3:uid="{38112BE3-A9B3-4624-A662-9134ABC7CB56}" name="DIFFERENCE" dataDxfId="127" totalsRowDxfId="126">
      <calculatedColumnFormula>IF(DATA[[#This Row],[STORAGE FEE]]=0,"NULL",DATA[[#This Row],[COLDROOM FEE]])-DATA[[#This Row],[STORAGE FEE]]</calculatedColumnFormula>
    </tableColumn>
    <tableColumn id="18" xr3:uid="{2FA8C005-C2DE-4DA6-96A7-20A2B80D9D45}" name="STORAGE FEE" totalsRowFunction="sum" dataDxfId="125" totalsRowDxfId="124"/>
    <tableColumn id="19" xr3:uid="{D44EC875-C9A7-4D32-ADC1-A4C6859AF3B4}" name="STATUS" dataDxfId="123" totalsRowDxfId="122">
      <calculatedColumnFormula>IF(ISBLANK(DATA[[#This Row],[COLDROOM RECEIPT]]), "IN CUSTODY", "DISCHARGED")</calculatedColumnFormula>
    </tableColumn>
    <tableColumn id="20" xr3:uid="{E27BD42C-6A7B-4647-97AC-B5BAECC0779F}" name="CASES" dataDxfId="121" totalsRowDxfId="120">
      <calculatedColumnFormula>COUNTA(A:A)-2</calculatedColumnFormula>
    </tableColumn>
    <tableColumn id="21" xr3:uid="{678F3C6D-B597-480A-B395-F18E70D3DB00}" name="YEARS" dataDxfId="119" totalsRowDxfId="118">
      <calculatedColumnFormula>YEAR(DATA[[#This Row],[ADMISSION DATE]])</calculatedColumnFormula>
    </tableColumn>
    <tableColumn id="22" xr3:uid="{93D2E317-71A0-4955-8FCB-0F1407C718ED}" name="MONTHS" dataDxfId="117" totalsRowDxfId="116">
      <calculatedColumnFormula>TEXT(DATA[[#This Row],[ADMISSION DATE]],"mmm")</calculatedColumnFormula>
    </tableColumn>
    <tableColumn id="23" xr3:uid="{B45B5995-BB6B-4FCE-8361-6CE416753AA8}" name="YEARS2" dataDxfId="115" totalsRowDxfId="114">
      <calculatedColumnFormula>YEAR(DATA[[#This Row],[DISCHARGE DATE]])</calculatedColumnFormula>
    </tableColumn>
    <tableColumn id="24" xr3:uid="{D5470901-6310-4261-AA55-8629C857AF82}" name="MONTHS2" totalsRowFunction="count" dataDxfId="113" totalsRowDxfId="11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1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10"/>
    <tableColumn id="4" xr3:uid="{A8C46356-3B15-4471-9AB2-0CAB987C9E9D}" name="PHONE" dataDxfId="10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08"/>
    <tableColumn id="2" xr3:uid="{7F9A6D7D-AA1F-43B8-A547-B63704F53309}" name="NAME" dataDxfId="107"/>
    <tableColumn id="3" xr3:uid="{1E9DE884-581E-45D1-AFCC-BA6FFB6A85C9}" name="RECEIPT" dataDxfId="106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Q18" totalsRowCount="1" dataDxfId="507">
  <autoFilter ref="A1:Q17" xr:uid="{A110EBD3-DE77-4784-86FB-06E6A11177F5}"/>
  <sortState xmlns:xlrd2="http://schemas.microsoft.com/office/spreadsheetml/2017/richdata2" ref="A2:Q17">
    <sortCondition ref="B1:B17"/>
  </sortState>
  <tableColumns count="17">
    <tableColumn id="1" xr3:uid="{F5F0B69C-EDAD-477E-9A03-E3D6D0C71B4F}" name="S/N" totalsRowLabel="Total" dataDxfId="506"/>
    <tableColumn id="17" xr3:uid="{65C0ADA8-DA63-4AC2-8070-D4C17618B1D7}" name="TAG" dataDxfId="505"/>
    <tableColumn id="9" xr3:uid="{D189FF03-A06D-421D-A007-88C835076D2F}" name="NAME"/>
    <tableColumn id="2" xr3:uid="{2E50A4AD-2FD3-4F60-A785-C078F300DFF5}" name="GENDER" dataDxfId="504" totalsRowDxfId="105"/>
    <tableColumn id="3" xr3:uid="{D0B386DF-F1AB-4043-83A3-B28A1E61F484}" name="DETTOL" dataDxfId="503" totalsRowDxfId="104"/>
    <tableColumn id="4" xr3:uid="{EE56E0A7-F3F4-4C91-82D7-30F162E006BF}" name="SOAP" dataDxfId="502" totalsRowDxfId="103"/>
    <tableColumn id="5" xr3:uid="{B78D551B-FD0A-4869-B2F2-DDA6DEAF3C8F}" name="TOWEL" dataDxfId="501" totalsRowDxfId="102"/>
    <tableColumn id="6" xr3:uid="{1D0BDDCA-EB64-465D-B0D9-FE3D3A1FF48F}" name="SPONGE" dataDxfId="500" totalsRowDxfId="101"/>
    <tableColumn id="7" xr3:uid="{71CBC83D-35A5-4520-A7DF-D7A25BEA0EA6}" name="PANT" dataDxfId="499" totalsRowDxfId="100"/>
    <tableColumn id="8" xr3:uid="{69C9F7E0-D2A3-4403-8104-364B83FBC7CA}" name="POWDER" dataDxfId="498" totalsRowDxfId="99"/>
    <tableColumn id="12" xr3:uid="{EB9EC828-0A08-425E-BB1B-0480D8BAF488}" name="SOAP &amp; DETTOL" totalsRowFunction="sum" dataDxfId="497" totalsRowDxfId="98"/>
    <tableColumn id="10" xr3:uid="{04ED3435-CDEF-4240-8FC2-3CAB2A3A9958}" name="OTHER ITEMS FEE" totalsRowFunction="sum" dataDxfId="496" totalsRowDxfId="97"/>
    <tableColumn id="11" xr3:uid="{00D2AA11-5384-45D7-B3EB-24D62EAC794C}" name="DISCHARGE FEE" totalsRowFunction="sum" dataDxfId="495" totalsRowDxfId="96"/>
    <tableColumn id="13" xr3:uid="{34625351-5A35-4E03-B782-48B94755531A}" name="BODY BAG" totalsRowFunction="sum" dataDxfId="494" totalsRowDxfId="95"/>
    <tableColumn id="14" xr3:uid="{DFF296DB-2B0C-460A-BA5F-E467EDF714D7}" name="BATHING" totalsRowFunction="sum" dataDxfId="493" totalsRowDxfId="94"/>
    <tableColumn id="15" xr3:uid="{4E1471BA-0CA9-4DA4-88BF-F9CB4FDC3586}" name="PANT2" totalsRowFunction="sum" dataDxfId="492" totalsRowDxfId="93"/>
    <tableColumn id="16" xr3:uid="{D1AF7BB6-5E6C-4338-8298-088209785241}" name="MISCELLANEOUS" totalsRowFunction="sum" dataDxfId="491" totalsRowDxfId="92">
      <calculatedColumnFormula>SUM(Table2[[#This Row],[SOAP &amp; DETTOL]:[PANT2]])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83" customWidth="1"/>
    <col min="2" max="2" width="1.88671875" style="183" bestFit="1" customWidth="1"/>
    <col min="3" max="4" width="9.109375" style="183"/>
    <col min="5" max="5" width="11.109375" style="183" customWidth="1"/>
    <col min="6" max="7" width="9.109375" style="183"/>
    <col min="8" max="8" width="58.88671875" style="183" customWidth="1"/>
    <col min="9" max="9" width="68.5546875" style="183" bestFit="1" customWidth="1"/>
    <col min="10" max="16384" width="9.109375" style="183"/>
  </cols>
  <sheetData>
    <row r="1" spans="3:13" x14ac:dyDescent="0.3">
      <c r="C1" s="182"/>
      <c r="D1" s="182"/>
      <c r="E1" s="182"/>
      <c r="F1" s="182"/>
      <c r="G1" s="182"/>
      <c r="H1" s="182"/>
      <c r="I1" s="182"/>
      <c r="J1" s="182"/>
    </row>
    <row r="2" spans="3:13" x14ac:dyDescent="0.3">
      <c r="C2" s="182"/>
      <c r="D2" s="182"/>
      <c r="E2" s="182"/>
      <c r="F2" s="182"/>
      <c r="G2" s="182"/>
      <c r="H2" s="182"/>
      <c r="I2" s="182"/>
      <c r="J2" s="182"/>
    </row>
    <row r="3" spans="3:13" ht="15" thickBot="1" x14ac:dyDescent="0.35">
      <c r="C3" s="182"/>
      <c r="D3" s="182"/>
      <c r="E3" s="182"/>
      <c r="F3" s="182"/>
      <c r="G3" s="182"/>
      <c r="H3" s="182"/>
      <c r="I3" s="182"/>
      <c r="J3" s="182"/>
    </row>
    <row r="4" spans="3:13" ht="15" thickBot="1" x14ac:dyDescent="0.35">
      <c r="G4" s="184"/>
      <c r="H4" s="185"/>
      <c r="I4" s="185"/>
      <c r="J4" s="186"/>
    </row>
    <row r="5" spans="3:13" ht="37.200000000000003" thickBot="1" x14ac:dyDescent="0.35">
      <c r="G5" s="187"/>
      <c r="H5" s="188" t="s">
        <v>0</v>
      </c>
      <c r="I5" s="106" t="s">
        <v>1670</v>
      </c>
      <c r="J5" s="189"/>
    </row>
    <row r="6" spans="3:13" x14ac:dyDescent="0.3">
      <c r="G6" s="187"/>
      <c r="H6" s="190"/>
      <c r="I6" s="190"/>
      <c r="J6" s="189"/>
    </row>
    <row r="7" spans="3:13" x14ac:dyDescent="0.3">
      <c r="G7" s="187"/>
      <c r="H7" s="190"/>
      <c r="I7" s="190"/>
      <c r="J7" s="189"/>
    </row>
    <row r="8" spans="3:13" x14ac:dyDescent="0.3">
      <c r="G8" s="187"/>
      <c r="H8" s="190"/>
      <c r="I8" s="190"/>
      <c r="J8" s="189"/>
    </row>
    <row r="9" spans="3:13" x14ac:dyDescent="0.3">
      <c r="G9" s="187"/>
      <c r="H9" s="190"/>
      <c r="I9" s="190"/>
      <c r="J9" s="189"/>
    </row>
    <row r="10" spans="3:13" x14ac:dyDescent="0.3">
      <c r="G10" s="187"/>
      <c r="H10" s="190"/>
      <c r="I10" s="190"/>
      <c r="J10" s="189"/>
    </row>
    <row r="11" spans="3:13" x14ac:dyDescent="0.3">
      <c r="G11" s="187"/>
      <c r="H11" s="190"/>
      <c r="I11" s="190"/>
      <c r="J11" s="189"/>
    </row>
    <row r="12" spans="3:13" x14ac:dyDescent="0.3">
      <c r="G12" s="187"/>
      <c r="H12" s="190"/>
      <c r="I12" s="190"/>
      <c r="J12" s="189"/>
      <c r="M12" s="183" t="s">
        <v>1</v>
      </c>
    </row>
    <row r="13" spans="3:13" x14ac:dyDescent="0.3">
      <c r="G13" s="187"/>
      <c r="H13" s="190"/>
      <c r="I13" s="190"/>
      <c r="J13" s="189"/>
    </row>
    <row r="14" spans="3:13" x14ac:dyDescent="0.3">
      <c r="D14" s="183" t="s">
        <v>1</v>
      </c>
      <c r="G14" s="187"/>
      <c r="H14" s="190"/>
      <c r="I14" s="190"/>
      <c r="J14" s="189"/>
    </row>
    <row r="15" spans="3:13" ht="15" thickBot="1" x14ac:dyDescent="0.35">
      <c r="D15" s="183" t="s">
        <v>1</v>
      </c>
      <c r="G15" s="191"/>
      <c r="H15" s="192"/>
      <c r="I15" s="192"/>
      <c r="J15" s="193"/>
    </row>
  </sheetData>
  <sheetProtection algorithmName="SHA-512" hashValue="huNBwSwoEmfIizjVVEdlm+Ca5I5w3wV8weIv2maXTPonx/FbLRwVCShGAKeubEZSSTdBWygob3IuymrljKvS4A==" saltValue="lDi36ZWnbEZGkH3iz+jVm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sqref="A1:XFD104857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1750</v>
      </c>
    </row>
    <row r="2" spans="1:2" ht="86.4" x14ac:dyDescent="0.3">
      <c r="A2" s="98">
        <v>348</v>
      </c>
      <c r="B2" s="99" t="s">
        <v>1754</v>
      </c>
    </row>
    <row r="3" spans="1:2" x14ac:dyDescent="0.3">
      <c r="A3" s="98">
        <v>367</v>
      </c>
      <c r="B3" s="98" t="s">
        <v>1751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C2" sqref="C2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4">
        <v>193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4">
        <v>207</v>
      </c>
      <c r="K4" s="72" t="s">
        <v>73</v>
      </c>
      <c r="L4" s="194">
        <v>200</v>
      </c>
    </row>
    <row r="5" spans="2:12" x14ac:dyDescent="0.3">
      <c r="B5" s="72">
        <v>2026</v>
      </c>
      <c r="C5" s="73">
        <v>43750</v>
      </c>
      <c r="D5" s="73">
        <f>GETPIVOTDATA("EMBALMING FEE",$B$2,"YEARS",2026)</f>
        <v>43750</v>
      </c>
      <c r="E5" s="72">
        <v>2026</v>
      </c>
      <c r="F5" s="73">
        <v>220774</v>
      </c>
      <c r="G5" s="73">
        <f>GETPIVOTDATA("COLDROOM FEE",$E$2,"YEARS2",2026)</f>
        <v>220774</v>
      </c>
      <c r="H5" s="72" t="s">
        <v>1304</v>
      </c>
      <c r="I5" s="194">
        <v>400</v>
      </c>
      <c r="K5" s="72" t="s">
        <v>89</v>
      </c>
      <c r="L5" s="194">
        <v>59</v>
      </c>
    </row>
    <row r="6" spans="2:12" x14ac:dyDescent="0.3">
      <c r="B6" s="72" t="s">
        <v>1304</v>
      </c>
      <c r="C6" s="73">
        <v>140000</v>
      </c>
      <c r="E6" s="72" t="s">
        <v>1304</v>
      </c>
      <c r="F6" s="73">
        <v>548640</v>
      </c>
      <c r="K6" s="72" t="s">
        <v>83</v>
      </c>
      <c r="L6" s="194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94">
        <v>16</v>
      </c>
    </row>
    <row r="8" spans="2:12" x14ac:dyDescent="0.3">
      <c r="H8" s="72" t="s">
        <v>50</v>
      </c>
      <c r="I8" s="194">
        <v>314</v>
      </c>
      <c r="K8" s="72" t="s">
        <v>651</v>
      </c>
      <c r="L8" s="194">
        <v>9</v>
      </c>
    </row>
    <row r="9" spans="2:12" x14ac:dyDescent="0.3">
      <c r="H9" s="72" t="s">
        <v>57</v>
      </c>
      <c r="I9" s="194">
        <v>86</v>
      </c>
      <c r="K9" s="72" t="s">
        <v>78</v>
      </c>
      <c r="L9" s="194">
        <v>9</v>
      </c>
    </row>
    <row r="10" spans="2:12" x14ac:dyDescent="0.3">
      <c r="H10" s="72" t="s">
        <v>1304</v>
      </c>
      <c r="I10" s="194">
        <v>400</v>
      </c>
      <c r="K10" s="72" t="s">
        <v>270</v>
      </c>
      <c r="L10" s="194">
        <v>8</v>
      </c>
    </row>
    <row r="11" spans="2:12" x14ac:dyDescent="0.3">
      <c r="K11" s="72" t="s">
        <v>226</v>
      </c>
      <c r="L11" s="194">
        <v>8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94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94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245</v>
      </c>
      <c r="K14" s="72" t="s">
        <v>518</v>
      </c>
      <c r="L14" s="194">
        <v>3</v>
      </c>
    </row>
    <row r="15" spans="2:12" x14ac:dyDescent="0.3">
      <c r="K15" s="72" t="s">
        <v>1187</v>
      </c>
      <c r="L15" s="194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94">
        <v>2</v>
      </c>
    </row>
    <row r="17" spans="8:12" x14ac:dyDescent="0.3">
      <c r="H17" s="72" t="s">
        <v>2</v>
      </c>
      <c r="I17" s="194">
        <v>341</v>
      </c>
      <c r="K17" s="72" t="s">
        <v>1066</v>
      </c>
      <c r="L17" s="194">
        <v>2</v>
      </c>
    </row>
    <row r="18" spans="8:12" x14ac:dyDescent="0.3">
      <c r="H18" s="72" t="s">
        <v>47</v>
      </c>
      <c r="I18" s="194">
        <v>59</v>
      </c>
      <c r="K18" s="72" t="s">
        <v>922</v>
      </c>
      <c r="L18" s="194">
        <v>2</v>
      </c>
    </row>
    <row r="19" spans="8:12" x14ac:dyDescent="0.3">
      <c r="H19" s="72" t="s">
        <v>1304</v>
      </c>
      <c r="I19" s="194">
        <v>400</v>
      </c>
      <c r="K19" s="72" t="s">
        <v>1233</v>
      </c>
      <c r="L19" s="194">
        <v>2</v>
      </c>
    </row>
    <row r="20" spans="8:12" x14ac:dyDescent="0.3">
      <c r="K20" s="72" t="s">
        <v>1261</v>
      </c>
      <c r="L20" s="194">
        <v>2</v>
      </c>
    </row>
    <row r="21" spans="8:12" x14ac:dyDescent="0.3">
      <c r="K21" s="72" t="s">
        <v>836</v>
      </c>
      <c r="L21" s="194">
        <v>2</v>
      </c>
    </row>
    <row r="22" spans="8:12" x14ac:dyDescent="0.3">
      <c r="K22" s="72" t="s">
        <v>781</v>
      </c>
      <c r="L22" s="194">
        <v>1</v>
      </c>
    </row>
    <row r="23" spans="8:12" x14ac:dyDescent="0.3">
      <c r="K23" s="72" t="s">
        <v>630</v>
      </c>
      <c r="L23" s="194">
        <v>1</v>
      </c>
    </row>
    <row r="24" spans="8:12" x14ac:dyDescent="0.3">
      <c r="K24" s="72" t="s">
        <v>551</v>
      </c>
      <c r="L24" s="194">
        <v>1</v>
      </c>
    </row>
    <row r="25" spans="8:12" x14ac:dyDescent="0.3">
      <c r="K25" s="72" t="s">
        <v>619</v>
      </c>
      <c r="L25" s="194">
        <v>1</v>
      </c>
    </row>
    <row r="26" spans="8:12" x14ac:dyDescent="0.3">
      <c r="K26" s="72" t="s">
        <v>681</v>
      </c>
      <c r="L26" s="194">
        <v>1</v>
      </c>
    </row>
    <row r="27" spans="8:12" x14ac:dyDescent="0.3">
      <c r="K27" s="72" t="s">
        <v>206</v>
      </c>
      <c r="L27" s="194">
        <v>1</v>
      </c>
    </row>
    <row r="28" spans="8:12" x14ac:dyDescent="0.3">
      <c r="K28" s="72" t="s">
        <v>1830</v>
      </c>
      <c r="L28" s="194">
        <v>1</v>
      </c>
    </row>
    <row r="29" spans="8:12" x14ac:dyDescent="0.3">
      <c r="K29" s="72" t="s">
        <v>701</v>
      </c>
      <c r="L29" s="194">
        <v>1</v>
      </c>
    </row>
    <row r="30" spans="8:12" x14ac:dyDescent="0.3">
      <c r="K30" s="72" t="s">
        <v>856</v>
      </c>
      <c r="L30" s="194">
        <v>1</v>
      </c>
    </row>
    <row r="31" spans="8:12" x14ac:dyDescent="0.3">
      <c r="K31" s="72" t="s">
        <v>1304</v>
      </c>
      <c r="L31" s="194">
        <v>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17.664062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1935</v>
      </c>
    </row>
    <row r="4" spans="2:8" ht="15" thickBot="1" x14ac:dyDescent="0.35"/>
    <row r="5" spans="2:8" ht="21.6" thickBot="1" x14ac:dyDescent="0.35">
      <c r="B5" s="2" t="s">
        <v>3</v>
      </c>
      <c r="C5" s="14" t="s">
        <v>1918</v>
      </c>
      <c r="E5" s="2" t="s">
        <v>1291</v>
      </c>
      <c r="F5" s="14" t="s">
        <v>89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73</v>
      </c>
      <c r="E7" s="2" t="s">
        <v>1292</v>
      </c>
      <c r="F7" s="16">
        <v>0.3888888888888889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1919</v>
      </c>
      <c r="E11" s="2" t="s">
        <v>1294</v>
      </c>
      <c r="F11" s="15">
        <v>46267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555395989</v>
      </c>
      <c r="E13" s="2" t="s">
        <v>1295</v>
      </c>
      <c r="F13" s="15">
        <v>46325</v>
      </c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47</v>
      </c>
      <c r="E15" s="2" t="s">
        <v>5</v>
      </c>
      <c r="F15" s="51" t="s">
        <v>1670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350</v>
      </c>
    </row>
  </sheetData>
  <conditionalFormatting sqref="F9">
    <cfRule type="containsText" dxfId="480" priority="1" operator="containsText" text="VIP">
      <formula>NOT(ISERROR(SEARCH("VIP",F9)))</formula>
    </cfRule>
    <cfRule type="containsText" dxfId="47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78" priority="1" operator="containsText" text="VIP">
      <formula>NOT(ISERROR(SEARCH("VIP",C7)))</formula>
    </cfRule>
    <cfRule type="containsText" dxfId="47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4"/>
  <sheetViews>
    <sheetView tabSelected="1" zoomScaleNormal="100" workbookViewId="0">
      <pane ySplit="1" topLeftCell="A2" activePane="bottomLeft" state="frozen"/>
      <selection activeCell="I5" sqref="I5"/>
      <selection pane="bottomLeft" activeCell="A2" sqref="A2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8.664062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200" t="s">
        <v>14</v>
      </c>
      <c r="B1" s="200" t="s">
        <v>15</v>
      </c>
      <c r="C1" s="200" t="s">
        <v>16</v>
      </c>
      <c r="D1" s="200" t="s">
        <v>17</v>
      </c>
      <c r="E1" s="200" t="s">
        <v>18</v>
      </c>
      <c r="F1" s="200" t="s">
        <v>33</v>
      </c>
      <c r="G1" s="200" t="s">
        <v>19</v>
      </c>
      <c r="H1" s="200" t="s">
        <v>44</v>
      </c>
      <c r="I1" s="200" t="s">
        <v>20</v>
      </c>
      <c r="J1" s="200" t="s">
        <v>45</v>
      </c>
      <c r="K1" s="200" t="s">
        <v>21</v>
      </c>
      <c r="L1" s="200" t="s">
        <v>22</v>
      </c>
      <c r="M1" s="200" t="s">
        <v>23</v>
      </c>
      <c r="N1" s="200" t="s">
        <v>24</v>
      </c>
      <c r="O1" s="200" t="s">
        <v>25</v>
      </c>
      <c r="P1" s="201" t="s">
        <v>26</v>
      </c>
      <c r="Q1" s="200" t="s">
        <v>1296</v>
      </c>
      <c r="R1" s="200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202" t="s">
        <v>70</v>
      </c>
      <c r="B2" s="203" t="s">
        <v>71</v>
      </c>
      <c r="C2" s="203">
        <v>85</v>
      </c>
      <c r="D2" s="204" t="s">
        <v>53</v>
      </c>
      <c r="E2" s="204" t="s">
        <v>72</v>
      </c>
      <c r="F2" s="205">
        <v>542052248</v>
      </c>
      <c r="G2" s="204" t="s">
        <v>73</v>
      </c>
      <c r="H2" s="206">
        <v>0.3125</v>
      </c>
      <c r="I2" s="204" t="s">
        <v>50</v>
      </c>
      <c r="J2" s="207">
        <v>45503</v>
      </c>
      <c r="K2" s="207">
        <v>45533</v>
      </c>
      <c r="L2" s="203">
        <f>IF(ISBLANK(DATA[[#This Row],[DISCHARGE DATE]]),"NO DATE", DATA[[#This Row],[DISCHARGE DATE]]-DATA[[#This Row],[ADMISSION DATE]]+1)</f>
        <v>31</v>
      </c>
      <c r="M2" s="208">
        <v>350</v>
      </c>
      <c r="N2" s="208">
        <v>403</v>
      </c>
      <c r="O2" s="209" t="s">
        <v>74</v>
      </c>
      <c r="P2" s="209" t="s">
        <v>74</v>
      </c>
      <c r="Q2" s="210">
        <f>IF(DATA[[#This Row],[STORAGE FEE]]=0,"NULL",DATA[[#This Row],[COLDROOM FEE]])-DATA[[#This Row],[STORAGE FEE]]</f>
        <v>0</v>
      </c>
      <c r="R2" s="210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400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204" t="s">
        <v>75</v>
      </c>
      <c r="B3" s="203" t="s">
        <v>76</v>
      </c>
      <c r="C3" s="203">
        <v>100</v>
      </c>
      <c r="D3" s="204" t="s">
        <v>53</v>
      </c>
      <c r="E3" s="204" t="s">
        <v>77</v>
      </c>
      <c r="F3" s="205">
        <v>548191078</v>
      </c>
      <c r="G3" s="204" t="s">
        <v>78</v>
      </c>
      <c r="H3" s="206">
        <v>0.5</v>
      </c>
      <c r="I3" s="204" t="s">
        <v>50</v>
      </c>
      <c r="J3" s="207">
        <v>45505</v>
      </c>
      <c r="K3" s="207">
        <v>45534</v>
      </c>
      <c r="L3" s="203">
        <f>IF(ISBLANK(DATA[[#This Row],[DISCHARGE DATE]]),"NO DATE", DATA[[#This Row],[DISCHARGE DATE]]-DATA[[#This Row],[ADMISSION DATE]]+1)</f>
        <v>30</v>
      </c>
      <c r="M3" s="208">
        <v>350</v>
      </c>
      <c r="N3" s="208">
        <v>403</v>
      </c>
      <c r="O3" s="209" t="s">
        <v>79</v>
      </c>
      <c r="P3" s="209" t="s">
        <v>79</v>
      </c>
      <c r="Q3" s="210">
        <f>IF(DATA[[#This Row],[STORAGE FEE]]=0,"NULL",DATA[[#This Row],[COLDROOM FEE]])-DATA[[#This Row],[STORAGE FEE]]</f>
        <v>13</v>
      </c>
      <c r="R3" s="210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400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204" t="s">
        <v>80</v>
      </c>
      <c r="B4" s="203" t="s">
        <v>81</v>
      </c>
      <c r="C4" s="203">
        <v>77</v>
      </c>
      <c r="D4" s="204" t="s">
        <v>53</v>
      </c>
      <c r="E4" s="204" t="s">
        <v>82</v>
      </c>
      <c r="F4" s="205">
        <v>594177443</v>
      </c>
      <c r="G4" s="204" t="s">
        <v>83</v>
      </c>
      <c r="H4" s="206">
        <v>0.92361111111111116</v>
      </c>
      <c r="I4" s="204" t="s">
        <v>50</v>
      </c>
      <c r="J4" s="207">
        <v>45508</v>
      </c>
      <c r="K4" s="207">
        <v>45597</v>
      </c>
      <c r="L4" s="203">
        <f>IF(ISBLANK(DATA[[#This Row],[DISCHARGE DATE]]),"NO DATE", DATA[[#This Row],[DISCHARGE DATE]]-DATA[[#This Row],[ADMISSION DATE]]+1)</f>
        <v>90</v>
      </c>
      <c r="M4" s="208">
        <v>350</v>
      </c>
      <c r="N4" s="208">
        <v>1170</v>
      </c>
      <c r="O4" s="209" t="s">
        <v>84</v>
      </c>
      <c r="P4" s="209" t="s">
        <v>85</v>
      </c>
      <c r="Q4" s="210">
        <f>IF(DATA[[#This Row],[STORAGE FEE]]=0,"NULL",DATA[[#This Row],[COLDROOM FEE]])-DATA[[#This Row],[STORAGE FEE]]</f>
        <v>0</v>
      </c>
      <c r="R4" s="210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400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204" t="s">
        <v>86</v>
      </c>
      <c r="B5" s="203" t="s">
        <v>87</v>
      </c>
      <c r="C5" s="203">
        <v>64</v>
      </c>
      <c r="D5" s="204" t="s">
        <v>49</v>
      </c>
      <c r="E5" s="204" t="s">
        <v>88</v>
      </c>
      <c r="F5" s="205">
        <v>248465456</v>
      </c>
      <c r="G5" s="204" t="s">
        <v>89</v>
      </c>
      <c r="H5" s="206">
        <v>0.40347222222222223</v>
      </c>
      <c r="I5" s="204" t="s">
        <v>50</v>
      </c>
      <c r="J5" s="207">
        <v>45513</v>
      </c>
      <c r="K5" s="207">
        <v>45555</v>
      </c>
      <c r="L5" s="203">
        <f>IF(ISBLANK(DATA[[#This Row],[DISCHARGE DATE]]),"NO DATE", DATA[[#This Row],[DISCHARGE DATE]]-DATA[[#This Row],[ADMISSION DATE]]+1)</f>
        <v>43</v>
      </c>
      <c r="M5" s="208">
        <v>350</v>
      </c>
      <c r="N5" s="208">
        <v>559</v>
      </c>
      <c r="O5" s="209" t="s">
        <v>90</v>
      </c>
      <c r="P5" s="209" t="s">
        <v>91</v>
      </c>
      <c r="Q5" s="210">
        <f>IF(DATA[[#This Row],[STORAGE FEE]]=0,"NULL",DATA[[#This Row],[COLDROOM FEE]])-DATA[[#This Row],[STORAGE FEE]]</f>
        <v>0</v>
      </c>
      <c r="R5" s="210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400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204" t="s">
        <v>92</v>
      </c>
      <c r="B6" s="203" t="s">
        <v>93</v>
      </c>
      <c r="C6" s="203">
        <v>45</v>
      </c>
      <c r="D6" s="204" t="s">
        <v>53</v>
      </c>
      <c r="E6" s="204" t="s">
        <v>94</v>
      </c>
      <c r="F6" s="205">
        <v>554596352</v>
      </c>
      <c r="G6" s="204" t="s">
        <v>73</v>
      </c>
      <c r="H6" s="206">
        <v>0.97916666666666663</v>
      </c>
      <c r="I6" s="204" t="s">
        <v>50</v>
      </c>
      <c r="J6" s="207">
        <v>45519</v>
      </c>
      <c r="K6" s="207">
        <v>45541</v>
      </c>
      <c r="L6" s="203">
        <f>IF(ISBLANK(DATA[[#This Row],[DISCHARGE DATE]]),"NO DATE", DATA[[#This Row],[DISCHARGE DATE]]-DATA[[#This Row],[ADMISSION DATE]]+1)</f>
        <v>23</v>
      </c>
      <c r="M6" s="208">
        <v>350</v>
      </c>
      <c r="N6" s="208">
        <v>299</v>
      </c>
      <c r="O6" s="209" t="s">
        <v>91</v>
      </c>
      <c r="P6" s="209" t="s">
        <v>90</v>
      </c>
      <c r="Q6" s="210">
        <f>IF(DATA[[#This Row],[STORAGE FEE]]=0,"NULL",DATA[[#This Row],[COLDROOM FEE]])-DATA[[#This Row],[STORAGE FEE]]</f>
        <v>0</v>
      </c>
      <c r="R6" s="210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400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204" t="s">
        <v>95</v>
      </c>
      <c r="B7" s="203" t="s">
        <v>96</v>
      </c>
      <c r="C7" s="203">
        <v>85</v>
      </c>
      <c r="D7" s="204" t="s">
        <v>53</v>
      </c>
      <c r="E7" s="204" t="s">
        <v>97</v>
      </c>
      <c r="F7" s="205">
        <v>247194693</v>
      </c>
      <c r="G7" s="204" t="s">
        <v>73</v>
      </c>
      <c r="H7" s="206">
        <v>0.3125</v>
      </c>
      <c r="I7" s="204" t="s">
        <v>50</v>
      </c>
      <c r="J7" s="207">
        <v>45520</v>
      </c>
      <c r="K7" s="207">
        <v>45543</v>
      </c>
      <c r="L7" s="203">
        <f>IF(ISBLANK(DATA[[#This Row],[DISCHARGE DATE]]),"NO DATE", DATA[[#This Row],[DISCHARGE DATE]]-DATA[[#This Row],[ADMISSION DATE]]+1)</f>
        <v>24</v>
      </c>
      <c r="M7" s="208">
        <v>350</v>
      </c>
      <c r="N7" s="208">
        <v>1105</v>
      </c>
      <c r="O7" s="209" t="s">
        <v>98</v>
      </c>
      <c r="P7" s="209" t="s">
        <v>99</v>
      </c>
      <c r="Q7" s="210">
        <f>IF(DATA[[#This Row],[STORAGE FEE]]=0,"NULL",DATA[[#This Row],[COLDROOM FEE]])-DATA[[#This Row],[STORAGE FEE]]</f>
        <v>793</v>
      </c>
      <c r="R7" s="210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400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204" t="s">
        <v>100</v>
      </c>
      <c r="B8" s="203" t="s">
        <v>101</v>
      </c>
      <c r="C8" s="203">
        <v>61</v>
      </c>
      <c r="D8" s="204" t="s">
        <v>53</v>
      </c>
      <c r="E8" s="204" t="s">
        <v>102</v>
      </c>
      <c r="F8" s="205">
        <v>557518754</v>
      </c>
      <c r="G8" s="204" t="s">
        <v>83</v>
      </c>
      <c r="H8" s="206">
        <v>0.5</v>
      </c>
      <c r="I8" s="204" t="s">
        <v>50</v>
      </c>
      <c r="J8" s="207">
        <v>45520</v>
      </c>
      <c r="K8" s="207">
        <v>45625</v>
      </c>
      <c r="L8" s="203">
        <f>IF(ISBLANK(DATA[[#This Row],[DISCHARGE DATE]]),"NO DATE", DATA[[#This Row],[DISCHARGE DATE]]-DATA[[#This Row],[ADMISSION DATE]]+1)</f>
        <v>106</v>
      </c>
      <c r="M8" s="208">
        <v>350</v>
      </c>
      <c r="N8" s="208">
        <v>1378</v>
      </c>
      <c r="O8" s="209" t="s">
        <v>103</v>
      </c>
      <c r="P8" s="209" t="s">
        <v>104</v>
      </c>
      <c r="Q8" s="210">
        <f>IF(DATA[[#This Row],[STORAGE FEE]]=0,"NULL",DATA[[#This Row],[COLDROOM FEE]])-DATA[[#This Row],[STORAGE FEE]]</f>
        <v>0</v>
      </c>
      <c r="R8" s="210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400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204" t="s">
        <v>105</v>
      </c>
      <c r="B9" s="203" t="s">
        <v>106</v>
      </c>
      <c r="C9" s="203">
        <v>36</v>
      </c>
      <c r="D9" s="204" t="s">
        <v>49</v>
      </c>
      <c r="E9" s="204" t="s">
        <v>107</v>
      </c>
      <c r="F9" s="205">
        <v>247916087</v>
      </c>
      <c r="G9" s="204" t="s">
        <v>73</v>
      </c>
      <c r="H9" s="206">
        <v>0.33263888888888887</v>
      </c>
      <c r="I9" s="204" t="s">
        <v>50</v>
      </c>
      <c r="J9" s="207">
        <v>45522</v>
      </c>
      <c r="K9" s="207">
        <v>45535</v>
      </c>
      <c r="L9" s="203">
        <f>IF(ISBLANK(DATA[[#This Row],[DISCHARGE DATE]]),"NO DATE", DATA[[#This Row],[DISCHARGE DATE]]-DATA[[#This Row],[ADMISSION DATE]]+1)</f>
        <v>14</v>
      </c>
      <c r="M9" s="208">
        <v>350</v>
      </c>
      <c r="N9" s="208">
        <v>182</v>
      </c>
      <c r="O9" s="209" t="s">
        <v>108</v>
      </c>
      <c r="P9" s="209" t="s">
        <v>84</v>
      </c>
      <c r="Q9" s="210">
        <f>IF(DATA[[#This Row],[STORAGE FEE]]=0,"NULL",DATA[[#This Row],[COLDROOM FEE]])-DATA[[#This Row],[STORAGE FEE]]</f>
        <v>0</v>
      </c>
      <c r="R9" s="210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400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204" t="s">
        <v>109</v>
      </c>
      <c r="B10" s="203" t="s">
        <v>110</v>
      </c>
      <c r="C10" s="203">
        <v>82</v>
      </c>
      <c r="D10" s="204" t="s">
        <v>53</v>
      </c>
      <c r="E10" s="204" t="s">
        <v>111</v>
      </c>
      <c r="F10" s="205">
        <v>241282104</v>
      </c>
      <c r="G10" s="204" t="s">
        <v>83</v>
      </c>
      <c r="H10" s="206">
        <v>0.23958333333333334</v>
      </c>
      <c r="I10" s="204" t="s">
        <v>50</v>
      </c>
      <c r="J10" s="207">
        <v>45524</v>
      </c>
      <c r="K10" s="207">
        <v>45723</v>
      </c>
      <c r="L10" s="203">
        <f>IF(ISBLANK(DATA[[#This Row],[DISCHARGE DATE]]),"NO DATE", DATA[[#This Row],[DISCHARGE DATE]]-DATA[[#This Row],[ADMISSION DATE]]+1)</f>
        <v>200</v>
      </c>
      <c r="M10" s="208">
        <v>350</v>
      </c>
      <c r="N10" s="208">
        <v>2600</v>
      </c>
      <c r="O10" s="209" t="s">
        <v>112</v>
      </c>
      <c r="P10" s="209" t="s">
        <v>113</v>
      </c>
      <c r="Q10" s="210">
        <f>IF(DATA[[#This Row],[STORAGE FEE]]=0,"NULL",DATA[[#This Row],[COLDROOM FEE]])-DATA[[#This Row],[STORAGE FEE]]</f>
        <v>0</v>
      </c>
      <c r="R10" s="210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400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204" t="s">
        <v>114</v>
      </c>
      <c r="B11" s="203" t="s">
        <v>115</v>
      </c>
      <c r="C11" s="203">
        <v>86</v>
      </c>
      <c r="D11" s="204" t="s">
        <v>53</v>
      </c>
      <c r="E11" s="204" t="s">
        <v>116</v>
      </c>
      <c r="F11" s="205">
        <v>241406611</v>
      </c>
      <c r="G11" s="204" t="s">
        <v>73</v>
      </c>
      <c r="H11" s="206">
        <v>0.53125</v>
      </c>
      <c r="I11" s="204" t="s">
        <v>50</v>
      </c>
      <c r="J11" s="207">
        <v>45529</v>
      </c>
      <c r="K11" s="207">
        <v>45625</v>
      </c>
      <c r="L11" s="203">
        <f>IF(ISBLANK(DATA[[#This Row],[DISCHARGE DATE]]),"NO DATE", DATA[[#This Row],[DISCHARGE DATE]]-DATA[[#This Row],[ADMISSION DATE]]+1)</f>
        <v>97</v>
      </c>
      <c r="M11" s="208">
        <v>350</v>
      </c>
      <c r="N11" s="208">
        <v>1261</v>
      </c>
      <c r="O11" s="209" t="s">
        <v>117</v>
      </c>
      <c r="P11" s="209" t="s">
        <v>118</v>
      </c>
      <c r="Q11" s="210">
        <f>IF(DATA[[#This Row],[STORAGE FEE]]=0,"NULL",DATA[[#This Row],[COLDROOM FEE]])-DATA[[#This Row],[STORAGE FEE]]</f>
        <v>0</v>
      </c>
      <c r="R11" s="210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400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204" t="s">
        <v>119</v>
      </c>
      <c r="B12" s="203" t="s">
        <v>120</v>
      </c>
      <c r="C12" s="203">
        <v>67</v>
      </c>
      <c r="D12" s="204" t="s">
        <v>49</v>
      </c>
      <c r="E12" s="204" t="s">
        <v>121</v>
      </c>
      <c r="F12" s="205">
        <v>247422898</v>
      </c>
      <c r="G12" s="204" t="s">
        <v>73</v>
      </c>
      <c r="H12" s="206">
        <v>0.61944444444444446</v>
      </c>
      <c r="I12" s="204" t="s">
        <v>50</v>
      </c>
      <c r="J12" s="207">
        <v>45532</v>
      </c>
      <c r="K12" s="207">
        <v>45744</v>
      </c>
      <c r="L12" s="203">
        <f>IF(ISBLANK(DATA[[#This Row],[DISCHARGE DATE]]),"NO DATE", DATA[[#This Row],[DISCHARGE DATE]]-DATA[[#This Row],[ADMISSION DATE]]+1)</f>
        <v>213</v>
      </c>
      <c r="M12" s="208">
        <v>350</v>
      </c>
      <c r="N12" s="208">
        <v>2769</v>
      </c>
      <c r="O12" s="209" t="s">
        <v>122</v>
      </c>
      <c r="P12" s="209" t="s">
        <v>123</v>
      </c>
      <c r="Q12" s="210">
        <f>IF(DATA[[#This Row],[STORAGE FEE]]=0,"NULL",DATA[[#This Row],[COLDROOM FEE]])-DATA[[#This Row],[STORAGE FEE]]</f>
        <v>0</v>
      </c>
      <c r="R12" s="210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400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204" t="s">
        <v>124</v>
      </c>
      <c r="B13" s="203" t="s">
        <v>125</v>
      </c>
      <c r="C13" s="203">
        <v>60</v>
      </c>
      <c r="D13" s="204" t="s">
        <v>49</v>
      </c>
      <c r="E13" s="204" t="s">
        <v>126</v>
      </c>
      <c r="F13" s="205">
        <v>244658173</v>
      </c>
      <c r="G13" s="204" t="s">
        <v>83</v>
      </c>
      <c r="H13" s="206">
        <v>0.89930555555555558</v>
      </c>
      <c r="I13" s="204" t="s">
        <v>50</v>
      </c>
      <c r="J13" s="207">
        <v>45532</v>
      </c>
      <c r="K13" s="207">
        <v>45772</v>
      </c>
      <c r="L13" s="203">
        <f>IF(ISBLANK(DATA[[#This Row],[DISCHARGE DATE]]),"NO DATE", DATA[[#This Row],[DISCHARGE DATE]]-DATA[[#This Row],[ADMISSION DATE]]+1)</f>
        <v>241</v>
      </c>
      <c r="M13" s="208">
        <v>350</v>
      </c>
      <c r="N13" s="208">
        <v>3133</v>
      </c>
      <c r="O13" s="209" t="s">
        <v>85</v>
      </c>
      <c r="P13" s="209" t="s">
        <v>127</v>
      </c>
      <c r="Q13" s="210">
        <f>IF(DATA[[#This Row],[STORAGE FEE]]=0,"NULL",DATA[[#This Row],[COLDROOM FEE]])-DATA[[#This Row],[STORAGE FEE]]</f>
        <v>0</v>
      </c>
      <c r="R13" s="210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400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204" t="s">
        <v>128</v>
      </c>
      <c r="B14" s="203" t="s">
        <v>129</v>
      </c>
      <c r="C14" s="203">
        <v>66</v>
      </c>
      <c r="D14" s="204" t="s">
        <v>53</v>
      </c>
      <c r="E14" s="204" t="s">
        <v>130</v>
      </c>
      <c r="F14" s="205">
        <v>537288927</v>
      </c>
      <c r="G14" s="204" t="s">
        <v>73</v>
      </c>
      <c r="H14" s="206">
        <v>0.61458333333333337</v>
      </c>
      <c r="I14" s="204" t="s">
        <v>50</v>
      </c>
      <c r="J14" s="207">
        <v>45534</v>
      </c>
      <c r="K14" s="207">
        <v>45597</v>
      </c>
      <c r="L14" s="203">
        <f>IF(ISBLANK(DATA[[#This Row],[DISCHARGE DATE]]),"NO DATE", DATA[[#This Row],[DISCHARGE DATE]]-DATA[[#This Row],[ADMISSION DATE]]+1)</f>
        <v>64</v>
      </c>
      <c r="M14" s="208">
        <v>350</v>
      </c>
      <c r="N14" s="208">
        <v>832</v>
      </c>
      <c r="O14" s="209" t="s">
        <v>131</v>
      </c>
      <c r="P14" s="209" t="s">
        <v>131</v>
      </c>
      <c r="Q14" s="210">
        <f>IF(DATA[[#This Row],[STORAGE FEE]]=0,"NULL",DATA[[#This Row],[COLDROOM FEE]])-DATA[[#This Row],[STORAGE FEE]]</f>
        <v>0</v>
      </c>
      <c r="R14" s="210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400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204" t="s">
        <v>132</v>
      </c>
      <c r="B15" s="203" t="s">
        <v>133</v>
      </c>
      <c r="C15" s="203">
        <v>56</v>
      </c>
      <c r="D15" s="204" t="s">
        <v>53</v>
      </c>
      <c r="E15" s="204" t="s">
        <v>134</v>
      </c>
      <c r="F15" s="205">
        <v>249016355</v>
      </c>
      <c r="G15" s="204" t="s">
        <v>135</v>
      </c>
      <c r="H15" s="206">
        <v>0.43055555555555558</v>
      </c>
      <c r="I15" s="204" t="s">
        <v>50</v>
      </c>
      <c r="J15" s="207">
        <v>45536</v>
      </c>
      <c r="K15" s="207">
        <v>45625</v>
      </c>
      <c r="L15" s="203">
        <f>IF(ISBLANK(DATA[[#This Row],[DISCHARGE DATE]]),"NO DATE", DATA[[#This Row],[DISCHARGE DATE]]-DATA[[#This Row],[ADMISSION DATE]]+1)</f>
        <v>90</v>
      </c>
      <c r="M15" s="208">
        <v>350</v>
      </c>
      <c r="N15" s="208">
        <v>1170</v>
      </c>
      <c r="O15" s="209" t="s">
        <v>99</v>
      </c>
      <c r="P15" s="209" t="s">
        <v>136</v>
      </c>
      <c r="Q15" s="210">
        <f>IF(DATA[[#This Row],[STORAGE FEE]]=0,"NULL",DATA[[#This Row],[COLDROOM FEE]])-DATA[[#This Row],[STORAGE FEE]]</f>
        <v>0</v>
      </c>
      <c r="R15" s="210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400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204" t="s">
        <v>137</v>
      </c>
      <c r="B16" s="203" t="s">
        <v>138</v>
      </c>
      <c r="C16" s="203">
        <v>45</v>
      </c>
      <c r="D16" s="204" t="s">
        <v>53</v>
      </c>
      <c r="E16" s="204" t="s">
        <v>139</v>
      </c>
      <c r="F16" s="205">
        <v>538512798</v>
      </c>
      <c r="G16" s="204" t="s">
        <v>89</v>
      </c>
      <c r="H16" s="206">
        <v>0.73611111111111116</v>
      </c>
      <c r="I16" s="204" t="s">
        <v>50</v>
      </c>
      <c r="J16" s="207">
        <v>45538</v>
      </c>
      <c r="K16" s="207">
        <v>45744</v>
      </c>
      <c r="L16" s="203">
        <f>IF(ISBLANK(DATA[[#This Row],[DISCHARGE DATE]]),"NO DATE", DATA[[#This Row],[DISCHARGE DATE]]-DATA[[#This Row],[ADMISSION DATE]]+1)</f>
        <v>207</v>
      </c>
      <c r="M16" s="208">
        <v>350</v>
      </c>
      <c r="N16" s="208">
        <v>2691</v>
      </c>
      <c r="O16" s="209" t="s">
        <v>140</v>
      </c>
      <c r="P16" s="209" t="s">
        <v>141</v>
      </c>
      <c r="Q16" s="210">
        <f>IF(DATA[[#This Row],[STORAGE FEE]]=0,"NULL",DATA[[#This Row],[COLDROOM FEE]])-DATA[[#This Row],[STORAGE FEE]]</f>
        <v>0</v>
      </c>
      <c r="R16" s="210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400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8" x14ac:dyDescent="0.3">
      <c r="A17" s="204" t="s">
        <v>142</v>
      </c>
      <c r="B17" s="203" t="s">
        <v>143</v>
      </c>
      <c r="C17" s="203">
        <v>31</v>
      </c>
      <c r="D17" s="204" t="s">
        <v>53</v>
      </c>
      <c r="E17" s="204" t="s">
        <v>144</v>
      </c>
      <c r="F17" s="205">
        <v>541731399</v>
      </c>
      <c r="G17" s="204" t="s">
        <v>73</v>
      </c>
      <c r="H17" s="206">
        <v>0.61250000000000004</v>
      </c>
      <c r="I17" s="204" t="s">
        <v>50</v>
      </c>
      <c r="J17" s="207">
        <v>45539</v>
      </c>
      <c r="K17" s="207">
        <v>45625</v>
      </c>
      <c r="L17" s="203">
        <f>IF(ISBLANK(DATA[[#This Row],[DISCHARGE DATE]]),"NO DATE", DATA[[#This Row],[DISCHARGE DATE]]-DATA[[#This Row],[ADMISSION DATE]]+1)</f>
        <v>87</v>
      </c>
      <c r="M17" s="208">
        <v>350</v>
      </c>
      <c r="N17" s="208">
        <v>1131</v>
      </c>
      <c r="O17" s="209" t="s">
        <v>145</v>
      </c>
      <c r="P17" s="209" t="s">
        <v>146</v>
      </c>
      <c r="Q17" s="210">
        <f>IF(DATA[[#This Row],[STORAGE FEE]]=0,"NULL",DATA[[#This Row],[COLDROOM FEE]])-DATA[[#This Row],[STORAGE FEE]]</f>
        <v>0</v>
      </c>
      <c r="R17" s="210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400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8" x14ac:dyDescent="0.3">
      <c r="A18" s="204" t="s">
        <v>147</v>
      </c>
      <c r="B18" s="203" t="s">
        <v>148</v>
      </c>
      <c r="C18" s="203">
        <v>37</v>
      </c>
      <c r="D18" s="204" t="s">
        <v>53</v>
      </c>
      <c r="E18" s="204" t="s">
        <v>149</v>
      </c>
      <c r="F18" s="205">
        <v>242348436</v>
      </c>
      <c r="G18" s="204" t="s">
        <v>73</v>
      </c>
      <c r="H18" s="206">
        <v>0.72916666666666663</v>
      </c>
      <c r="I18" s="204" t="s">
        <v>50</v>
      </c>
      <c r="J18" s="207">
        <v>45537</v>
      </c>
      <c r="K18" s="207">
        <v>45597</v>
      </c>
      <c r="L18" s="203">
        <f>IF(ISBLANK(DATA[[#This Row],[DISCHARGE DATE]]),"NO DATE", DATA[[#This Row],[DISCHARGE DATE]]-DATA[[#This Row],[ADMISSION DATE]]+1)</f>
        <v>61</v>
      </c>
      <c r="M18" s="208">
        <v>350</v>
      </c>
      <c r="N18" s="208">
        <v>793</v>
      </c>
      <c r="O18" s="209" t="s">
        <v>146</v>
      </c>
      <c r="P18" s="209" t="s">
        <v>112</v>
      </c>
      <c r="Q18" s="210">
        <f>IF(DATA[[#This Row],[STORAGE FEE]]=0,"NULL",DATA[[#This Row],[COLDROOM FEE]])-DATA[[#This Row],[STORAGE FEE]]</f>
        <v>0</v>
      </c>
      <c r="R18" s="210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400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204" t="s">
        <v>150</v>
      </c>
      <c r="B19" s="203" t="s">
        <v>151</v>
      </c>
      <c r="C19" s="203">
        <v>78</v>
      </c>
      <c r="D19" s="204" t="s">
        <v>53</v>
      </c>
      <c r="E19" s="204" t="s">
        <v>152</v>
      </c>
      <c r="F19" s="205">
        <v>242089665</v>
      </c>
      <c r="G19" s="204" t="s">
        <v>73</v>
      </c>
      <c r="H19" s="206">
        <v>0.41666666666666669</v>
      </c>
      <c r="I19" s="204" t="s">
        <v>50</v>
      </c>
      <c r="J19" s="207">
        <v>45543</v>
      </c>
      <c r="K19" s="207">
        <v>45597</v>
      </c>
      <c r="L19" s="203">
        <f>IF(ISBLANK(DATA[[#This Row],[DISCHARGE DATE]]),"NO DATE", DATA[[#This Row],[DISCHARGE DATE]]-DATA[[#This Row],[ADMISSION DATE]]+1)</f>
        <v>55</v>
      </c>
      <c r="M19" s="208">
        <v>350</v>
      </c>
      <c r="N19" s="208">
        <v>715</v>
      </c>
      <c r="O19" s="209" t="s">
        <v>136</v>
      </c>
      <c r="P19" s="209" t="s">
        <v>103</v>
      </c>
      <c r="Q19" s="210">
        <f>IF(DATA[[#This Row],[STORAGE FEE]]=0,"NULL",DATA[[#This Row],[COLDROOM FEE]])-DATA[[#This Row],[STORAGE FEE]]</f>
        <v>0</v>
      </c>
      <c r="R19" s="210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400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204" t="s">
        <v>153</v>
      </c>
      <c r="B20" s="203" t="s">
        <v>154</v>
      </c>
      <c r="C20" s="203">
        <v>75</v>
      </c>
      <c r="D20" s="204" t="s">
        <v>49</v>
      </c>
      <c r="E20" s="204" t="s">
        <v>155</v>
      </c>
      <c r="F20" s="205">
        <v>243672593</v>
      </c>
      <c r="G20" s="204" t="s">
        <v>73</v>
      </c>
      <c r="H20" s="206">
        <v>0.6875</v>
      </c>
      <c r="I20" s="204" t="s">
        <v>50</v>
      </c>
      <c r="J20" s="207">
        <v>45543</v>
      </c>
      <c r="K20" s="207">
        <v>45772</v>
      </c>
      <c r="L20" s="203">
        <f>IF(ISBLANK(DATA[[#This Row],[DISCHARGE DATE]]),"NO DATE", DATA[[#This Row],[DISCHARGE DATE]]-DATA[[#This Row],[ADMISSION DATE]]+1)</f>
        <v>230</v>
      </c>
      <c r="M20" s="208">
        <v>350</v>
      </c>
      <c r="N20" s="208">
        <v>2990</v>
      </c>
      <c r="O20" s="209" t="s">
        <v>118</v>
      </c>
      <c r="P20" s="209" t="s">
        <v>156</v>
      </c>
      <c r="Q20" s="210">
        <f>IF(DATA[[#This Row],[STORAGE FEE]]=0,"NULL",DATA[[#This Row],[COLDROOM FEE]])-DATA[[#This Row],[STORAGE FEE]]</f>
        <v>0</v>
      </c>
      <c r="R20" s="210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400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204" t="s">
        <v>157</v>
      </c>
      <c r="B21" s="203" t="s">
        <v>158</v>
      </c>
      <c r="C21" s="203">
        <v>77</v>
      </c>
      <c r="D21" s="204" t="s">
        <v>53</v>
      </c>
      <c r="E21" s="204" t="s">
        <v>159</v>
      </c>
      <c r="F21" s="205">
        <v>243919853</v>
      </c>
      <c r="G21" s="204" t="s">
        <v>73</v>
      </c>
      <c r="H21" s="206">
        <v>0.27083333333333331</v>
      </c>
      <c r="I21" s="204" t="s">
        <v>50</v>
      </c>
      <c r="J21" s="207">
        <v>45545</v>
      </c>
      <c r="K21" s="207">
        <v>45807</v>
      </c>
      <c r="L21" s="203">
        <f>IF(ISBLANK(DATA[[#This Row],[DISCHARGE DATE]]),"NO DATE", DATA[[#This Row],[DISCHARGE DATE]]-DATA[[#This Row],[ADMISSION DATE]]+1)</f>
        <v>263</v>
      </c>
      <c r="M21" s="208">
        <v>350</v>
      </c>
      <c r="N21" s="208">
        <v>3419</v>
      </c>
      <c r="O21" s="209" t="s">
        <v>160</v>
      </c>
      <c r="P21" s="209" t="s">
        <v>161</v>
      </c>
      <c r="Q21" s="210">
        <f>IF(DATA[[#This Row],[STORAGE FEE]]=0,"NULL",DATA[[#This Row],[COLDROOM FEE]])-DATA[[#This Row],[STORAGE FEE]]</f>
        <v>0</v>
      </c>
      <c r="R21" s="210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400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8" x14ac:dyDescent="0.3">
      <c r="A22" s="204" t="s">
        <v>162</v>
      </c>
      <c r="B22" s="203" t="s">
        <v>163</v>
      </c>
      <c r="C22" s="203">
        <v>45</v>
      </c>
      <c r="D22" s="204" t="s">
        <v>49</v>
      </c>
      <c r="E22" s="204" t="s">
        <v>164</v>
      </c>
      <c r="F22" s="205">
        <v>241621310</v>
      </c>
      <c r="G22" s="204" t="s">
        <v>78</v>
      </c>
      <c r="H22" s="206">
        <v>0.83333333333333337</v>
      </c>
      <c r="I22" s="204" t="s">
        <v>50</v>
      </c>
      <c r="J22" s="207">
        <v>45544</v>
      </c>
      <c r="K22" s="207">
        <v>45562</v>
      </c>
      <c r="L22" s="203">
        <f>IF(ISBLANK(DATA[[#This Row],[DISCHARGE DATE]]),"NO DATE", DATA[[#This Row],[DISCHARGE DATE]]-DATA[[#This Row],[ADMISSION DATE]]+1)</f>
        <v>19</v>
      </c>
      <c r="M22" s="208">
        <v>350</v>
      </c>
      <c r="N22" s="208">
        <v>247</v>
      </c>
      <c r="O22" s="209" t="s">
        <v>165</v>
      </c>
      <c r="P22" s="209" t="s">
        <v>98</v>
      </c>
      <c r="Q22" s="210">
        <f>IF(DATA[[#This Row],[STORAGE FEE]]=0,"NULL",DATA[[#This Row],[COLDROOM FEE]])-DATA[[#This Row],[STORAGE FEE]]</f>
        <v>0</v>
      </c>
      <c r="R22" s="210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400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19.8" x14ac:dyDescent="0.3">
      <c r="A23" s="204" t="s">
        <v>166</v>
      </c>
      <c r="B23" s="203" t="s">
        <v>167</v>
      </c>
      <c r="C23" s="203">
        <v>73</v>
      </c>
      <c r="D23" s="204" t="s">
        <v>53</v>
      </c>
      <c r="E23" s="204" t="s">
        <v>168</v>
      </c>
      <c r="F23" s="205">
        <v>249942477</v>
      </c>
      <c r="G23" s="204" t="s">
        <v>89</v>
      </c>
      <c r="H23" s="206">
        <v>0.89583333333333337</v>
      </c>
      <c r="I23" s="204" t="s">
        <v>50</v>
      </c>
      <c r="J23" s="207">
        <v>45546</v>
      </c>
      <c r="K23" s="207">
        <v>45597</v>
      </c>
      <c r="L23" s="203">
        <f>IF(ISBLANK(DATA[[#This Row],[DISCHARGE DATE]]),"NO DATE", DATA[[#This Row],[DISCHARGE DATE]]-DATA[[#This Row],[ADMISSION DATE]]+1)</f>
        <v>52</v>
      </c>
      <c r="M23" s="208">
        <v>350</v>
      </c>
      <c r="N23" s="208">
        <v>676</v>
      </c>
      <c r="O23" s="209" t="s">
        <v>169</v>
      </c>
      <c r="P23" s="209" t="s">
        <v>117</v>
      </c>
      <c r="Q23" s="210">
        <f>IF(DATA[[#This Row],[STORAGE FEE]]=0,"NULL",DATA[[#This Row],[COLDROOM FEE]])-DATA[[#This Row],[STORAGE FEE]]</f>
        <v>0</v>
      </c>
      <c r="R23" s="210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400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204" t="s">
        <v>170</v>
      </c>
      <c r="B24" s="203" t="s">
        <v>171</v>
      </c>
      <c r="C24" s="203">
        <v>76</v>
      </c>
      <c r="D24" s="204" t="s">
        <v>53</v>
      </c>
      <c r="E24" s="204" t="s">
        <v>172</v>
      </c>
      <c r="F24" s="205">
        <v>547641510</v>
      </c>
      <c r="G24" s="204" t="s">
        <v>73</v>
      </c>
      <c r="H24" s="206">
        <v>0.72916666666666663</v>
      </c>
      <c r="I24" s="204" t="s">
        <v>50</v>
      </c>
      <c r="J24" s="207">
        <v>45546</v>
      </c>
      <c r="K24" s="207">
        <v>45625</v>
      </c>
      <c r="L24" s="203">
        <f>IF(ISBLANK(DATA[[#This Row],[DISCHARGE DATE]]),"NO DATE", DATA[[#This Row],[DISCHARGE DATE]]-DATA[[#This Row],[ADMISSION DATE]]+1)</f>
        <v>80</v>
      </c>
      <c r="M24" s="208">
        <v>350</v>
      </c>
      <c r="N24" s="208">
        <v>1040</v>
      </c>
      <c r="O24" s="209" t="s">
        <v>173</v>
      </c>
      <c r="P24" s="209" t="s">
        <v>165</v>
      </c>
      <c r="Q24" s="210">
        <f>IF(DATA[[#This Row],[STORAGE FEE]]=0,"NULL",DATA[[#This Row],[COLDROOM FEE]])-DATA[[#This Row],[STORAGE FEE]]</f>
        <v>0</v>
      </c>
      <c r="R24" s="210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400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204" t="s">
        <v>174</v>
      </c>
      <c r="B25" s="203" t="s">
        <v>175</v>
      </c>
      <c r="C25" s="203">
        <v>53</v>
      </c>
      <c r="D25" s="204" t="s">
        <v>49</v>
      </c>
      <c r="E25" s="204" t="s">
        <v>176</v>
      </c>
      <c r="F25" s="205">
        <v>243625448</v>
      </c>
      <c r="G25" s="204" t="s">
        <v>73</v>
      </c>
      <c r="H25" s="206">
        <v>0.47222222222222221</v>
      </c>
      <c r="I25" s="204" t="s">
        <v>50</v>
      </c>
      <c r="J25" s="207">
        <v>45552</v>
      </c>
      <c r="K25" s="207">
        <v>45576</v>
      </c>
      <c r="L25" s="203">
        <f>IF(ISBLANK(DATA[[#This Row],[DISCHARGE DATE]]),"NO DATE", DATA[[#This Row],[DISCHARGE DATE]]-DATA[[#This Row],[ADMISSION DATE]]+1)</f>
        <v>25</v>
      </c>
      <c r="M25" s="208">
        <v>350</v>
      </c>
      <c r="N25" s="208">
        <v>325</v>
      </c>
      <c r="O25" s="209" t="s">
        <v>104</v>
      </c>
      <c r="P25" s="209" t="s">
        <v>108</v>
      </c>
      <c r="Q25" s="210">
        <f>IF(DATA[[#This Row],[STORAGE FEE]]=0,"NULL",DATA[[#This Row],[COLDROOM FEE]])-DATA[[#This Row],[STORAGE FEE]]</f>
        <v>0</v>
      </c>
      <c r="R25" s="210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400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204" t="s">
        <v>177</v>
      </c>
      <c r="B26" s="203" t="s">
        <v>178</v>
      </c>
      <c r="C26" s="203">
        <v>83</v>
      </c>
      <c r="D26" s="204" t="s">
        <v>53</v>
      </c>
      <c r="E26" s="204" t="s">
        <v>179</v>
      </c>
      <c r="F26" s="205">
        <v>553066025</v>
      </c>
      <c r="G26" s="204" t="s">
        <v>73</v>
      </c>
      <c r="H26" s="206">
        <v>0.77083333333333337</v>
      </c>
      <c r="I26" s="204" t="s">
        <v>50</v>
      </c>
      <c r="J26" s="207">
        <v>45552</v>
      </c>
      <c r="K26" s="207">
        <v>45625</v>
      </c>
      <c r="L26" s="203">
        <f>IF(ISBLANK(DATA[[#This Row],[DISCHARGE DATE]]),"NO DATE", DATA[[#This Row],[DISCHARGE DATE]]-DATA[[#This Row],[ADMISSION DATE]]+1)</f>
        <v>74</v>
      </c>
      <c r="M26" s="208">
        <v>350</v>
      </c>
      <c r="N26" s="208">
        <v>962</v>
      </c>
      <c r="O26" s="209" t="s">
        <v>180</v>
      </c>
      <c r="P26" s="209" t="s">
        <v>160</v>
      </c>
      <c r="Q26" s="210">
        <f>IF(DATA[[#This Row],[STORAGE FEE]]=0,"NULL",DATA[[#This Row],[COLDROOM FEE]])-DATA[[#This Row],[STORAGE FEE]]</f>
        <v>0</v>
      </c>
      <c r="R26" s="210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400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204" t="s">
        <v>181</v>
      </c>
      <c r="B27" s="203" t="s">
        <v>182</v>
      </c>
      <c r="C27" s="203">
        <v>35</v>
      </c>
      <c r="D27" s="204" t="s">
        <v>53</v>
      </c>
      <c r="E27" s="204" t="s">
        <v>183</v>
      </c>
      <c r="F27" s="205">
        <v>244127358</v>
      </c>
      <c r="G27" s="204" t="s">
        <v>78</v>
      </c>
      <c r="H27" s="206">
        <v>0.3125</v>
      </c>
      <c r="I27" s="204" t="s">
        <v>50</v>
      </c>
      <c r="J27" s="207">
        <v>45560</v>
      </c>
      <c r="K27" s="207">
        <v>45625</v>
      </c>
      <c r="L27" s="203">
        <f>IF(ISBLANK(DATA[[#This Row],[DISCHARGE DATE]]),"NO DATE", DATA[[#This Row],[DISCHARGE DATE]]-DATA[[#This Row],[ADMISSION DATE]]+1)</f>
        <v>66</v>
      </c>
      <c r="M27" s="208">
        <v>350</v>
      </c>
      <c r="N27" s="208">
        <v>858</v>
      </c>
      <c r="O27" s="209" t="s">
        <v>184</v>
      </c>
      <c r="P27" s="209" t="s">
        <v>173</v>
      </c>
      <c r="Q27" s="210">
        <f>IF(DATA[[#This Row],[STORAGE FEE]]=0,"NULL",DATA[[#This Row],[COLDROOM FEE]])-DATA[[#This Row],[STORAGE FEE]]</f>
        <v>0</v>
      </c>
      <c r="R27" s="210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400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204" t="s">
        <v>185</v>
      </c>
      <c r="B28" s="203" t="s">
        <v>186</v>
      </c>
      <c r="C28" s="203">
        <v>42</v>
      </c>
      <c r="D28" s="204" t="s">
        <v>49</v>
      </c>
      <c r="E28" s="204" t="s">
        <v>187</v>
      </c>
      <c r="F28" s="205">
        <v>551133790</v>
      </c>
      <c r="G28" s="204" t="s">
        <v>73</v>
      </c>
      <c r="H28" s="206">
        <v>0.77083333333333337</v>
      </c>
      <c r="I28" s="204" t="s">
        <v>50</v>
      </c>
      <c r="J28" s="207">
        <v>45560</v>
      </c>
      <c r="K28" s="207">
        <v>45625</v>
      </c>
      <c r="L28" s="203">
        <f>IF(ISBLANK(DATA[[#This Row],[DISCHARGE DATE]]),"NO DATE", DATA[[#This Row],[DISCHARGE DATE]]-DATA[[#This Row],[ADMISSION DATE]]+1)</f>
        <v>66</v>
      </c>
      <c r="M28" s="208">
        <v>350</v>
      </c>
      <c r="N28" s="208">
        <v>858</v>
      </c>
      <c r="O28" s="209" t="s">
        <v>188</v>
      </c>
      <c r="P28" s="209" t="s">
        <v>180</v>
      </c>
      <c r="Q28" s="210">
        <f>IF(DATA[[#This Row],[STORAGE FEE]]=0,"NULL",DATA[[#This Row],[COLDROOM FEE]])-DATA[[#This Row],[STORAGE FEE]]</f>
        <v>0</v>
      </c>
      <c r="R28" s="210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400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204" t="s">
        <v>189</v>
      </c>
      <c r="B29" s="203" t="s">
        <v>190</v>
      </c>
      <c r="C29" s="203">
        <v>49</v>
      </c>
      <c r="D29" s="204" t="s">
        <v>53</v>
      </c>
      <c r="E29" s="204" t="s">
        <v>191</v>
      </c>
      <c r="F29" s="205">
        <v>246930176</v>
      </c>
      <c r="G29" s="204" t="s">
        <v>89</v>
      </c>
      <c r="H29" s="206">
        <v>0.66666666666666663</v>
      </c>
      <c r="I29" s="204" t="s">
        <v>50</v>
      </c>
      <c r="J29" s="207">
        <v>45565</v>
      </c>
      <c r="K29" s="207">
        <v>45625</v>
      </c>
      <c r="L29" s="203">
        <f>IF(ISBLANK(DATA[[#This Row],[DISCHARGE DATE]]),"NO DATE", DATA[[#This Row],[DISCHARGE DATE]]-DATA[[#This Row],[ADMISSION DATE]]+1)</f>
        <v>61</v>
      </c>
      <c r="M29" s="208">
        <v>350</v>
      </c>
      <c r="N29" s="208">
        <v>793</v>
      </c>
      <c r="O29" s="209" t="s">
        <v>192</v>
      </c>
      <c r="P29" s="209" t="s">
        <v>169</v>
      </c>
      <c r="Q29" s="210">
        <f>IF(DATA[[#This Row],[STORAGE FEE]]=0,"NULL",DATA[[#This Row],[COLDROOM FEE]])-DATA[[#This Row],[STORAGE FEE]]</f>
        <v>0</v>
      </c>
      <c r="R29" s="210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400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204" t="s">
        <v>193</v>
      </c>
      <c r="B30" s="203" t="s">
        <v>194</v>
      </c>
      <c r="C30" s="203">
        <v>53</v>
      </c>
      <c r="D30" s="204" t="s">
        <v>53</v>
      </c>
      <c r="E30" s="204" t="s">
        <v>195</v>
      </c>
      <c r="F30" s="205">
        <v>242857647</v>
      </c>
      <c r="G30" s="204" t="s">
        <v>196</v>
      </c>
      <c r="H30" s="206">
        <v>0.46944444444444444</v>
      </c>
      <c r="I30" s="204" t="s">
        <v>50</v>
      </c>
      <c r="J30" s="207">
        <v>45566</v>
      </c>
      <c r="K30" s="207">
        <v>45618</v>
      </c>
      <c r="L30" s="203">
        <f>IF(ISBLANK(DATA[[#This Row],[DISCHARGE DATE]]),"NO DATE", DATA[[#This Row],[DISCHARGE DATE]]-DATA[[#This Row],[ADMISSION DATE]]+1)</f>
        <v>53</v>
      </c>
      <c r="M30" s="208">
        <v>350</v>
      </c>
      <c r="N30" s="208">
        <v>1060</v>
      </c>
      <c r="O30" s="209" t="s">
        <v>197</v>
      </c>
      <c r="P30" s="209" t="s">
        <v>145</v>
      </c>
      <c r="Q30" s="210">
        <f>IF(DATA[[#This Row],[STORAGE FEE]]=0,"NULL",DATA[[#This Row],[COLDROOM FEE]])-DATA[[#This Row],[STORAGE FEE]]</f>
        <v>371</v>
      </c>
      <c r="R30" s="210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400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204" t="s">
        <v>198</v>
      </c>
      <c r="B31" s="203" t="s">
        <v>199</v>
      </c>
      <c r="C31" s="203">
        <v>62</v>
      </c>
      <c r="D31" s="204" t="s">
        <v>49</v>
      </c>
      <c r="E31" s="204" t="s">
        <v>200</v>
      </c>
      <c r="F31" s="205">
        <v>244788073</v>
      </c>
      <c r="G31" s="204" t="s">
        <v>89</v>
      </c>
      <c r="H31" s="206">
        <v>0.61805555555555558</v>
      </c>
      <c r="I31" s="204" t="s">
        <v>50</v>
      </c>
      <c r="J31" s="207">
        <v>45567</v>
      </c>
      <c r="K31" s="207">
        <v>45723</v>
      </c>
      <c r="L31" s="203">
        <f>IF(ISBLANK(DATA[[#This Row],[DISCHARGE DATE]]),"NO DATE", DATA[[#This Row],[DISCHARGE DATE]]-DATA[[#This Row],[ADMISSION DATE]]+1)</f>
        <v>157</v>
      </c>
      <c r="M31" s="208">
        <v>350</v>
      </c>
      <c r="N31" s="208">
        <v>2132</v>
      </c>
      <c r="O31" s="209" t="s">
        <v>201</v>
      </c>
      <c r="P31" s="209" t="s">
        <v>202</v>
      </c>
      <c r="Q31" s="210">
        <f>IF(DATA[[#This Row],[STORAGE FEE]]=0,"NULL",DATA[[#This Row],[COLDROOM FEE]])-DATA[[#This Row],[STORAGE FEE]]</f>
        <v>91</v>
      </c>
      <c r="R31" s="210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400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204" t="s">
        <v>203</v>
      </c>
      <c r="B32" s="203" t="s">
        <v>204</v>
      </c>
      <c r="C32" s="203">
        <v>65</v>
      </c>
      <c r="D32" s="204" t="s">
        <v>53</v>
      </c>
      <c r="E32" s="204" t="s">
        <v>205</v>
      </c>
      <c r="F32" s="205">
        <v>543253088</v>
      </c>
      <c r="G32" s="204" t="s">
        <v>206</v>
      </c>
      <c r="H32" s="206">
        <v>0.72569444444444442</v>
      </c>
      <c r="I32" s="204" t="s">
        <v>50</v>
      </c>
      <c r="J32" s="207">
        <v>45571</v>
      </c>
      <c r="K32" s="207">
        <v>45611</v>
      </c>
      <c r="L32" s="203">
        <f>IF(ISBLANK(DATA[[#This Row],[DISCHARGE DATE]]),"NO DATE", DATA[[#This Row],[DISCHARGE DATE]]-DATA[[#This Row],[ADMISSION DATE]]+1)</f>
        <v>41</v>
      </c>
      <c r="M32" s="208">
        <v>350</v>
      </c>
      <c r="N32" s="208">
        <v>533</v>
      </c>
      <c r="O32" s="209" t="s">
        <v>207</v>
      </c>
      <c r="P32" s="209" t="s">
        <v>140</v>
      </c>
      <c r="Q32" s="210">
        <f>IF(DATA[[#This Row],[STORAGE FEE]]=0,"NULL",DATA[[#This Row],[COLDROOM FEE]])-DATA[[#This Row],[STORAGE FEE]]</f>
        <v>0</v>
      </c>
      <c r="R32" s="210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400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204" t="s">
        <v>208</v>
      </c>
      <c r="B33" s="203" t="s">
        <v>209</v>
      </c>
      <c r="C33" s="203">
        <v>90</v>
      </c>
      <c r="D33" s="204" t="s">
        <v>49</v>
      </c>
      <c r="E33" s="204" t="s">
        <v>210</v>
      </c>
      <c r="F33" s="205">
        <v>246758274</v>
      </c>
      <c r="G33" s="204" t="s">
        <v>73</v>
      </c>
      <c r="H33" s="206">
        <v>0.72916666666666663</v>
      </c>
      <c r="I33" s="204" t="s">
        <v>50</v>
      </c>
      <c r="J33" s="207">
        <v>45572</v>
      </c>
      <c r="K33" s="207">
        <v>45744</v>
      </c>
      <c r="L33" s="203">
        <f>IF(ISBLANK(DATA[[#This Row],[DISCHARGE DATE]]),"NO DATE", DATA[[#This Row],[DISCHARGE DATE]]-DATA[[#This Row],[ADMISSION DATE]]+1)</f>
        <v>173</v>
      </c>
      <c r="M33" s="208">
        <v>350</v>
      </c>
      <c r="N33" s="208">
        <v>2249</v>
      </c>
      <c r="O33" s="209" t="s">
        <v>211</v>
      </c>
      <c r="P33" s="209" t="s">
        <v>212</v>
      </c>
      <c r="Q33" s="210">
        <f>IF(DATA[[#This Row],[STORAGE FEE]]=0,"NULL",DATA[[#This Row],[COLDROOM FEE]])-DATA[[#This Row],[STORAGE FEE]]</f>
        <v>0</v>
      </c>
      <c r="R33" s="210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400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204" t="s">
        <v>213</v>
      </c>
      <c r="B34" s="203" t="s">
        <v>214</v>
      </c>
      <c r="C34" s="203">
        <v>70</v>
      </c>
      <c r="D34" s="204" t="s">
        <v>49</v>
      </c>
      <c r="E34" s="204" t="s">
        <v>215</v>
      </c>
      <c r="F34" s="205">
        <v>537892477</v>
      </c>
      <c r="G34" s="204" t="s">
        <v>73</v>
      </c>
      <c r="H34" s="206">
        <v>0.5625</v>
      </c>
      <c r="I34" s="204" t="s">
        <v>57</v>
      </c>
      <c r="J34" s="207">
        <v>45575</v>
      </c>
      <c r="K34" s="207">
        <v>45772</v>
      </c>
      <c r="L34" s="203">
        <f>IF(ISBLANK(DATA[[#This Row],[DISCHARGE DATE]]),"NO DATE", DATA[[#This Row],[DISCHARGE DATE]]-DATA[[#This Row],[ADMISSION DATE]]+1)</f>
        <v>198</v>
      </c>
      <c r="M34" s="208">
        <v>350</v>
      </c>
      <c r="N34" s="208">
        <v>3960</v>
      </c>
      <c r="O34" s="209" t="s">
        <v>216</v>
      </c>
      <c r="P34" s="209" t="s">
        <v>217</v>
      </c>
      <c r="Q34" s="210">
        <f>IF(DATA[[#This Row],[STORAGE FEE]]=0,"NULL",DATA[[#This Row],[COLDROOM FEE]])-DATA[[#This Row],[STORAGE FEE]]</f>
        <v>0</v>
      </c>
      <c r="R34" s="210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400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204" t="s">
        <v>218</v>
      </c>
      <c r="B35" s="203" t="s">
        <v>219</v>
      </c>
      <c r="C35" s="203">
        <v>23</v>
      </c>
      <c r="D35" s="204" t="s">
        <v>49</v>
      </c>
      <c r="E35" s="204" t="s">
        <v>220</v>
      </c>
      <c r="F35" s="205">
        <v>536658995</v>
      </c>
      <c r="G35" s="204" t="s">
        <v>83</v>
      </c>
      <c r="H35" s="206">
        <v>0.72916666666666663</v>
      </c>
      <c r="I35" s="204" t="s">
        <v>57</v>
      </c>
      <c r="J35" s="207">
        <v>45576</v>
      </c>
      <c r="K35" s="207">
        <v>45743</v>
      </c>
      <c r="L35" s="203">
        <f>IF(ISBLANK(DATA[[#This Row],[DISCHARGE DATE]]),"NO DATE", DATA[[#This Row],[DISCHARGE DATE]]-DATA[[#This Row],[ADMISSION DATE]]+1)</f>
        <v>168</v>
      </c>
      <c r="M35" s="208">
        <v>350</v>
      </c>
      <c r="N35" s="208">
        <v>3360</v>
      </c>
      <c r="O35" s="209" t="s">
        <v>221</v>
      </c>
      <c r="P35" s="209" t="s">
        <v>222</v>
      </c>
      <c r="Q35" s="210">
        <f>IF(DATA[[#This Row],[STORAGE FEE]]=0,"NULL",DATA[[#This Row],[COLDROOM FEE]])-DATA[[#This Row],[STORAGE FEE]]</f>
        <v>0</v>
      </c>
      <c r="R35" s="210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400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204" t="s">
        <v>223</v>
      </c>
      <c r="B36" s="203" t="s">
        <v>224</v>
      </c>
      <c r="C36" s="203">
        <v>60</v>
      </c>
      <c r="D36" s="204" t="s">
        <v>53</v>
      </c>
      <c r="E36" s="204" t="s">
        <v>225</v>
      </c>
      <c r="F36" s="205">
        <v>543965476</v>
      </c>
      <c r="G36" s="204" t="s">
        <v>226</v>
      </c>
      <c r="H36" s="206">
        <v>0.33333333333333331</v>
      </c>
      <c r="I36" s="204" t="s">
        <v>50</v>
      </c>
      <c r="J36" s="207">
        <v>45577</v>
      </c>
      <c r="K36" s="207">
        <v>45597</v>
      </c>
      <c r="L36" s="203">
        <f>IF(ISBLANK(DATA[[#This Row],[DISCHARGE DATE]]),"NO DATE", DATA[[#This Row],[DISCHARGE DATE]]-DATA[[#This Row],[ADMISSION DATE]]+1)</f>
        <v>21</v>
      </c>
      <c r="M36" s="208">
        <v>350</v>
      </c>
      <c r="N36" s="208">
        <v>273</v>
      </c>
      <c r="O36" s="209" t="s">
        <v>227</v>
      </c>
      <c r="P36" s="209" t="s">
        <v>122</v>
      </c>
      <c r="Q36" s="210">
        <f>IF(DATA[[#This Row],[STORAGE FEE]]=0,"NULL",DATA[[#This Row],[COLDROOM FEE]])-DATA[[#This Row],[STORAGE FEE]]</f>
        <v>0</v>
      </c>
      <c r="R36" s="210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400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8" x14ac:dyDescent="0.3">
      <c r="A37" s="204" t="s">
        <v>228</v>
      </c>
      <c r="B37" s="203" t="s">
        <v>229</v>
      </c>
      <c r="C37" s="203">
        <v>55</v>
      </c>
      <c r="D37" s="204" t="s">
        <v>53</v>
      </c>
      <c r="E37" s="204" t="s">
        <v>230</v>
      </c>
      <c r="F37" s="205">
        <v>550267435</v>
      </c>
      <c r="G37" s="204" t="s">
        <v>83</v>
      </c>
      <c r="H37" s="206">
        <v>0.83333333333333337</v>
      </c>
      <c r="I37" s="204" t="s">
        <v>50</v>
      </c>
      <c r="J37" s="207">
        <v>45576</v>
      </c>
      <c r="K37" s="207">
        <v>45709</v>
      </c>
      <c r="L37" s="203">
        <f>IF(ISBLANK(DATA[[#This Row],[DISCHARGE DATE]]),"NO DATE", DATA[[#This Row],[DISCHARGE DATE]]-DATA[[#This Row],[ADMISSION DATE]]+1)</f>
        <v>134</v>
      </c>
      <c r="M37" s="208">
        <v>350</v>
      </c>
      <c r="N37" s="208">
        <v>1742</v>
      </c>
      <c r="O37" s="209" t="s">
        <v>231</v>
      </c>
      <c r="P37" s="209" t="s">
        <v>216</v>
      </c>
      <c r="Q37" s="210">
        <f>IF(DATA[[#This Row],[STORAGE FEE]]=0,"NULL",DATA[[#This Row],[COLDROOM FEE]])-DATA[[#This Row],[STORAGE FEE]]</f>
        <v>0</v>
      </c>
      <c r="R37" s="210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400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8" x14ac:dyDescent="0.3">
      <c r="A38" s="204" t="s">
        <v>232</v>
      </c>
      <c r="B38" s="203" t="s">
        <v>233</v>
      </c>
      <c r="C38" s="203">
        <v>36</v>
      </c>
      <c r="D38" s="204" t="s">
        <v>53</v>
      </c>
      <c r="E38" s="204" t="s">
        <v>234</v>
      </c>
      <c r="F38" s="205">
        <v>592684635</v>
      </c>
      <c r="G38" s="204" t="s">
        <v>83</v>
      </c>
      <c r="H38" s="206">
        <v>0.75</v>
      </c>
      <c r="I38" s="204" t="s">
        <v>50</v>
      </c>
      <c r="J38" s="207">
        <v>45578</v>
      </c>
      <c r="K38" s="207">
        <v>45744</v>
      </c>
      <c r="L38" s="203">
        <f>IF(ISBLANK(DATA[[#This Row],[DISCHARGE DATE]]),"NO DATE", DATA[[#This Row],[DISCHARGE DATE]]-DATA[[#This Row],[ADMISSION DATE]]+1)</f>
        <v>167</v>
      </c>
      <c r="M38" s="208">
        <v>350</v>
      </c>
      <c r="N38" s="208">
        <v>2171</v>
      </c>
      <c r="O38" s="209" t="s">
        <v>235</v>
      </c>
      <c r="P38" s="209" t="s">
        <v>236</v>
      </c>
      <c r="Q38" s="210">
        <f>IF(DATA[[#This Row],[STORAGE FEE]]=0,"NULL",DATA[[#This Row],[COLDROOM FEE]])-DATA[[#This Row],[STORAGE FEE]]</f>
        <v>0</v>
      </c>
      <c r="R38" s="210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400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204" t="s">
        <v>237</v>
      </c>
      <c r="B39" s="203" t="s">
        <v>238</v>
      </c>
      <c r="C39" s="203">
        <v>80</v>
      </c>
      <c r="D39" s="204" t="s">
        <v>53</v>
      </c>
      <c r="E39" s="204" t="s">
        <v>239</v>
      </c>
      <c r="F39" s="205">
        <v>245078950</v>
      </c>
      <c r="G39" s="204" t="s">
        <v>83</v>
      </c>
      <c r="H39" s="206">
        <v>0.25</v>
      </c>
      <c r="I39" s="204" t="s">
        <v>57</v>
      </c>
      <c r="J39" s="207">
        <v>45583</v>
      </c>
      <c r="K39" s="207">
        <v>45730</v>
      </c>
      <c r="L39" s="203">
        <f>IF(ISBLANK(DATA[[#This Row],[DISCHARGE DATE]]),"NO DATE", DATA[[#This Row],[DISCHARGE DATE]]-DATA[[#This Row],[ADMISSION DATE]]+1)</f>
        <v>148</v>
      </c>
      <c r="M39" s="208">
        <v>350</v>
      </c>
      <c r="N39" s="208">
        <v>2960</v>
      </c>
      <c r="O39" s="209" t="s">
        <v>202</v>
      </c>
      <c r="P39" s="209" t="s">
        <v>240</v>
      </c>
      <c r="Q39" s="210">
        <f>IF(DATA[[#This Row],[STORAGE FEE]]=0,"NULL",DATA[[#This Row],[COLDROOM FEE]])-DATA[[#This Row],[STORAGE FEE]]</f>
        <v>0</v>
      </c>
      <c r="R39" s="210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400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204" t="s">
        <v>241</v>
      </c>
      <c r="B40" s="203" t="s">
        <v>242</v>
      </c>
      <c r="C40" s="203">
        <v>74</v>
      </c>
      <c r="D40" s="204" t="s">
        <v>49</v>
      </c>
      <c r="E40" s="204" t="s">
        <v>243</v>
      </c>
      <c r="F40" s="205">
        <v>597766781</v>
      </c>
      <c r="G40" s="204" t="s">
        <v>89</v>
      </c>
      <c r="H40" s="206">
        <v>0.875</v>
      </c>
      <c r="I40" s="204" t="s">
        <v>50</v>
      </c>
      <c r="J40" s="207">
        <v>45583</v>
      </c>
      <c r="K40" s="207">
        <v>45744</v>
      </c>
      <c r="L40" s="203">
        <f>IF(ISBLANK(DATA[[#This Row],[DISCHARGE DATE]]),"NO DATE", DATA[[#This Row],[DISCHARGE DATE]]-DATA[[#This Row],[ADMISSION DATE]]+1)</f>
        <v>162</v>
      </c>
      <c r="M40" s="208">
        <v>350</v>
      </c>
      <c r="N40" s="208">
        <v>2106</v>
      </c>
      <c r="O40" s="209" t="s">
        <v>113</v>
      </c>
      <c r="P40" s="209" t="s">
        <v>244</v>
      </c>
      <c r="Q40" s="210">
        <f>IF(DATA[[#This Row],[STORAGE FEE]]=0,"NULL",DATA[[#This Row],[COLDROOM FEE]])-DATA[[#This Row],[STORAGE FEE]]</f>
        <v>0</v>
      </c>
      <c r="R40" s="210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400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204" t="s">
        <v>245</v>
      </c>
      <c r="B41" s="203" t="s">
        <v>246</v>
      </c>
      <c r="C41" s="203">
        <v>62</v>
      </c>
      <c r="D41" s="204" t="s">
        <v>53</v>
      </c>
      <c r="E41" s="204" t="s">
        <v>247</v>
      </c>
      <c r="F41" s="205">
        <v>243672593</v>
      </c>
      <c r="G41" s="204" t="s">
        <v>73</v>
      </c>
      <c r="H41" s="206">
        <v>0.66666666666666663</v>
      </c>
      <c r="I41" s="204" t="s">
        <v>50</v>
      </c>
      <c r="J41" s="207">
        <v>45586</v>
      </c>
      <c r="K41" s="207">
        <v>45807</v>
      </c>
      <c r="L41" s="203">
        <f>IF(ISBLANK(DATA[[#This Row],[DISCHARGE DATE]]),"NO DATE", DATA[[#This Row],[DISCHARGE DATE]]-DATA[[#This Row],[ADMISSION DATE]]+1)</f>
        <v>222</v>
      </c>
      <c r="M41" s="208">
        <v>350</v>
      </c>
      <c r="N41" s="208">
        <v>2886</v>
      </c>
      <c r="O41" s="209" t="s">
        <v>248</v>
      </c>
      <c r="P41" s="209" t="s">
        <v>249</v>
      </c>
      <c r="Q41" s="210">
        <f>IF(DATA[[#This Row],[STORAGE FEE]]=0,"NULL",DATA[[#This Row],[COLDROOM FEE]])-DATA[[#This Row],[STORAGE FEE]]</f>
        <v>0</v>
      </c>
      <c r="R41" s="210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400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204" t="s">
        <v>250</v>
      </c>
      <c r="B42" s="203" t="s">
        <v>251</v>
      </c>
      <c r="C42" s="203">
        <v>80</v>
      </c>
      <c r="D42" s="204" t="s">
        <v>53</v>
      </c>
      <c r="E42" s="204" t="s">
        <v>252</v>
      </c>
      <c r="F42" s="205">
        <v>599702518</v>
      </c>
      <c r="G42" s="204" t="s">
        <v>89</v>
      </c>
      <c r="H42" s="206">
        <v>0.61805555555555558</v>
      </c>
      <c r="I42" s="204" t="s">
        <v>50</v>
      </c>
      <c r="J42" s="207">
        <v>45587</v>
      </c>
      <c r="K42" s="207">
        <v>45744</v>
      </c>
      <c r="L42" s="203">
        <f>IF(ISBLANK(DATA[[#This Row],[DISCHARGE DATE]]),"NO DATE", DATA[[#This Row],[DISCHARGE DATE]]-DATA[[#This Row],[ADMISSION DATE]]+1)</f>
        <v>158</v>
      </c>
      <c r="M42" s="208">
        <v>350</v>
      </c>
      <c r="N42" s="208">
        <v>2054</v>
      </c>
      <c r="O42" s="209" t="s">
        <v>253</v>
      </c>
      <c r="P42" s="209" t="s">
        <v>254</v>
      </c>
      <c r="Q42" s="210">
        <f>IF(DATA[[#This Row],[STORAGE FEE]]=0,"NULL",DATA[[#This Row],[COLDROOM FEE]])-DATA[[#This Row],[STORAGE FEE]]</f>
        <v>0</v>
      </c>
      <c r="R42" s="210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400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204" t="s">
        <v>255</v>
      </c>
      <c r="B43" s="203" t="s">
        <v>256</v>
      </c>
      <c r="C43" s="203">
        <v>71</v>
      </c>
      <c r="D43" s="204" t="s">
        <v>53</v>
      </c>
      <c r="E43" s="204" t="s">
        <v>257</v>
      </c>
      <c r="F43" s="205">
        <v>549548828</v>
      </c>
      <c r="G43" s="204" t="s">
        <v>83</v>
      </c>
      <c r="H43" s="206">
        <v>0.75</v>
      </c>
      <c r="I43" s="204" t="s">
        <v>50</v>
      </c>
      <c r="J43" s="207">
        <v>45587</v>
      </c>
      <c r="K43" s="207">
        <v>45709</v>
      </c>
      <c r="L43" s="203">
        <f>IF(ISBLANK(DATA[[#This Row],[DISCHARGE DATE]]),"NO DATE", DATA[[#This Row],[DISCHARGE DATE]]-DATA[[#This Row],[ADMISSION DATE]]+1)</f>
        <v>123</v>
      </c>
      <c r="M43" s="208">
        <v>350</v>
      </c>
      <c r="N43" s="208">
        <v>1599</v>
      </c>
      <c r="O43" s="209" t="s">
        <v>240</v>
      </c>
      <c r="P43" s="209" t="s">
        <v>207</v>
      </c>
      <c r="Q43" s="210">
        <f>IF(DATA[[#This Row],[STORAGE FEE]]=0,"NULL",DATA[[#This Row],[COLDROOM FEE]])-DATA[[#This Row],[STORAGE FEE]]</f>
        <v>0</v>
      </c>
      <c r="R43" s="210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400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204" t="s">
        <v>258</v>
      </c>
      <c r="B44" s="203" t="s">
        <v>259</v>
      </c>
      <c r="C44" s="203">
        <v>55</v>
      </c>
      <c r="D44" s="204" t="s">
        <v>53</v>
      </c>
      <c r="E44" s="204" t="s">
        <v>260</v>
      </c>
      <c r="F44" s="205">
        <v>598796666</v>
      </c>
      <c r="G44" s="204" t="s">
        <v>83</v>
      </c>
      <c r="H44" s="206">
        <v>0.69444444444444442</v>
      </c>
      <c r="I44" s="204" t="s">
        <v>50</v>
      </c>
      <c r="J44" s="207">
        <v>45588</v>
      </c>
      <c r="K44" s="207">
        <v>45807</v>
      </c>
      <c r="L44" s="203">
        <f>IF(ISBLANK(DATA[[#This Row],[DISCHARGE DATE]]),"NO DATE", DATA[[#This Row],[DISCHARGE DATE]]-DATA[[#This Row],[ADMISSION DATE]]+1)</f>
        <v>220</v>
      </c>
      <c r="M44" s="208">
        <v>350</v>
      </c>
      <c r="N44" s="208">
        <v>2860</v>
      </c>
      <c r="O44" s="209" t="s">
        <v>236</v>
      </c>
      <c r="P44" s="209" t="s">
        <v>261</v>
      </c>
      <c r="Q44" s="210">
        <f>IF(DATA[[#This Row],[STORAGE FEE]]=0,"NULL",DATA[[#This Row],[COLDROOM FEE]])-DATA[[#This Row],[STORAGE FEE]]</f>
        <v>0</v>
      </c>
      <c r="R44" s="210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400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204" t="s">
        <v>262</v>
      </c>
      <c r="B45" s="203" t="s">
        <v>263</v>
      </c>
      <c r="C45" s="203">
        <v>75</v>
      </c>
      <c r="D45" s="204" t="s">
        <v>53</v>
      </c>
      <c r="E45" s="204" t="s">
        <v>264</v>
      </c>
      <c r="F45" s="205">
        <v>246782477</v>
      </c>
      <c r="G45" s="204" t="s">
        <v>73</v>
      </c>
      <c r="H45" s="206">
        <v>0.44097222222222221</v>
      </c>
      <c r="I45" s="204" t="s">
        <v>50</v>
      </c>
      <c r="J45" s="207">
        <v>45594</v>
      </c>
      <c r="K45" s="207">
        <v>45772</v>
      </c>
      <c r="L45" s="203">
        <f>IF(ISBLANK(DATA[[#This Row],[DISCHARGE DATE]]),"NO DATE", DATA[[#This Row],[DISCHARGE DATE]]-DATA[[#This Row],[ADMISSION DATE]]+1)</f>
        <v>179</v>
      </c>
      <c r="M45" s="208">
        <v>350</v>
      </c>
      <c r="N45" s="208">
        <v>2327</v>
      </c>
      <c r="O45" s="209" t="s">
        <v>265</v>
      </c>
      <c r="P45" s="209" t="s">
        <v>266</v>
      </c>
      <c r="Q45" s="210">
        <f>IF(DATA[[#This Row],[STORAGE FEE]]=0,"NULL",DATA[[#This Row],[COLDROOM FEE]])-DATA[[#This Row],[STORAGE FEE]]</f>
        <v>0</v>
      </c>
      <c r="R45" s="210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400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204" t="s">
        <v>267</v>
      </c>
      <c r="B46" s="203" t="s">
        <v>268</v>
      </c>
      <c r="C46" s="203">
        <v>60</v>
      </c>
      <c r="D46" s="204" t="s">
        <v>49</v>
      </c>
      <c r="E46" s="204" t="s">
        <v>269</v>
      </c>
      <c r="F46" s="205">
        <v>591411684</v>
      </c>
      <c r="G46" s="204" t="s">
        <v>270</v>
      </c>
      <c r="H46" s="206">
        <v>0.5</v>
      </c>
      <c r="I46" s="204" t="s">
        <v>57</v>
      </c>
      <c r="J46" s="207">
        <v>45597</v>
      </c>
      <c r="K46" s="207">
        <v>45779</v>
      </c>
      <c r="L46" s="203">
        <f>IF(ISBLANK(DATA[[#This Row],[DISCHARGE DATE]]),"NO DATE", DATA[[#This Row],[DISCHARGE DATE]]-DATA[[#This Row],[ADMISSION DATE]]+1)</f>
        <v>183</v>
      </c>
      <c r="M46" s="208">
        <v>350</v>
      </c>
      <c r="N46" s="208">
        <v>3660</v>
      </c>
      <c r="O46" s="209" t="s">
        <v>271</v>
      </c>
      <c r="P46" s="209" t="s">
        <v>272</v>
      </c>
      <c r="Q46" s="210">
        <f>IF(DATA[[#This Row],[STORAGE FEE]]=0,"NULL",DATA[[#This Row],[COLDROOM FEE]])-DATA[[#This Row],[STORAGE FEE]]</f>
        <v>0</v>
      </c>
      <c r="R46" s="210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400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204" t="s">
        <v>273</v>
      </c>
      <c r="B47" s="203" t="s">
        <v>274</v>
      </c>
      <c r="C47" s="203">
        <v>85</v>
      </c>
      <c r="D47" s="204" t="s">
        <v>53</v>
      </c>
      <c r="E47" s="204" t="s">
        <v>275</v>
      </c>
      <c r="F47" s="205">
        <v>249608599</v>
      </c>
      <c r="G47" s="204" t="s">
        <v>83</v>
      </c>
      <c r="H47" s="206">
        <v>0.20833333333333334</v>
      </c>
      <c r="I47" s="204" t="s">
        <v>57</v>
      </c>
      <c r="J47" s="207">
        <v>45602</v>
      </c>
      <c r="K47" s="207">
        <v>45772</v>
      </c>
      <c r="L47" s="203">
        <f>IF(ISBLANK(DATA[[#This Row],[DISCHARGE DATE]]),"NO DATE", DATA[[#This Row],[DISCHARGE DATE]]-DATA[[#This Row],[ADMISSION DATE]]+1)</f>
        <v>171</v>
      </c>
      <c r="M47" s="208">
        <v>350</v>
      </c>
      <c r="N47" s="208">
        <v>3420</v>
      </c>
      <c r="O47" s="209" t="s">
        <v>276</v>
      </c>
      <c r="P47" s="209" t="s">
        <v>277</v>
      </c>
      <c r="Q47" s="210">
        <f>IF(DATA[[#This Row],[STORAGE FEE]]=0,"NULL",DATA[[#This Row],[COLDROOM FEE]])-DATA[[#This Row],[STORAGE FEE]]</f>
        <v>0</v>
      </c>
      <c r="R47" s="210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400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204" t="s">
        <v>278</v>
      </c>
      <c r="B48" s="203" t="s">
        <v>279</v>
      </c>
      <c r="C48" s="203">
        <v>56</v>
      </c>
      <c r="D48" s="204" t="s">
        <v>49</v>
      </c>
      <c r="E48" s="204" t="s">
        <v>280</v>
      </c>
      <c r="F48" s="205">
        <v>592417150</v>
      </c>
      <c r="G48" s="204" t="s">
        <v>89</v>
      </c>
      <c r="H48" s="206">
        <v>0.22916666666666666</v>
      </c>
      <c r="I48" s="204" t="s">
        <v>50</v>
      </c>
      <c r="J48" s="207">
        <v>45604</v>
      </c>
      <c r="K48" s="207">
        <v>45688</v>
      </c>
      <c r="L48" s="203">
        <f>IF(ISBLANK(DATA[[#This Row],[DISCHARGE DATE]]),"NO DATE", DATA[[#This Row],[DISCHARGE DATE]]-DATA[[#This Row],[ADMISSION DATE]]+1)</f>
        <v>85</v>
      </c>
      <c r="M48" s="208">
        <v>350</v>
      </c>
      <c r="N48" s="208">
        <v>1105</v>
      </c>
      <c r="O48" s="209" t="s">
        <v>281</v>
      </c>
      <c r="P48" s="209" t="s">
        <v>188</v>
      </c>
      <c r="Q48" s="210">
        <f>IF(DATA[[#This Row],[STORAGE FEE]]=0,"NULL",DATA[[#This Row],[COLDROOM FEE]])-DATA[[#This Row],[STORAGE FEE]]</f>
        <v>0</v>
      </c>
      <c r="R48" s="210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400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204" t="s">
        <v>282</v>
      </c>
      <c r="B49" s="203" t="s">
        <v>283</v>
      </c>
      <c r="C49" s="203">
        <v>79</v>
      </c>
      <c r="D49" s="204" t="s">
        <v>49</v>
      </c>
      <c r="E49" s="204" t="s">
        <v>284</v>
      </c>
      <c r="F49" s="205">
        <v>245427262</v>
      </c>
      <c r="G49" s="204" t="s">
        <v>135</v>
      </c>
      <c r="H49" s="206">
        <v>0.54166666666666663</v>
      </c>
      <c r="I49" s="204" t="s">
        <v>50</v>
      </c>
      <c r="J49" s="207">
        <v>45604</v>
      </c>
      <c r="K49" s="207">
        <v>45723</v>
      </c>
      <c r="L49" s="203">
        <f>IF(ISBLANK(DATA[[#This Row],[DISCHARGE DATE]]),"NO DATE", DATA[[#This Row],[DISCHARGE DATE]]-DATA[[#This Row],[ADMISSION DATE]]+1)</f>
        <v>120</v>
      </c>
      <c r="M49" s="208">
        <v>350</v>
      </c>
      <c r="N49" s="208">
        <v>1560</v>
      </c>
      <c r="O49" s="209" t="s">
        <v>285</v>
      </c>
      <c r="P49" s="209" t="s">
        <v>201</v>
      </c>
      <c r="Q49" s="210">
        <f>IF(DATA[[#This Row],[STORAGE FEE]]=0,"NULL",DATA[[#This Row],[COLDROOM FEE]])-DATA[[#This Row],[STORAGE FEE]]</f>
        <v>0</v>
      </c>
      <c r="R49" s="210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400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204" t="s">
        <v>286</v>
      </c>
      <c r="B50" s="203" t="s">
        <v>287</v>
      </c>
      <c r="C50" s="203">
        <v>73</v>
      </c>
      <c r="D50" s="204" t="s">
        <v>53</v>
      </c>
      <c r="E50" s="204" t="s">
        <v>288</v>
      </c>
      <c r="F50" s="205">
        <v>531488948</v>
      </c>
      <c r="G50" s="204" t="s">
        <v>73</v>
      </c>
      <c r="H50" s="206">
        <v>0.5</v>
      </c>
      <c r="I50" s="204" t="s">
        <v>50</v>
      </c>
      <c r="J50" s="207">
        <v>45612</v>
      </c>
      <c r="K50" s="207">
        <v>45744</v>
      </c>
      <c r="L50" s="203">
        <f>IF(ISBLANK(DATA[[#This Row],[DISCHARGE DATE]]),"NO DATE", DATA[[#This Row],[DISCHARGE DATE]]-DATA[[#This Row],[ADMISSION DATE]]+1)</f>
        <v>133</v>
      </c>
      <c r="M50" s="208">
        <v>350</v>
      </c>
      <c r="N50" s="208">
        <v>1729</v>
      </c>
      <c r="O50" s="209" t="s">
        <v>289</v>
      </c>
      <c r="P50" s="209" t="s">
        <v>290</v>
      </c>
      <c r="Q50" s="210">
        <f>IF(DATA[[#This Row],[STORAGE FEE]]=0,"NULL",DATA[[#This Row],[COLDROOM FEE]])-DATA[[#This Row],[STORAGE FEE]]</f>
        <v>0</v>
      </c>
      <c r="R50" s="210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400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204" t="s">
        <v>291</v>
      </c>
      <c r="B51" s="203" t="s">
        <v>292</v>
      </c>
      <c r="C51" s="203">
        <v>82</v>
      </c>
      <c r="D51" s="204" t="s">
        <v>53</v>
      </c>
      <c r="E51" s="204" t="s">
        <v>293</v>
      </c>
      <c r="F51" s="205">
        <v>245461941</v>
      </c>
      <c r="G51" s="204" t="s">
        <v>89</v>
      </c>
      <c r="H51" s="206">
        <v>0.72916666666666663</v>
      </c>
      <c r="I51" s="204" t="s">
        <v>57</v>
      </c>
      <c r="J51" s="207">
        <v>45612</v>
      </c>
      <c r="K51" s="207">
        <v>45688</v>
      </c>
      <c r="L51" s="203">
        <f>IF(ISBLANK(DATA[[#This Row],[DISCHARGE DATE]]),"NO DATE", DATA[[#This Row],[DISCHARGE DATE]]-DATA[[#This Row],[ADMISSION DATE]]+1)</f>
        <v>77</v>
      </c>
      <c r="M51" s="208">
        <v>350</v>
      </c>
      <c r="N51" s="208">
        <v>1540</v>
      </c>
      <c r="O51" s="209" t="s">
        <v>294</v>
      </c>
      <c r="P51" s="209" t="s">
        <v>192</v>
      </c>
      <c r="Q51" s="210">
        <f>IF(DATA[[#This Row],[STORAGE FEE]]=0,"NULL",DATA[[#This Row],[COLDROOM FEE]])-DATA[[#This Row],[STORAGE FEE]]</f>
        <v>0</v>
      </c>
      <c r="R51" s="210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400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204" t="s">
        <v>295</v>
      </c>
      <c r="B52" s="203" t="s">
        <v>296</v>
      </c>
      <c r="C52" s="203">
        <v>40</v>
      </c>
      <c r="D52" s="204" t="s">
        <v>49</v>
      </c>
      <c r="E52" s="204" t="s">
        <v>297</v>
      </c>
      <c r="F52" s="205">
        <v>541938360</v>
      </c>
      <c r="G52" s="204" t="s">
        <v>196</v>
      </c>
      <c r="H52" s="206">
        <v>0.5</v>
      </c>
      <c r="I52" s="204" t="s">
        <v>50</v>
      </c>
      <c r="J52" s="207">
        <v>45614</v>
      </c>
      <c r="K52" s="207">
        <v>45709</v>
      </c>
      <c r="L52" s="203">
        <f>IF(ISBLANK(DATA[[#This Row],[DISCHARGE DATE]]),"NO DATE", DATA[[#This Row],[DISCHARGE DATE]]-DATA[[#This Row],[ADMISSION DATE]]+1)</f>
        <v>96</v>
      </c>
      <c r="M52" s="208">
        <v>350</v>
      </c>
      <c r="N52" s="208">
        <v>1920</v>
      </c>
      <c r="O52" s="209" t="s">
        <v>298</v>
      </c>
      <c r="P52" s="209" t="s">
        <v>221</v>
      </c>
      <c r="Q52" s="210">
        <f>IF(DATA[[#This Row],[STORAGE FEE]]=0,"NULL",DATA[[#This Row],[COLDROOM FEE]])-DATA[[#This Row],[STORAGE FEE]]</f>
        <v>672</v>
      </c>
      <c r="R52" s="210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400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204" t="s">
        <v>299</v>
      </c>
      <c r="B53" s="203" t="s">
        <v>300</v>
      </c>
      <c r="C53" s="203">
        <v>70</v>
      </c>
      <c r="D53" s="204" t="s">
        <v>49</v>
      </c>
      <c r="E53" s="204" t="s">
        <v>301</v>
      </c>
      <c r="F53" s="205">
        <v>591349206</v>
      </c>
      <c r="G53" s="204" t="s">
        <v>73</v>
      </c>
      <c r="H53" s="206">
        <v>0.25</v>
      </c>
      <c r="I53" s="204" t="s">
        <v>57</v>
      </c>
      <c r="J53" s="207">
        <v>45618</v>
      </c>
      <c r="K53" s="207">
        <v>45807</v>
      </c>
      <c r="L53" s="203">
        <f>IF(ISBLANK(DATA[[#This Row],[DISCHARGE DATE]]),"NO DATE", DATA[[#This Row],[DISCHARGE DATE]]-DATA[[#This Row],[ADMISSION DATE]]+1)</f>
        <v>190</v>
      </c>
      <c r="M53" s="208">
        <v>350</v>
      </c>
      <c r="N53" s="208">
        <v>3800</v>
      </c>
      <c r="O53" s="209" t="s">
        <v>302</v>
      </c>
      <c r="P53" s="209" t="s">
        <v>303</v>
      </c>
      <c r="Q53" s="210">
        <f>IF(DATA[[#This Row],[STORAGE FEE]]=0,"NULL",DATA[[#This Row],[COLDROOM FEE]])-DATA[[#This Row],[STORAGE FEE]]</f>
        <v>0</v>
      </c>
      <c r="R53" s="210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400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204" t="s">
        <v>304</v>
      </c>
      <c r="B54" s="203" t="s">
        <v>305</v>
      </c>
      <c r="C54" s="203">
        <v>42</v>
      </c>
      <c r="D54" s="204" t="s">
        <v>49</v>
      </c>
      <c r="E54" s="204" t="s">
        <v>306</v>
      </c>
      <c r="F54" s="205">
        <v>242122292</v>
      </c>
      <c r="G54" s="204" t="s">
        <v>73</v>
      </c>
      <c r="H54" s="206">
        <v>0.25</v>
      </c>
      <c r="I54" s="204" t="s">
        <v>50</v>
      </c>
      <c r="J54" s="207">
        <v>45621</v>
      </c>
      <c r="K54" s="207">
        <v>45709</v>
      </c>
      <c r="L54" s="203">
        <f>IF(ISBLANK(DATA[[#This Row],[DISCHARGE DATE]]),"NO DATE", DATA[[#This Row],[DISCHARGE DATE]]-DATA[[#This Row],[ADMISSION DATE]]+1)</f>
        <v>89</v>
      </c>
      <c r="M54" s="208">
        <v>350</v>
      </c>
      <c r="N54" s="208">
        <v>1157</v>
      </c>
      <c r="O54" s="209" t="s">
        <v>307</v>
      </c>
      <c r="P54" s="209" t="s">
        <v>231</v>
      </c>
      <c r="Q54" s="210">
        <f>IF(DATA[[#This Row],[STORAGE FEE]]=0,"NULL",DATA[[#This Row],[COLDROOM FEE]])-DATA[[#This Row],[STORAGE FEE]]</f>
        <v>0</v>
      </c>
      <c r="R54" s="210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400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8" x14ac:dyDescent="0.3">
      <c r="A55" s="204" t="s">
        <v>308</v>
      </c>
      <c r="B55" s="203" t="s">
        <v>309</v>
      </c>
      <c r="C55" s="203">
        <v>56</v>
      </c>
      <c r="D55" s="204" t="s">
        <v>53</v>
      </c>
      <c r="E55" s="204" t="s">
        <v>310</v>
      </c>
      <c r="F55" s="205">
        <v>591349206</v>
      </c>
      <c r="G55" s="204" t="s">
        <v>73</v>
      </c>
      <c r="H55" s="206">
        <v>0.77083333333333337</v>
      </c>
      <c r="I55" s="204" t="s">
        <v>57</v>
      </c>
      <c r="J55" s="207">
        <v>45619</v>
      </c>
      <c r="K55" s="207">
        <v>45744</v>
      </c>
      <c r="L55" s="203">
        <f>IF(ISBLANK(DATA[[#This Row],[DISCHARGE DATE]]),"NO DATE", DATA[[#This Row],[DISCHARGE DATE]]-DATA[[#This Row],[ADMISSION DATE]]+1)</f>
        <v>126</v>
      </c>
      <c r="M55" s="208">
        <v>350</v>
      </c>
      <c r="N55" s="208">
        <v>2520</v>
      </c>
      <c r="O55" s="209" t="s">
        <v>222</v>
      </c>
      <c r="P55" s="209" t="s">
        <v>311</v>
      </c>
      <c r="Q55" s="210">
        <f>IF(DATA[[#This Row],[STORAGE FEE]]=0,"NULL",DATA[[#This Row],[COLDROOM FEE]])-DATA[[#This Row],[STORAGE FEE]]</f>
        <v>0</v>
      </c>
      <c r="R55" s="210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400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8" x14ac:dyDescent="0.3">
      <c r="A56" s="204" t="s">
        <v>312</v>
      </c>
      <c r="B56" s="203" t="s">
        <v>313</v>
      </c>
      <c r="C56" s="203">
        <v>87</v>
      </c>
      <c r="D56" s="204" t="s">
        <v>49</v>
      </c>
      <c r="E56" s="204" t="s">
        <v>314</v>
      </c>
      <c r="F56" s="205">
        <v>245209916</v>
      </c>
      <c r="G56" s="204" t="s">
        <v>73</v>
      </c>
      <c r="H56" s="206">
        <v>0.52222222222222225</v>
      </c>
      <c r="I56" s="204" t="s">
        <v>50</v>
      </c>
      <c r="J56" s="207">
        <v>45624</v>
      </c>
      <c r="K56" s="207">
        <v>45744</v>
      </c>
      <c r="L56" s="203">
        <f>IF(ISBLANK(DATA[[#This Row],[DISCHARGE DATE]]),"NO DATE", DATA[[#This Row],[DISCHARGE DATE]]-DATA[[#This Row],[ADMISSION DATE]]+1)</f>
        <v>121</v>
      </c>
      <c r="M56" s="208">
        <v>350</v>
      </c>
      <c r="N56" s="208">
        <v>1573</v>
      </c>
      <c r="O56" s="209" t="s">
        <v>254</v>
      </c>
      <c r="P56" s="209" t="s">
        <v>285</v>
      </c>
      <c r="Q56" s="210">
        <f>IF(DATA[[#This Row],[STORAGE FEE]]=0,"NULL",DATA[[#This Row],[COLDROOM FEE]])-DATA[[#This Row],[STORAGE FEE]]</f>
        <v>0</v>
      </c>
      <c r="R56" s="210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400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204" t="s">
        <v>315</v>
      </c>
      <c r="B57" s="203" t="s">
        <v>316</v>
      </c>
      <c r="C57" s="203">
        <v>80</v>
      </c>
      <c r="D57" s="204" t="s">
        <v>49</v>
      </c>
      <c r="E57" s="204" t="s">
        <v>317</v>
      </c>
      <c r="F57" s="205">
        <v>247570112</v>
      </c>
      <c r="G57" s="204" t="s">
        <v>73</v>
      </c>
      <c r="H57" s="206">
        <v>0.52916666666666667</v>
      </c>
      <c r="I57" s="204" t="s">
        <v>57</v>
      </c>
      <c r="J57" s="207">
        <v>45625</v>
      </c>
      <c r="K57" s="207">
        <v>45723</v>
      </c>
      <c r="L57" s="203">
        <f>IF(ISBLANK(DATA[[#This Row],[DISCHARGE DATE]]),"NO DATE", DATA[[#This Row],[DISCHARGE DATE]]-DATA[[#This Row],[ADMISSION DATE]]+1)</f>
        <v>99</v>
      </c>
      <c r="M57" s="208">
        <v>350</v>
      </c>
      <c r="N57" s="208">
        <v>1980</v>
      </c>
      <c r="O57" s="209" t="s">
        <v>318</v>
      </c>
      <c r="P57" s="209" t="s">
        <v>248</v>
      </c>
      <c r="Q57" s="210">
        <f>IF(DATA[[#This Row],[STORAGE FEE]]=0,"NULL",DATA[[#This Row],[COLDROOM FEE]])-DATA[[#This Row],[STORAGE FEE]]</f>
        <v>0</v>
      </c>
      <c r="R57" s="210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400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204" t="s">
        <v>319</v>
      </c>
      <c r="B58" s="203" t="s">
        <v>320</v>
      </c>
      <c r="C58" s="203">
        <v>62</v>
      </c>
      <c r="D58" s="204" t="s">
        <v>53</v>
      </c>
      <c r="E58" s="204" t="s">
        <v>321</v>
      </c>
      <c r="F58" s="205">
        <v>544229344</v>
      </c>
      <c r="G58" s="204" t="s">
        <v>89</v>
      </c>
      <c r="H58" s="206">
        <v>0.83333333333333337</v>
      </c>
      <c r="I58" s="204" t="s">
        <v>50</v>
      </c>
      <c r="J58" s="207">
        <v>45627</v>
      </c>
      <c r="K58" s="207">
        <v>45723</v>
      </c>
      <c r="L58" s="203">
        <f>IF(ISBLANK(DATA[[#This Row],[DISCHARGE DATE]]),"NO DATE", DATA[[#This Row],[DISCHARGE DATE]]-DATA[[#This Row],[ADMISSION DATE]]+1)</f>
        <v>97</v>
      </c>
      <c r="M58" s="208">
        <v>350</v>
      </c>
      <c r="N58" s="208">
        <v>1261</v>
      </c>
      <c r="O58" s="209" t="s">
        <v>322</v>
      </c>
      <c r="P58" s="209" t="s">
        <v>235</v>
      </c>
      <c r="Q58" s="210">
        <f>IF(DATA[[#This Row],[STORAGE FEE]]=0,"NULL",DATA[[#This Row],[COLDROOM FEE]])-DATA[[#This Row],[STORAGE FEE]]</f>
        <v>0</v>
      </c>
      <c r="R58" s="210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400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8" x14ac:dyDescent="0.3">
      <c r="A59" s="204" t="s">
        <v>323</v>
      </c>
      <c r="B59" s="203" t="s">
        <v>324</v>
      </c>
      <c r="C59" s="203">
        <v>64</v>
      </c>
      <c r="D59" s="204" t="s">
        <v>53</v>
      </c>
      <c r="E59" s="204" t="s">
        <v>325</v>
      </c>
      <c r="F59" s="205">
        <v>240097477</v>
      </c>
      <c r="G59" s="204" t="s">
        <v>73</v>
      </c>
      <c r="H59" s="206">
        <v>0.61319444444444449</v>
      </c>
      <c r="I59" s="204" t="s">
        <v>50</v>
      </c>
      <c r="J59" s="207">
        <v>45628</v>
      </c>
      <c r="K59" s="207">
        <v>45744</v>
      </c>
      <c r="L59" s="203">
        <f>IF(ISBLANK(DATA[[#This Row],[DISCHARGE DATE]]),"NO DATE", DATA[[#This Row],[DISCHARGE DATE]]-DATA[[#This Row],[ADMISSION DATE]]+1)</f>
        <v>117</v>
      </c>
      <c r="M59" s="208">
        <v>350</v>
      </c>
      <c r="N59" s="208">
        <v>1521</v>
      </c>
      <c r="O59" s="209" t="s">
        <v>326</v>
      </c>
      <c r="P59" s="209" t="s">
        <v>327</v>
      </c>
      <c r="Q59" s="210">
        <f>IF(DATA[[#This Row],[STORAGE FEE]]=0,"NULL",DATA[[#This Row],[COLDROOM FEE]])-DATA[[#This Row],[STORAGE FEE]]</f>
        <v>0</v>
      </c>
      <c r="R59" s="210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400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204" t="s">
        <v>328</v>
      </c>
      <c r="B60" s="203" t="s">
        <v>329</v>
      </c>
      <c r="C60" s="203">
        <v>43</v>
      </c>
      <c r="D60" s="204" t="s">
        <v>53</v>
      </c>
      <c r="E60" s="204" t="s">
        <v>330</v>
      </c>
      <c r="F60" s="205">
        <v>532467807</v>
      </c>
      <c r="G60" s="204" t="s">
        <v>73</v>
      </c>
      <c r="H60" s="206">
        <v>0.79166666666666663</v>
      </c>
      <c r="I60" s="204" t="s">
        <v>50</v>
      </c>
      <c r="J60" s="207">
        <v>45626</v>
      </c>
      <c r="K60" s="207">
        <v>45641</v>
      </c>
      <c r="L60" s="203">
        <f>IF(ISBLANK(DATA[[#This Row],[DISCHARGE DATE]]),"NO DATE", DATA[[#This Row],[DISCHARGE DATE]]-DATA[[#This Row],[ADMISSION DATE]]+1)</f>
        <v>16</v>
      </c>
      <c r="M60" s="208">
        <v>350</v>
      </c>
      <c r="N60" s="208">
        <v>208</v>
      </c>
      <c r="O60" s="209" t="s">
        <v>123</v>
      </c>
      <c r="P60" s="209" t="s">
        <v>184</v>
      </c>
      <c r="Q60" s="210">
        <f>IF(DATA[[#This Row],[STORAGE FEE]]=0,"NULL",DATA[[#This Row],[COLDROOM FEE]])-DATA[[#This Row],[STORAGE FEE]]</f>
        <v>0</v>
      </c>
      <c r="R60" s="210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400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8" x14ac:dyDescent="0.3">
      <c r="A61" s="204" t="s">
        <v>331</v>
      </c>
      <c r="B61" s="203" t="s">
        <v>332</v>
      </c>
      <c r="C61" s="203">
        <v>60</v>
      </c>
      <c r="D61" s="204" t="s">
        <v>53</v>
      </c>
      <c r="E61" s="204" t="s">
        <v>333</v>
      </c>
      <c r="F61" s="205">
        <v>598241643</v>
      </c>
      <c r="G61" s="204" t="s">
        <v>135</v>
      </c>
      <c r="H61" s="206">
        <v>0.29166666666666669</v>
      </c>
      <c r="I61" s="204" t="s">
        <v>57</v>
      </c>
      <c r="J61" s="207">
        <v>45639</v>
      </c>
      <c r="K61" s="207">
        <v>45737</v>
      </c>
      <c r="L61" s="203">
        <f>IF(ISBLANK(DATA[[#This Row],[DISCHARGE DATE]]),"NO DATE", DATA[[#This Row],[DISCHARGE DATE]]-DATA[[#This Row],[ADMISSION DATE]]+1)</f>
        <v>99</v>
      </c>
      <c r="M61" s="208">
        <v>350</v>
      </c>
      <c r="N61" s="208">
        <v>1980</v>
      </c>
      <c r="O61" s="209" t="s">
        <v>334</v>
      </c>
      <c r="P61" s="209" t="s">
        <v>298</v>
      </c>
      <c r="Q61" s="210">
        <f>IF(DATA[[#This Row],[STORAGE FEE]]=0,"NULL",DATA[[#This Row],[COLDROOM FEE]])-DATA[[#This Row],[STORAGE FEE]]</f>
        <v>0</v>
      </c>
      <c r="R61" s="210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400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204" t="s">
        <v>335</v>
      </c>
      <c r="B62" s="203" t="s">
        <v>336</v>
      </c>
      <c r="C62" s="203">
        <v>65</v>
      </c>
      <c r="D62" s="204" t="s">
        <v>53</v>
      </c>
      <c r="E62" s="204" t="s">
        <v>337</v>
      </c>
      <c r="F62" s="205">
        <v>544817091</v>
      </c>
      <c r="G62" s="204" t="s">
        <v>135</v>
      </c>
      <c r="H62" s="206">
        <v>0.8125</v>
      </c>
      <c r="I62" s="204" t="s">
        <v>50</v>
      </c>
      <c r="J62" s="207">
        <v>45641</v>
      </c>
      <c r="K62" s="207">
        <v>45737</v>
      </c>
      <c r="L62" s="203">
        <f>IF(ISBLANK(DATA[[#This Row],[DISCHARGE DATE]]),"NO DATE", DATA[[#This Row],[DISCHARGE DATE]]-DATA[[#This Row],[ADMISSION DATE]]+1)</f>
        <v>97</v>
      </c>
      <c r="M62" s="208">
        <v>350</v>
      </c>
      <c r="N62" s="208">
        <v>1261</v>
      </c>
      <c r="O62" s="209" t="s">
        <v>141</v>
      </c>
      <c r="P62" s="209" t="s">
        <v>289</v>
      </c>
      <c r="Q62" s="210">
        <f>IF(DATA[[#This Row],[STORAGE FEE]]=0,"NULL",DATA[[#This Row],[COLDROOM FEE]])-DATA[[#This Row],[STORAGE FEE]]</f>
        <v>0</v>
      </c>
      <c r="R62" s="210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400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204" t="s">
        <v>338</v>
      </c>
      <c r="B63" s="203" t="s">
        <v>339</v>
      </c>
      <c r="C63" s="203">
        <v>64</v>
      </c>
      <c r="D63" s="204" t="s">
        <v>53</v>
      </c>
      <c r="E63" s="204" t="s">
        <v>139</v>
      </c>
      <c r="F63" s="205">
        <v>594120618</v>
      </c>
      <c r="G63" s="204" t="s">
        <v>89</v>
      </c>
      <c r="H63" s="206">
        <v>0.3125</v>
      </c>
      <c r="I63" s="204" t="s">
        <v>50</v>
      </c>
      <c r="J63" s="207">
        <v>45643</v>
      </c>
      <c r="K63" s="207">
        <v>45744</v>
      </c>
      <c r="L63" s="203">
        <f>IF(ISBLANK(DATA[[#This Row],[DISCHARGE DATE]]),"NO DATE", DATA[[#This Row],[DISCHARGE DATE]]-DATA[[#This Row],[ADMISSION DATE]]+1)</f>
        <v>102</v>
      </c>
      <c r="M63" s="208">
        <v>350</v>
      </c>
      <c r="N63" s="208">
        <v>1326</v>
      </c>
      <c r="O63" s="209" t="s">
        <v>244</v>
      </c>
      <c r="P63" s="209" t="s">
        <v>334</v>
      </c>
      <c r="Q63" s="210">
        <f>IF(DATA[[#This Row],[STORAGE FEE]]=0,"NULL",DATA[[#This Row],[COLDROOM FEE]])-DATA[[#This Row],[STORAGE FEE]]</f>
        <v>0</v>
      </c>
      <c r="R63" s="210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400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204" t="s">
        <v>340</v>
      </c>
      <c r="B64" s="203" t="s">
        <v>341</v>
      </c>
      <c r="C64" s="203">
        <v>52</v>
      </c>
      <c r="D64" s="204" t="s">
        <v>49</v>
      </c>
      <c r="E64" s="204" t="s">
        <v>342</v>
      </c>
      <c r="F64" s="205">
        <v>542668147</v>
      </c>
      <c r="G64" s="204" t="s">
        <v>73</v>
      </c>
      <c r="H64" s="206">
        <v>0.39583333333333331</v>
      </c>
      <c r="I64" s="204" t="s">
        <v>50</v>
      </c>
      <c r="J64" s="207">
        <v>45644</v>
      </c>
      <c r="K64" s="207">
        <v>45772</v>
      </c>
      <c r="L64" s="203">
        <f>IF(ISBLANK(DATA[[#This Row],[DISCHARGE DATE]]),"NO DATE", DATA[[#This Row],[DISCHARGE DATE]]-DATA[[#This Row],[ADMISSION DATE]]+1)</f>
        <v>129</v>
      </c>
      <c r="M64" s="208">
        <v>350</v>
      </c>
      <c r="N64" s="208">
        <v>1677</v>
      </c>
      <c r="O64" s="209" t="s">
        <v>343</v>
      </c>
      <c r="P64" s="209" t="s">
        <v>344</v>
      </c>
      <c r="Q64" s="210">
        <f>IF(DATA[[#This Row],[STORAGE FEE]]=0,"NULL",DATA[[#This Row],[COLDROOM FEE]])-DATA[[#This Row],[STORAGE FEE]]</f>
        <v>0</v>
      </c>
      <c r="R64" s="210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400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204" t="s">
        <v>345</v>
      </c>
      <c r="B65" s="203" t="s">
        <v>346</v>
      </c>
      <c r="C65" s="203">
        <v>41</v>
      </c>
      <c r="D65" s="204" t="s">
        <v>53</v>
      </c>
      <c r="E65" s="204" t="s">
        <v>347</v>
      </c>
      <c r="F65" s="205">
        <v>539843182</v>
      </c>
      <c r="G65" s="204" t="s">
        <v>73</v>
      </c>
      <c r="H65" s="206">
        <v>0.5</v>
      </c>
      <c r="I65" s="204" t="s">
        <v>50</v>
      </c>
      <c r="J65" s="207">
        <v>45649</v>
      </c>
      <c r="K65" s="207">
        <v>45744</v>
      </c>
      <c r="L65" s="203">
        <f>IF(ISBLANK(DATA[[#This Row],[DISCHARGE DATE]]),"NO DATE", DATA[[#This Row],[DISCHARGE DATE]]-DATA[[#This Row],[ADMISSION DATE]]+1)</f>
        <v>96</v>
      </c>
      <c r="M65" s="208">
        <v>350</v>
      </c>
      <c r="N65" s="208">
        <v>1248</v>
      </c>
      <c r="O65" s="209" t="s">
        <v>290</v>
      </c>
      <c r="P65" s="209" t="s">
        <v>253</v>
      </c>
      <c r="Q65" s="210">
        <f>IF(DATA[[#This Row],[STORAGE FEE]]=0,"NULL",DATA[[#This Row],[COLDROOM FEE]])-DATA[[#This Row],[STORAGE FEE]]</f>
        <v>0</v>
      </c>
      <c r="R65" s="210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400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204" t="s">
        <v>348</v>
      </c>
      <c r="B66" s="203" t="s">
        <v>349</v>
      </c>
      <c r="C66" s="203">
        <v>76</v>
      </c>
      <c r="D66" s="204" t="s">
        <v>49</v>
      </c>
      <c r="E66" s="204" t="s">
        <v>350</v>
      </c>
      <c r="F66" s="205">
        <v>243985381</v>
      </c>
      <c r="G66" s="204" t="s">
        <v>83</v>
      </c>
      <c r="H66" s="206">
        <v>0.54861111111111116</v>
      </c>
      <c r="I66" s="204" t="s">
        <v>50</v>
      </c>
      <c r="J66" s="207">
        <v>45649</v>
      </c>
      <c r="K66" s="207">
        <v>45744</v>
      </c>
      <c r="L66" s="203">
        <f>IF(ISBLANK(DATA[[#This Row],[DISCHARGE DATE]]),"NO DATE", DATA[[#This Row],[DISCHARGE DATE]]-DATA[[#This Row],[ADMISSION DATE]]+1)</f>
        <v>96</v>
      </c>
      <c r="M66" s="208">
        <v>350</v>
      </c>
      <c r="N66" s="208">
        <v>1248</v>
      </c>
      <c r="O66" s="209" t="s">
        <v>212</v>
      </c>
      <c r="P66" s="209" t="s">
        <v>351</v>
      </c>
      <c r="Q66" s="210">
        <f>IF(DATA[[#This Row],[STORAGE FEE]]=0,"NULL",DATA[[#This Row],[COLDROOM FEE]])-DATA[[#This Row],[STORAGE FEE]]</f>
        <v>0</v>
      </c>
      <c r="R66" s="210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400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204" t="s">
        <v>352</v>
      </c>
      <c r="B67" s="203" t="s">
        <v>353</v>
      </c>
      <c r="C67" s="203">
        <v>98</v>
      </c>
      <c r="D67" s="204" t="s">
        <v>49</v>
      </c>
      <c r="E67" s="204" t="s">
        <v>354</v>
      </c>
      <c r="F67" s="205">
        <v>531655002</v>
      </c>
      <c r="G67" s="204" t="s">
        <v>73</v>
      </c>
      <c r="H67" s="206">
        <v>0.70833333333333337</v>
      </c>
      <c r="I67" s="204" t="s">
        <v>50</v>
      </c>
      <c r="J67" s="207">
        <v>45651</v>
      </c>
      <c r="K67" s="207">
        <v>45849</v>
      </c>
      <c r="L67" s="203">
        <f>IF(ISBLANK(DATA[[#This Row],[DISCHARGE DATE]]),"NO DATE", DATA[[#This Row],[DISCHARGE DATE]]-DATA[[#This Row],[ADMISSION DATE]]+1)</f>
        <v>199</v>
      </c>
      <c r="M67" s="208">
        <v>350</v>
      </c>
      <c r="N67" s="208">
        <v>2587</v>
      </c>
      <c r="O67" s="209" t="s">
        <v>351</v>
      </c>
      <c r="P67" s="209" t="s">
        <v>355</v>
      </c>
      <c r="Q67" s="210">
        <f>IF(DATA[[#This Row],[STORAGE FEE]]=0,"NULL",DATA[[#This Row],[COLDROOM FEE]])-DATA[[#This Row],[STORAGE FEE]]</f>
        <v>0</v>
      </c>
      <c r="R67" s="210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400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204" t="s">
        <v>356</v>
      </c>
      <c r="B68" s="203" t="s">
        <v>357</v>
      </c>
      <c r="C68" s="203">
        <v>60</v>
      </c>
      <c r="D68" s="204" t="s">
        <v>49</v>
      </c>
      <c r="E68" s="204" t="s">
        <v>358</v>
      </c>
      <c r="F68" s="205">
        <v>242779227</v>
      </c>
      <c r="G68" s="204" t="s">
        <v>73</v>
      </c>
      <c r="H68" s="206">
        <v>0.47916666666666669</v>
      </c>
      <c r="I68" s="204" t="s">
        <v>50</v>
      </c>
      <c r="J68" s="207">
        <v>45653</v>
      </c>
      <c r="K68" s="207">
        <v>45744</v>
      </c>
      <c r="L68" s="203">
        <f>IF(ISBLANK(DATA[[#This Row],[DISCHARGE DATE]]),"NO DATE", DATA[[#This Row],[DISCHARGE DATE]]-DATA[[#This Row],[ADMISSION DATE]]+1)</f>
        <v>92</v>
      </c>
      <c r="M68" s="208">
        <v>350</v>
      </c>
      <c r="N68" s="208">
        <v>1196</v>
      </c>
      <c r="O68" s="209" t="s">
        <v>359</v>
      </c>
      <c r="P68" s="209" t="s">
        <v>318</v>
      </c>
      <c r="Q68" s="210">
        <f>IF(DATA[[#This Row],[STORAGE FEE]]=0,"NULL",DATA[[#This Row],[COLDROOM FEE]])-DATA[[#This Row],[STORAGE FEE]]</f>
        <v>0</v>
      </c>
      <c r="R68" s="210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400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204" t="s">
        <v>360</v>
      </c>
      <c r="B69" s="203" t="s">
        <v>361</v>
      </c>
      <c r="C69" s="203">
        <v>68</v>
      </c>
      <c r="D69" s="204" t="s">
        <v>49</v>
      </c>
      <c r="E69" s="204" t="s">
        <v>362</v>
      </c>
      <c r="F69" s="205">
        <v>244413097</v>
      </c>
      <c r="G69" s="204" t="s">
        <v>73</v>
      </c>
      <c r="H69" s="206">
        <v>0.58333333333333337</v>
      </c>
      <c r="I69" s="204" t="s">
        <v>50</v>
      </c>
      <c r="J69" s="207">
        <v>45653</v>
      </c>
      <c r="K69" s="207">
        <v>45828</v>
      </c>
      <c r="L69" s="203">
        <f>IF(ISBLANK(DATA[[#This Row],[DISCHARGE DATE]]),"NO DATE", DATA[[#This Row],[DISCHARGE DATE]]-DATA[[#This Row],[ADMISSION DATE]]+1)</f>
        <v>176</v>
      </c>
      <c r="M69" s="208">
        <v>350</v>
      </c>
      <c r="N69" s="208">
        <v>2288</v>
      </c>
      <c r="O69" s="209" t="s">
        <v>311</v>
      </c>
      <c r="P69" s="209" t="s">
        <v>363</v>
      </c>
      <c r="Q69" s="210">
        <f>IF(DATA[[#This Row],[STORAGE FEE]]=0,"NULL",DATA[[#This Row],[COLDROOM FEE]])-DATA[[#This Row],[STORAGE FEE]]</f>
        <v>0</v>
      </c>
      <c r="R69" s="210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400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204" t="s">
        <v>364</v>
      </c>
      <c r="B70" s="203" t="s">
        <v>365</v>
      </c>
      <c r="C70" s="203">
        <v>78</v>
      </c>
      <c r="D70" s="204" t="s">
        <v>49</v>
      </c>
      <c r="E70" s="204" t="s">
        <v>284</v>
      </c>
      <c r="F70" s="205">
        <v>543526522</v>
      </c>
      <c r="G70" s="204" t="s">
        <v>89</v>
      </c>
      <c r="H70" s="206">
        <v>0.5</v>
      </c>
      <c r="I70" s="204" t="s">
        <v>50</v>
      </c>
      <c r="J70" s="207">
        <v>45656</v>
      </c>
      <c r="K70" s="207">
        <v>45807</v>
      </c>
      <c r="L70" s="203">
        <f>IF(ISBLANK(DATA[[#This Row],[DISCHARGE DATE]]),"NO DATE", DATA[[#This Row],[DISCHARGE DATE]]-DATA[[#This Row],[ADMISSION DATE]]+1)</f>
        <v>152</v>
      </c>
      <c r="M70" s="208">
        <v>350</v>
      </c>
      <c r="N70" s="208">
        <v>1976</v>
      </c>
      <c r="O70" s="209" t="s">
        <v>327</v>
      </c>
      <c r="P70" s="209" t="s">
        <v>366</v>
      </c>
      <c r="Q70" s="210">
        <f>IF(DATA[[#This Row],[STORAGE FEE]]=0,"NULL",DATA[[#This Row],[COLDROOM FEE]])-DATA[[#This Row],[STORAGE FEE]]</f>
        <v>0</v>
      </c>
      <c r="R70" s="210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400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204" t="s">
        <v>367</v>
      </c>
      <c r="B71" s="203" t="s">
        <v>368</v>
      </c>
      <c r="C71" s="203">
        <v>45</v>
      </c>
      <c r="D71" s="204" t="s">
        <v>49</v>
      </c>
      <c r="E71" s="204" t="s">
        <v>369</v>
      </c>
      <c r="F71" s="205">
        <v>245450963</v>
      </c>
      <c r="G71" s="204" t="s">
        <v>196</v>
      </c>
      <c r="H71" s="206">
        <v>0.47916666666666669</v>
      </c>
      <c r="I71" s="204" t="s">
        <v>57</v>
      </c>
      <c r="J71" s="207">
        <v>45657</v>
      </c>
      <c r="K71" s="207">
        <v>45772</v>
      </c>
      <c r="L71" s="203">
        <f>IF(ISBLANK(DATA[[#This Row],[DISCHARGE DATE]]),"NO DATE", DATA[[#This Row],[DISCHARGE DATE]]-DATA[[#This Row],[ADMISSION DATE]]+1)</f>
        <v>116</v>
      </c>
      <c r="M71" s="208">
        <v>350</v>
      </c>
      <c r="N71" s="208">
        <v>2320</v>
      </c>
      <c r="O71" s="209" t="s">
        <v>370</v>
      </c>
      <c r="P71" s="209" t="s">
        <v>371</v>
      </c>
      <c r="Q71" s="210">
        <f>IF(DATA[[#This Row],[STORAGE FEE]]=0,"NULL",DATA[[#This Row],[COLDROOM FEE]])-DATA[[#This Row],[STORAGE FEE]]</f>
        <v>0</v>
      </c>
      <c r="R71" s="210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400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204" t="s">
        <v>372</v>
      </c>
      <c r="B72" s="203" t="s">
        <v>373</v>
      </c>
      <c r="C72" s="203">
        <v>80</v>
      </c>
      <c r="D72" s="204" t="s">
        <v>49</v>
      </c>
      <c r="E72" s="204" t="s">
        <v>374</v>
      </c>
      <c r="F72" s="205">
        <v>249809015</v>
      </c>
      <c r="G72" s="204" t="s">
        <v>89</v>
      </c>
      <c r="H72" s="206">
        <v>0.33333333333333331</v>
      </c>
      <c r="I72" s="204" t="s">
        <v>50</v>
      </c>
      <c r="J72" s="207">
        <v>45658</v>
      </c>
      <c r="K72" s="207">
        <v>45772</v>
      </c>
      <c r="L72" s="203">
        <f>IF(ISBLANK(DATA[[#This Row],[DISCHARGE DATE]]),"NO DATE", DATA[[#This Row],[DISCHARGE DATE]]-DATA[[#This Row],[ADMISSION DATE]]+1)</f>
        <v>115</v>
      </c>
      <c r="M72" s="208">
        <v>350</v>
      </c>
      <c r="N72" s="208">
        <v>1495</v>
      </c>
      <c r="O72" s="209" t="s">
        <v>375</v>
      </c>
      <c r="P72" s="209" t="s">
        <v>376</v>
      </c>
      <c r="Q72" s="210">
        <f>IF(DATA[[#This Row],[STORAGE FEE]]=0,"NULL",DATA[[#This Row],[COLDROOM FEE]])-DATA[[#This Row],[STORAGE FEE]]</f>
        <v>0</v>
      </c>
      <c r="R72" s="210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400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204" t="s">
        <v>377</v>
      </c>
      <c r="B73" s="203" t="s">
        <v>378</v>
      </c>
      <c r="C73" s="203">
        <v>68</v>
      </c>
      <c r="D73" s="204" t="s">
        <v>53</v>
      </c>
      <c r="E73" s="204" t="s">
        <v>379</v>
      </c>
      <c r="F73" s="205">
        <v>559677861</v>
      </c>
      <c r="G73" s="204" t="s">
        <v>83</v>
      </c>
      <c r="H73" s="206">
        <v>0.70833333333333337</v>
      </c>
      <c r="I73" s="204" t="s">
        <v>57</v>
      </c>
      <c r="J73" s="207">
        <v>45664</v>
      </c>
      <c r="K73" s="207">
        <v>45771</v>
      </c>
      <c r="L73" s="203">
        <f>IF(ISBLANK(DATA[[#This Row],[DISCHARGE DATE]]),"NO DATE", DATA[[#This Row],[DISCHARGE DATE]]-DATA[[#This Row],[ADMISSION DATE]]+1)</f>
        <v>108</v>
      </c>
      <c r="M73" s="208">
        <v>350</v>
      </c>
      <c r="N73" s="208">
        <v>2160</v>
      </c>
      <c r="O73" s="209" t="s">
        <v>380</v>
      </c>
      <c r="P73" s="209" t="s">
        <v>381</v>
      </c>
      <c r="Q73" s="210">
        <f>IF(DATA[[#This Row],[STORAGE FEE]]=0,"NULL",DATA[[#This Row],[COLDROOM FEE]])-DATA[[#This Row],[STORAGE FEE]]</f>
        <v>0</v>
      </c>
      <c r="R73" s="210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400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204" t="s">
        <v>382</v>
      </c>
      <c r="B74" s="203" t="s">
        <v>383</v>
      </c>
      <c r="C74" s="203">
        <v>50</v>
      </c>
      <c r="D74" s="204" t="s">
        <v>53</v>
      </c>
      <c r="E74" s="204" t="s">
        <v>384</v>
      </c>
      <c r="F74" s="205">
        <v>598055074</v>
      </c>
      <c r="G74" s="204" t="s">
        <v>73</v>
      </c>
      <c r="H74" s="206">
        <v>0.47916666666666669</v>
      </c>
      <c r="I74" s="204" t="s">
        <v>50</v>
      </c>
      <c r="J74" s="207">
        <v>45666</v>
      </c>
      <c r="K74" s="207">
        <v>45744</v>
      </c>
      <c r="L74" s="203">
        <f>IF(ISBLANK(DATA[[#This Row],[DISCHARGE DATE]]),"NO DATE", DATA[[#This Row],[DISCHARGE DATE]]-DATA[[#This Row],[ADMISSION DATE]]+1)</f>
        <v>79</v>
      </c>
      <c r="M74" s="208">
        <v>350</v>
      </c>
      <c r="N74" s="208">
        <v>1027</v>
      </c>
      <c r="O74" s="209" t="s">
        <v>385</v>
      </c>
      <c r="P74" s="209" t="s">
        <v>359</v>
      </c>
      <c r="Q74" s="210">
        <f>IF(DATA[[#This Row],[STORAGE FEE]]=0,"NULL",DATA[[#This Row],[COLDROOM FEE]])-DATA[[#This Row],[STORAGE FEE]]</f>
        <v>0</v>
      </c>
      <c r="R74" s="210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400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204" t="s">
        <v>386</v>
      </c>
      <c r="B75" s="203" t="s">
        <v>387</v>
      </c>
      <c r="C75" s="203">
        <v>40</v>
      </c>
      <c r="D75" s="204" t="s">
        <v>53</v>
      </c>
      <c r="E75" s="204" t="s">
        <v>388</v>
      </c>
      <c r="F75" s="205">
        <v>245612360</v>
      </c>
      <c r="G75" s="204" t="s">
        <v>73</v>
      </c>
      <c r="H75" s="206">
        <v>0.35416666666666669</v>
      </c>
      <c r="I75" s="204" t="s">
        <v>50</v>
      </c>
      <c r="J75" s="207">
        <v>45673</v>
      </c>
      <c r="K75" s="207">
        <v>45744</v>
      </c>
      <c r="L75" s="203">
        <f>IF(ISBLANK(DATA[[#This Row],[DISCHARGE DATE]]),"NO DATE", DATA[[#This Row],[DISCHARGE DATE]]-DATA[[#This Row],[ADMISSION DATE]]+1)</f>
        <v>72</v>
      </c>
      <c r="M75" s="208">
        <v>350</v>
      </c>
      <c r="N75" s="208">
        <v>936</v>
      </c>
      <c r="O75" s="209" t="s">
        <v>389</v>
      </c>
      <c r="P75" s="209" t="s">
        <v>276</v>
      </c>
      <c r="Q75" s="210">
        <f>IF(DATA[[#This Row],[STORAGE FEE]]=0,"NULL",DATA[[#This Row],[COLDROOM FEE]])-DATA[[#This Row],[STORAGE FEE]]</f>
        <v>0</v>
      </c>
      <c r="R75" s="210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400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204" t="s">
        <v>390</v>
      </c>
      <c r="B76" s="203" t="s">
        <v>391</v>
      </c>
      <c r="C76" s="203">
        <v>30</v>
      </c>
      <c r="D76" s="204" t="s">
        <v>53</v>
      </c>
      <c r="E76" s="204" t="s">
        <v>392</v>
      </c>
      <c r="F76" s="205">
        <v>256574842</v>
      </c>
      <c r="G76" s="204" t="s">
        <v>196</v>
      </c>
      <c r="H76" s="206">
        <v>0.6875</v>
      </c>
      <c r="I76" s="204" t="s">
        <v>50</v>
      </c>
      <c r="J76" s="207">
        <v>45672</v>
      </c>
      <c r="K76" s="207">
        <v>45730</v>
      </c>
      <c r="L76" s="203">
        <f>IF(ISBLANK(DATA[[#This Row],[DISCHARGE DATE]]),"NO DATE", DATA[[#This Row],[DISCHARGE DATE]]-DATA[[#This Row],[ADMISSION DATE]]+1)</f>
        <v>59</v>
      </c>
      <c r="M76" s="208">
        <v>350</v>
      </c>
      <c r="N76" s="208">
        <v>767</v>
      </c>
      <c r="O76" s="209" t="s">
        <v>376</v>
      </c>
      <c r="P76" s="209" t="s">
        <v>271</v>
      </c>
      <c r="Q76" s="210">
        <f>IF(DATA[[#This Row],[STORAGE FEE]]=0,"NULL",DATA[[#This Row],[COLDROOM FEE]])-DATA[[#This Row],[STORAGE FEE]]</f>
        <v>0</v>
      </c>
      <c r="R76" s="210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400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204" t="s">
        <v>393</v>
      </c>
      <c r="B77" s="203" t="s">
        <v>394</v>
      </c>
      <c r="C77" s="203">
        <v>65</v>
      </c>
      <c r="D77" s="204" t="s">
        <v>49</v>
      </c>
      <c r="E77" s="204" t="s">
        <v>395</v>
      </c>
      <c r="F77" s="205">
        <v>545091696</v>
      </c>
      <c r="G77" s="204" t="s">
        <v>73</v>
      </c>
      <c r="H77" s="206">
        <v>0.95833333333333337</v>
      </c>
      <c r="I77" s="204" t="s">
        <v>50</v>
      </c>
      <c r="J77" s="207">
        <v>45676</v>
      </c>
      <c r="K77" s="207">
        <v>45807</v>
      </c>
      <c r="L77" s="203">
        <f>IF(ISBLANK(DATA[[#This Row],[DISCHARGE DATE]]),"NO DATE", DATA[[#This Row],[DISCHARGE DATE]]-DATA[[#This Row],[ADMISSION DATE]]+1)</f>
        <v>132</v>
      </c>
      <c r="M77" s="208">
        <v>350</v>
      </c>
      <c r="N77" s="208">
        <v>1716</v>
      </c>
      <c r="O77" s="209" t="s">
        <v>396</v>
      </c>
      <c r="P77" s="209" t="s">
        <v>397</v>
      </c>
      <c r="Q77" s="210">
        <f>IF(DATA[[#This Row],[STORAGE FEE]]=0,"NULL",DATA[[#This Row],[COLDROOM FEE]])-DATA[[#This Row],[STORAGE FEE]]</f>
        <v>0</v>
      </c>
      <c r="R77" s="210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400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8" x14ac:dyDescent="0.3">
      <c r="A78" s="204" t="s">
        <v>398</v>
      </c>
      <c r="B78" s="203" t="s">
        <v>399</v>
      </c>
      <c r="C78" s="203">
        <v>49</v>
      </c>
      <c r="D78" s="204" t="s">
        <v>49</v>
      </c>
      <c r="E78" s="204" t="s">
        <v>400</v>
      </c>
      <c r="F78" s="205">
        <v>545889088</v>
      </c>
      <c r="G78" s="204" t="s">
        <v>73</v>
      </c>
      <c r="H78" s="206">
        <v>0.95833333333333337</v>
      </c>
      <c r="I78" s="204" t="s">
        <v>50</v>
      </c>
      <c r="J78" s="207">
        <v>45675</v>
      </c>
      <c r="K78" s="207">
        <v>45772</v>
      </c>
      <c r="L78" s="203">
        <f>IF(ISBLANK(DATA[[#This Row],[DISCHARGE DATE]]),"NO DATE", DATA[[#This Row],[DISCHARGE DATE]]-DATA[[#This Row],[ADMISSION DATE]]+1)</f>
        <v>98</v>
      </c>
      <c r="M78" s="208">
        <v>350</v>
      </c>
      <c r="N78" s="208">
        <v>1274</v>
      </c>
      <c r="O78" s="209" t="s">
        <v>344</v>
      </c>
      <c r="P78" s="209" t="s">
        <v>401</v>
      </c>
      <c r="Q78" s="210">
        <f>IF(DATA[[#This Row],[STORAGE FEE]]=0,"NULL",DATA[[#This Row],[COLDROOM FEE]])-DATA[[#This Row],[STORAGE FEE]]</f>
        <v>0</v>
      </c>
      <c r="R78" s="210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400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8" x14ac:dyDescent="0.3">
      <c r="A79" s="204" t="s">
        <v>402</v>
      </c>
      <c r="B79" s="203" t="s">
        <v>403</v>
      </c>
      <c r="C79" s="203">
        <v>65</v>
      </c>
      <c r="D79" s="204" t="s">
        <v>49</v>
      </c>
      <c r="E79" s="204" t="s">
        <v>404</v>
      </c>
      <c r="F79" s="205">
        <v>242462633</v>
      </c>
      <c r="G79" s="204" t="s">
        <v>73</v>
      </c>
      <c r="H79" s="206">
        <v>0.51041666666666663</v>
      </c>
      <c r="I79" s="204" t="s">
        <v>50</v>
      </c>
      <c r="J79" s="207">
        <v>45679</v>
      </c>
      <c r="K79" s="207">
        <v>45744</v>
      </c>
      <c r="L79" s="203">
        <f>IF(ISBLANK(DATA[[#This Row],[DISCHARGE DATE]]),"NO DATE", DATA[[#This Row],[DISCHARGE DATE]]-DATA[[#This Row],[ADMISSION DATE]]+1)</f>
        <v>66</v>
      </c>
      <c r="M79" s="208">
        <v>350</v>
      </c>
      <c r="N79" s="208">
        <v>858</v>
      </c>
      <c r="O79" s="209" t="s">
        <v>277</v>
      </c>
      <c r="P79" s="209" t="s">
        <v>326</v>
      </c>
      <c r="Q79" s="210">
        <f>IF(DATA[[#This Row],[STORAGE FEE]]=0,"NULL",DATA[[#This Row],[COLDROOM FEE]])-DATA[[#This Row],[STORAGE FEE]]</f>
        <v>0</v>
      </c>
      <c r="R79" s="210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400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204" t="s">
        <v>405</v>
      </c>
      <c r="B80" s="203" t="s">
        <v>406</v>
      </c>
      <c r="C80" s="203">
        <v>55</v>
      </c>
      <c r="D80" s="204" t="s">
        <v>53</v>
      </c>
      <c r="E80" s="204" t="s">
        <v>407</v>
      </c>
      <c r="F80" s="205">
        <v>249088103</v>
      </c>
      <c r="G80" s="204" t="s">
        <v>73</v>
      </c>
      <c r="H80" s="206">
        <v>0.71875</v>
      </c>
      <c r="I80" s="204" t="s">
        <v>50</v>
      </c>
      <c r="J80" s="207">
        <v>45683</v>
      </c>
      <c r="K80" s="207">
        <v>45709</v>
      </c>
      <c r="L80" s="203">
        <f>IF(ISBLANK(DATA[[#This Row],[DISCHARGE DATE]]),"NO DATE", DATA[[#This Row],[DISCHARGE DATE]]-DATA[[#This Row],[ADMISSION DATE]]+1)</f>
        <v>27</v>
      </c>
      <c r="M80" s="208">
        <v>350</v>
      </c>
      <c r="N80" s="208">
        <v>351</v>
      </c>
      <c r="O80" s="209" t="s">
        <v>401</v>
      </c>
      <c r="P80" s="209" t="s">
        <v>211</v>
      </c>
      <c r="Q80" s="210">
        <f>IF(DATA[[#This Row],[STORAGE FEE]]=0,"NULL",DATA[[#This Row],[COLDROOM FEE]])-DATA[[#This Row],[STORAGE FEE]]</f>
        <v>0</v>
      </c>
      <c r="R80" s="210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400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204" t="s">
        <v>408</v>
      </c>
      <c r="B81" s="203" t="s">
        <v>409</v>
      </c>
      <c r="C81" s="203">
        <v>32</v>
      </c>
      <c r="D81" s="204" t="s">
        <v>53</v>
      </c>
      <c r="E81" s="204" t="s">
        <v>410</v>
      </c>
      <c r="F81" s="205">
        <v>552564368</v>
      </c>
      <c r="G81" s="204" t="s">
        <v>83</v>
      </c>
      <c r="H81" s="206">
        <v>0.36805555555555558</v>
      </c>
      <c r="I81" s="204" t="s">
        <v>50</v>
      </c>
      <c r="J81" s="207">
        <v>45684</v>
      </c>
      <c r="K81" s="207">
        <v>45989</v>
      </c>
      <c r="L81" s="203">
        <f>IF(ISBLANK(DATA[[#This Row],[DISCHARGE DATE]]),"NO DATE", DATA[[#This Row],[DISCHARGE DATE]]-DATA[[#This Row],[ADMISSION DATE]]+1)</f>
        <v>306</v>
      </c>
      <c r="M81" s="208">
        <v>350</v>
      </c>
      <c r="N81" s="208">
        <v>3978</v>
      </c>
      <c r="O81" s="209" t="s">
        <v>411</v>
      </c>
      <c r="P81" s="209" t="s">
        <v>412</v>
      </c>
      <c r="Q81" s="210">
        <f>IF(DATA[[#This Row],[STORAGE FEE]]=0,"NULL",DATA[[#This Row],[COLDROOM FEE]])-DATA[[#This Row],[STORAGE FEE]]</f>
        <v>0</v>
      </c>
      <c r="R81" s="210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400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204" t="s">
        <v>413</v>
      </c>
      <c r="B82" s="203" t="s">
        <v>414</v>
      </c>
      <c r="C82" s="203">
        <v>30</v>
      </c>
      <c r="D82" s="204" t="s">
        <v>49</v>
      </c>
      <c r="E82" s="204" t="s">
        <v>415</v>
      </c>
      <c r="F82" s="205">
        <v>556802105</v>
      </c>
      <c r="G82" s="204" t="s">
        <v>226</v>
      </c>
      <c r="H82" s="206">
        <v>0.21875</v>
      </c>
      <c r="I82" s="204" t="s">
        <v>50</v>
      </c>
      <c r="J82" s="207">
        <v>45684</v>
      </c>
      <c r="K82" s="207">
        <v>45849</v>
      </c>
      <c r="L82" s="203">
        <f>IF(ISBLANK(DATA[[#This Row],[DISCHARGE DATE]]),"NO DATE", DATA[[#This Row],[DISCHARGE DATE]]-DATA[[#This Row],[ADMISSION DATE]]+1)</f>
        <v>166</v>
      </c>
      <c r="M82" s="208">
        <v>350</v>
      </c>
      <c r="N82" s="208">
        <v>2158</v>
      </c>
      <c r="O82" s="209" t="s">
        <v>266</v>
      </c>
      <c r="P82" s="209" t="s">
        <v>416</v>
      </c>
      <c r="Q82" s="210">
        <f>IF(DATA[[#This Row],[STORAGE FEE]]=0,"NULL",DATA[[#This Row],[COLDROOM FEE]])-DATA[[#This Row],[STORAGE FEE]]</f>
        <v>0</v>
      </c>
      <c r="R82" s="210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400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204" t="s">
        <v>417</v>
      </c>
      <c r="B83" s="203" t="s">
        <v>418</v>
      </c>
      <c r="C83" s="203">
        <v>77</v>
      </c>
      <c r="D83" s="204" t="s">
        <v>53</v>
      </c>
      <c r="E83" s="204" t="s">
        <v>419</v>
      </c>
      <c r="F83" s="205">
        <v>544885861</v>
      </c>
      <c r="G83" s="204" t="s">
        <v>1233</v>
      </c>
      <c r="H83" s="206">
        <v>0.45833333333333331</v>
      </c>
      <c r="I83" s="204" t="s">
        <v>50</v>
      </c>
      <c r="J83" s="207">
        <v>45688</v>
      </c>
      <c r="K83" s="207">
        <v>45814</v>
      </c>
      <c r="L83" s="203">
        <f>IF(ISBLANK(DATA[[#This Row],[DISCHARGE DATE]]),"NO DATE", DATA[[#This Row],[DISCHARGE DATE]]-DATA[[#This Row],[ADMISSION DATE]]+1)</f>
        <v>127</v>
      </c>
      <c r="M83" s="208">
        <v>350</v>
      </c>
      <c r="N83" s="208">
        <v>1651</v>
      </c>
      <c r="O83" s="209" t="s">
        <v>420</v>
      </c>
      <c r="P83" s="209" t="s">
        <v>421</v>
      </c>
      <c r="Q83" s="210">
        <f>IF(DATA[[#This Row],[STORAGE FEE]]=0,"NULL",DATA[[#This Row],[COLDROOM FEE]])-DATA[[#This Row],[STORAGE FEE]]</f>
        <v>0</v>
      </c>
      <c r="R83" s="210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400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8" x14ac:dyDescent="0.3">
      <c r="A84" s="204" t="s">
        <v>422</v>
      </c>
      <c r="B84" s="203" t="s">
        <v>399</v>
      </c>
      <c r="C84" s="203">
        <v>52</v>
      </c>
      <c r="D84" s="204" t="s">
        <v>49</v>
      </c>
      <c r="E84" s="204" t="s">
        <v>423</v>
      </c>
      <c r="F84" s="205">
        <v>540819359</v>
      </c>
      <c r="G84" s="204" t="s">
        <v>73</v>
      </c>
      <c r="H84" s="206">
        <v>0.625</v>
      </c>
      <c r="I84" s="204" t="s">
        <v>50</v>
      </c>
      <c r="J84" s="207">
        <v>45687</v>
      </c>
      <c r="K84" s="207">
        <v>45744</v>
      </c>
      <c r="L84" s="203">
        <f>IF(ISBLANK(DATA[[#This Row],[DISCHARGE DATE]]),"NO DATE", DATA[[#This Row],[DISCHARGE DATE]]-DATA[[#This Row],[ADMISSION DATE]]+1)</f>
        <v>58</v>
      </c>
      <c r="M84" s="208">
        <v>350</v>
      </c>
      <c r="N84" s="208">
        <v>754</v>
      </c>
      <c r="O84" s="209" t="s">
        <v>381</v>
      </c>
      <c r="P84" s="209" t="s">
        <v>343</v>
      </c>
      <c r="Q84" s="210">
        <f>IF(DATA[[#This Row],[STORAGE FEE]]=0,"NULL",DATA[[#This Row],[COLDROOM FEE]])-DATA[[#This Row],[STORAGE FEE]]</f>
        <v>0</v>
      </c>
      <c r="R84" s="210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400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8" x14ac:dyDescent="0.3">
      <c r="A85" s="204" t="s">
        <v>424</v>
      </c>
      <c r="B85" s="203" t="s">
        <v>425</v>
      </c>
      <c r="C85" s="203">
        <v>46</v>
      </c>
      <c r="D85" s="204" t="s">
        <v>53</v>
      </c>
      <c r="E85" s="204" t="s">
        <v>426</v>
      </c>
      <c r="F85" s="205">
        <v>598739622</v>
      </c>
      <c r="G85" s="204" t="s">
        <v>83</v>
      </c>
      <c r="H85" s="206">
        <v>0.66666666666666663</v>
      </c>
      <c r="I85" s="204" t="s">
        <v>50</v>
      </c>
      <c r="J85" s="207">
        <v>45690</v>
      </c>
      <c r="K85" s="207">
        <v>45709</v>
      </c>
      <c r="L85" s="203">
        <f>IF(ISBLANK(DATA[[#This Row],[DISCHARGE DATE]]),"NO DATE", DATA[[#This Row],[DISCHARGE DATE]]-DATA[[#This Row],[ADMISSION DATE]]+1)</f>
        <v>20</v>
      </c>
      <c r="M85" s="208">
        <v>350</v>
      </c>
      <c r="N85" s="208">
        <v>260</v>
      </c>
      <c r="O85" s="209" t="s">
        <v>217</v>
      </c>
      <c r="P85" s="209" t="s">
        <v>227</v>
      </c>
      <c r="Q85" s="210">
        <f>IF(DATA[[#This Row],[STORAGE FEE]]=0,"NULL",DATA[[#This Row],[COLDROOM FEE]])-DATA[[#This Row],[STORAGE FEE]]</f>
        <v>0</v>
      </c>
      <c r="R85" s="210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400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204" t="s">
        <v>427</v>
      </c>
      <c r="B86" s="203" t="s">
        <v>428</v>
      </c>
      <c r="C86" s="203">
        <v>90</v>
      </c>
      <c r="D86" s="204" t="s">
        <v>49</v>
      </c>
      <c r="E86" s="204" t="s">
        <v>429</v>
      </c>
      <c r="F86" s="205">
        <v>542052299</v>
      </c>
      <c r="G86" s="204" t="s">
        <v>83</v>
      </c>
      <c r="H86" s="206">
        <v>0.16666666666666666</v>
      </c>
      <c r="I86" s="204" t="s">
        <v>57</v>
      </c>
      <c r="J86" s="207">
        <v>45692</v>
      </c>
      <c r="K86" s="207">
        <v>45806</v>
      </c>
      <c r="L86" s="203">
        <f>IF(ISBLANK(DATA[[#This Row],[DISCHARGE DATE]]),"NO DATE", DATA[[#This Row],[DISCHARGE DATE]]-DATA[[#This Row],[ADMISSION DATE]]+1)</f>
        <v>115</v>
      </c>
      <c r="M86" s="208">
        <v>350</v>
      </c>
      <c r="N86" s="208">
        <v>2300</v>
      </c>
      <c r="O86" s="209" t="s">
        <v>371</v>
      </c>
      <c r="P86" s="209" t="s">
        <v>281</v>
      </c>
      <c r="Q86" s="210">
        <f>IF(DATA[[#This Row],[STORAGE FEE]]=0,"NULL",DATA[[#This Row],[COLDROOM FEE]])-DATA[[#This Row],[STORAGE FEE]]</f>
        <v>0</v>
      </c>
      <c r="R86" s="210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400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204" t="s">
        <v>430</v>
      </c>
      <c r="B87" s="203" t="s">
        <v>431</v>
      </c>
      <c r="C87" s="203">
        <v>20</v>
      </c>
      <c r="D87" s="204" t="s">
        <v>49</v>
      </c>
      <c r="E87" s="204" t="s">
        <v>432</v>
      </c>
      <c r="F87" s="205">
        <v>242002826</v>
      </c>
      <c r="G87" s="204" t="s">
        <v>73</v>
      </c>
      <c r="H87" s="206">
        <v>0.29166666666666669</v>
      </c>
      <c r="I87" s="204" t="s">
        <v>50</v>
      </c>
      <c r="J87" s="207">
        <v>45692</v>
      </c>
      <c r="K87" s="207">
        <v>45849</v>
      </c>
      <c r="L87" s="203">
        <f>IF(ISBLANK(DATA[[#This Row],[DISCHARGE DATE]]),"NO DATE", DATA[[#This Row],[DISCHARGE DATE]]-DATA[[#This Row],[ADMISSION DATE]]+1)</f>
        <v>158</v>
      </c>
      <c r="M87" s="208">
        <v>350</v>
      </c>
      <c r="N87" s="208">
        <v>2054</v>
      </c>
      <c r="O87" s="209" t="s">
        <v>127</v>
      </c>
      <c r="P87" s="209" t="s">
        <v>433</v>
      </c>
      <c r="Q87" s="210">
        <f>IF(DATA[[#This Row],[STORAGE FEE]]=0,"NULL",DATA[[#This Row],[COLDROOM FEE]])-DATA[[#This Row],[STORAGE FEE]]</f>
        <v>0</v>
      </c>
      <c r="R87" s="210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400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204" t="s">
        <v>434</v>
      </c>
      <c r="B88" s="203" t="s">
        <v>435</v>
      </c>
      <c r="C88" s="203">
        <v>54</v>
      </c>
      <c r="D88" s="204" t="s">
        <v>53</v>
      </c>
      <c r="E88" s="204" t="s">
        <v>436</v>
      </c>
      <c r="F88" s="205">
        <v>543530422</v>
      </c>
      <c r="G88" s="204" t="s">
        <v>196</v>
      </c>
      <c r="H88" s="206">
        <v>0.6875</v>
      </c>
      <c r="I88" s="204" t="s">
        <v>50</v>
      </c>
      <c r="J88" s="207">
        <v>45692</v>
      </c>
      <c r="K88" s="207">
        <v>45856</v>
      </c>
      <c r="L88" s="203">
        <f>IF(ISBLANK(DATA[[#This Row],[DISCHARGE DATE]]),"NO DATE", DATA[[#This Row],[DISCHARGE DATE]]-DATA[[#This Row],[ADMISSION DATE]]+1)</f>
        <v>165</v>
      </c>
      <c r="M88" s="208">
        <v>350</v>
      </c>
      <c r="N88" s="208">
        <v>2145</v>
      </c>
      <c r="O88" s="209" t="s">
        <v>156</v>
      </c>
      <c r="P88" s="209" t="s">
        <v>437</v>
      </c>
      <c r="Q88" s="210">
        <f>IF(DATA[[#This Row],[STORAGE FEE]]=0,"NULL",DATA[[#This Row],[COLDROOM FEE]])-DATA[[#This Row],[STORAGE FEE]]</f>
        <v>0</v>
      </c>
      <c r="R88" s="210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400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204" t="s">
        <v>438</v>
      </c>
      <c r="B89" s="203" t="s">
        <v>439</v>
      </c>
      <c r="C89" s="203">
        <v>66</v>
      </c>
      <c r="D89" s="204" t="s">
        <v>53</v>
      </c>
      <c r="E89" s="204" t="s">
        <v>429</v>
      </c>
      <c r="F89" s="205">
        <v>246425796</v>
      </c>
      <c r="G89" s="204" t="s">
        <v>73</v>
      </c>
      <c r="H89" s="206">
        <v>0.8125</v>
      </c>
      <c r="I89" s="204" t="s">
        <v>50</v>
      </c>
      <c r="J89" s="207">
        <v>45692</v>
      </c>
      <c r="K89" s="207">
        <v>45744</v>
      </c>
      <c r="L89" s="203">
        <f>IF(ISBLANK(DATA[[#This Row],[DISCHARGE DATE]]),"NO DATE", DATA[[#This Row],[DISCHARGE DATE]]-DATA[[#This Row],[ADMISSION DATE]]+1)</f>
        <v>53</v>
      </c>
      <c r="M89" s="208">
        <v>350</v>
      </c>
      <c r="N89" s="208">
        <v>689</v>
      </c>
      <c r="O89" s="209" t="s">
        <v>440</v>
      </c>
      <c r="P89" s="209" t="s">
        <v>307</v>
      </c>
      <c r="Q89" s="210">
        <f>IF(DATA[[#This Row],[STORAGE FEE]]=0,"NULL",DATA[[#This Row],[COLDROOM FEE]])-DATA[[#This Row],[STORAGE FEE]]</f>
        <v>0</v>
      </c>
      <c r="R89" s="210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400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204" t="s">
        <v>441</v>
      </c>
      <c r="B90" s="203" t="s">
        <v>442</v>
      </c>
      <c r="C90" s="203">
        <v>49</v>
      </c>
      <c r="D90" s="204" t="s">
        <v>53</v>
      </c>
      <c r="E90" s="204" t="s">
        <v>443</v>
      </c>
      <c r="F90" s="205">
        <v>247200542</v>
      </c>
      <c r="G90" s="204" t="s">
        <v>73</v>
      </c>
      <c r="H90" s="206">
        <v>0.52083333333333337</v>
      </c>
      <c r="I90" s="204" t="s">
        <v>50</v>
      </c>
      <c r="J90" s="207">
        <v>45694</v>
      </c>
      <c r="K90" s="207">
        <v>45700</v>
      </c>
      <c r="L90" s="203">
        <f>IF(ISBLANK(DATA[[#This Row],[DISCHARGE DATE]]),"NO DATE", DATA[[#This Row],[DISCHARGE DATE]]-DATA[[#This Row],[ADMISSION DATE]]+1)</f>
        <v>7</v>
      </c>
      <c r="M90" s="208">
        <v>350</v>
      </c>
      <c r="N90" s="208">
        <v>91</v>
      </c>
      <c r="O90" s="209" t="s">
        <v>433</v>
      </c>
      <c r="P90" s="209" t="s">
        <v>197</v>
      </c>
      <c r="Q90" s="210">
        <f>IF(DATA[[#This Row],[STORAGE FEE]]=0,"NULL",DATA[[#This Row],[COLDROOM FEE]])-DATA[[#This Row],[STORAGE FEE]]</f>
        <v>0</v>
      </c>
      <c r="R90" s="210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400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204" t="s">
        <v>444</v>
      </c>
      <c r="B91" s="203" t="s">
        <v>445</v>
      </c>
      <c r="C91" s="203">
        <v>66</v>
      </c>
      <c r="D91" s="204" t="s">
        <v>49</v>
      </c>
      <c r="E91" s="204" t="s">
        <v>446</v>
      </c>
      <c r="F91" s="205">
        <v>246282426</v>
      </c>
      <c r="G91" s="204" t="s">
        <v>73</v>
      </c>
      <c r="H91" s="206">
        <v>0.6875</v>
      </c>
      <c r="I91" s="204" t="s">
        <v>50</v>
      </c>
      <c r="J91" s="207">
        <v>45697</v>
      </c>
      <c r="K91" s="207">
        <v>45744</v>
      </c>
      <c r="L91" s="203">
        <f>IF(ISBLANK(DATA[[#This Row],[DISCHARGE DATE]]),"NO DATE", DATA[[#This Row],[DISCHARGE DATE]]-DATA[[#This Row],[ADMISSION DATE]]+1)</f>
        <v>48</v>
      </c>
      <c r="M91" s="208">
        <v>350</v>
      </c>
      <c r="N91" s="208">
        <v>624</v>
      </c>
      <c r="O91" s="209" t="s">
        <v>261</v>
      </c>
      <c r="P91" s="209" t="s">
        <v>322</v>
      </c>
      <c r="Q91" s="210">
        <f>IF(DATA[[#This Row],[STORAGE FEE]]=0,"NULL",DATA[[#This Row],[COLDROOM FEE]])-DATA[[#This Row],[STORAGE FEE]]</f>
        <v>0</v>
      </c>
      <c r="R91" s="210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400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8" x14ac:dyDescent="0.3">
      <c r="A92" s="204" t="s">
        <v>447</v>
      </c>
      <c r="B92" s="203" t="s">
        <v>448</v>
      </c>
      <c r="C92" s="203">
        <v>80</v>
      </c>
      <c r="D92" s="204" t="s">
        <v>49</v>
      </c>
      <c r="E92" s="204" t="s">
        <v>449</v>
      </c>
      <c r="F92" s="205">
        <v>245060415</v>
      </c>
      <c r="G92" s="204" t="s">
        <v>73</v>
      </c>
      <c r="H92" s="206">
        <v>0.625</v>
      </c>
      <c r="I92" s="204" t="s">
        <v>50</v>
      </c>
      <c r="J92" s="207">
        <v>45695</v>
      </c>
      <c r="K92" s="207">
        <v>45898</v>
      </c>
      <c r="L92" s="203">
        <f>IF(ISBLANK(DATA[[#This Row],[DISCHARGE DATE]]),"NO DATE", DATA[[#This Row],[DISCHARGE DATE]]-DATA[[#This Row],[ADMISSION DATE]]+1)</f>
        <v>204</v>
      </c>
      <c r="M92" s="208">
        <v>350</v>
      </c>
      <c r="N92" s="208">
        <v>2652</v>
      </c>
      <c r="O92" s="209" t="s">
        <v>303</v>
      </c>
      <c r="P92" s="209" t="s">
        <v>450</v>
      </c>
      <c r="Q92" s="210">
        <f>IF(DATA[[#This Row],[STORAGE FEE]]=0,"NULL",DATA[[#This Row],[COLDROOM FEE]])-DATA[[#This Row],[STORAGE FEE]]</f>
        <v>0</v>
      </c>
      <c r="R92" s="210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400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8" x14ac:dyDescent="0.3">
      <c r="A93" s="204" t="s">
        <v>451</v>
      </c>
      <c r="B93" s="203" t="s">
        <v>452</v>
      </c>
      <c r="C93" s="203">
        <v>65</v>
      </c>
      <c r="D93" s="204" t="s">
        <v>53</v>
      </c>
      <c r="E93" s="204" t="s">
        <v>453</v>
      </c>
      <c r="F93" s="205">
        <v>540831968</v>
      </c>
      <c r="G93" s="204" t="s">
        <v>73</v>
      </c>
      <c r="H93" s="206">
        <v>0.61805555555555558</v>
      </c>
      <c r="I93" s="204" t="s">
        <v>57</v>
      </c>
      <c r="J93" s="207">
        <v>45699</v>
      </c>
      <c r="K93" s="207">
        <v>45870</v>
      </c>
      <c r="L93" s="203">
        <f>IF(ISBLANK(DATA[[#This Row],[DISCHARGE DATE]]),"NO DATE", DATA[[#This Row],[DISCHARGE DATE]]-DATA[[#This Row],[ADMISSION DATE]]+1)</f>
        <v>172</v>
      </c>
      <c r="M93" s="208">
        <v>350</v>
      </c>
      <c r="N93" s="208">
        <v>3440</v>
      </c>
      <c r="O93" s="209" t="s">
        <v>454</v>
      </c>
      <c r="P93" s="209" t="s">
        <v>455</v>
      </c>
      <c r="Q93" s="210">
        <f>IF(DATA[[#This Row],[STORAGE FEE]]=0,"NULL",DATA[[#This Row],[COLDROOM FEE]])-DATA[[#This Row],[STORAGE FEE]]</f>
        <v>0</v>
      </c>
      <c r="R93" s="210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400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204" t="s">
        <v>456</v>
      </c>
      <c r="B94" s="203" t="s">
        <v>457</v>
      </c>
      <c r="C94" s="203">
        <v>68</v>
      </c>
      <c r="D94" s="204" t="s">
        <v>53</v>
      </c>
      <c r="E94" s="204" t="s">
        <v>458</v>
      </c>
      <c r="F94" s="205">
        <v>245614439</v>
      </c>
      <c r="G94" s="204" t="s">
        <v>73</v>
      </c>
      <c r="H94" s="206">
        <v>0.52083333333333337</v>
      </c>
      <c r="I94" s="204" t="s">
        <v>50</v>
      </c>
      <c r="J94" s="207">
        <v>45705</v>
      </c>
      <c r="K94" s="207">
        <v>45772</v>
      </c>
      <c r="L94" s="203">
        <f>IF(ISBLANK(DATA[[#This Row],[DISCHARGE DATE]]),"NO DATE", DATA[[#This Row],[DISCHARGE DATE]]-DATA[[#This Row],[ADMISSION DATE]]+1)</f>
        <v>68</v>
      </c>
      <c r="M94" s="208">
        <v>350</v>
      </c>
      <c r="N94" s="208">
        <v>884</v>
      </c>
      <c r="O94" s="209" t="s">
        <v>459</v>
      </c>
      <c r="P94" s="209" t="s">
        <v>420</v>
      </c>
      <c r="Q94" s="210">
        <f>IF(DATA[[#This Row],[STORAGE FEE]]=0,"NULL",DATA[[#This Row],[COLDROOM FEE]])-DATA[[#This Row],[STORAGE FEE]]</f>
        <v>0</v>
      </c>
      <c r="R94" s="210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400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8" x14ac:dyDescent="0.3">
      <c r="A95" s="204" t="s">
        <v>460</v>
      </c>
      <c r="B95" s="203" t="s">
        <v>461</v>
      </c>
      <c r="C95" s="203">
        <v>73</v>
      </c>
      <c r="D95" s="204" t="s">
        <v>49</v>
      </c>
      <c r="E95" s="204" t="s">
        <v>462</v>
      </c>
      <c r="F95" s="205">
        <v>241167825</v>
      </c>
      <c r="G95" s="204" t="s">
        <v>73</v>
      </c>
      <c r="H95" s="206">
        <v>0.66666666666666663</v>
      </c>
      <c r="I95" s="204" t="s">
        <v>50</v>
      </c>
      <c r="J95" s="207">
        <v>45706</v>
      </c>
      <c r="K95" s="207">
        <v>45807</v>
      </c>
      <c r="L95" s="203">
        <f>IF(ISBLANK(DATA[[#This Row],[DISCHARGE DATE]]),"NO DATE", DATA[[#This Row],[DISCHARGE DATE]]-DATA[[#This Row],[ADMISSION DATE]]+1)</f>
        <v>102</v>
      </c>
      <c r="M95" s="208">
        <v>350</v>
      </c>
      <c r="N95" s="208">
        <v>1326</v>
      </c>
      <c r="O95" s="209" t="s">
        <v>463</v>
      </c>
      <c r="P95" s="209" t="s">
        <v>464</v>
      </c>
      <c r="Q95" s="210">
        <f>IF(DATA[[#This Row],[STORAGE FEE]]=0,"NULL",DATA[[#This Row],[COLDROOM FEE]])-DATA[[#This Row],[STORAGE FEE]]</f>
        <v>0</v>
      </c>
      <c r="R95" s="210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400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8" x14ac:dyDescent="0.3">
      <c r="A96" s="204" t="s">
        <v>465</v>
      </c>
      <c r="B96" s="203" t="s">
        <v>466</v>
      </c>
      <c r="C96" s="203">
        <v>54</v>
      </c>
      <c r="D96" s="204" t="s">
        <v>53</v>
      </c>
      <c r="E96" s="204" t="s">
        <v>467</v>
      </c>
      <c r="F96" s="205">
        <v>533225299</v>
      </c>
      <c r="G96" s="204" t="s">
        <v>73</v>
      </c>
      <c r="H96" s="206">
        <v>0.58333333333333337</v>
      </c>
      <c r="I96" s="204" t="s">
        <v>50</v>
      </c>
      <c r="J96" s="207">
        <v>45703</v>
      </c>
      <c r="K96" s="207">
        <v>45807</v>
      </c>
      <c r="L96" s="203">
        <f>IF(ISBLANK(DATA[[#This Row],[DISCHARGE DATE]]),"NO DATE", DATA[[#This Row],[DISCHARGE DATE]]-DATA[[#This Row],[ADMISSION DATE]]+1)</f>
        <v>105</v>
      </c>
      <c r="M96" s="208">
        <v>350</v>
      </c>
      <c r="N96" s="208">
        <v>1365</v>
      </c>
      <c r="O96" s="209" t="s">
        <v>468</v>
      </c>
      <c r="P96" s="209" t="s">
        <v>469</v>
      </c>
      <c r="Q96" s="210">
        <f>IF(DATA[[#This Row],[STORAGE FEE]]=0,"NULL",DATA[[#This Row],[COLDROOM FEE]])-DATA[[#This Row],[STORAGE FEE]]</f>
        <v>0</v>
      </c>
      <c r="R96" s="210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400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204" t="s">
        <v>470</v>
      </c>
      <c r="B97" s="203" t="s">
        <v>471</v>
      </c>
      <c r="C97" s="203">
        <v>57</v>
      </c>
      <c r="D97" s="204" t="s">
        <v>49</v>
      </c>
      <c r="E97" s="204" t="s">
        <v>472</v>
      </c>
      <c r="F97" s="205">
        <v>243586552</v>
      </c>
      <c r="G97" s="204" t="s">
        <v>73</v>
      </c>
      <c r="H97" s="206">
        <v>0.375</v>
      </c>
      <c r="I97" s="204" t="s">
        <v>50</v>
      </c>
      <c r="J97" s="207">
        <v>45708</v>
      </c>
      <c r="K97" s="207">
        <v>45744</v>
      </c>
      <c r="L97" s="203">
        <f>IF(ISBLANK(DATA[[#This Row],[DISCHARGE DATE]]),"NO DATE", DATA[[#This Row],[DISCHARGE DATE]]-DATA[[#This Row],[ADMISSION DATE]]+1)</f>
        <v>37</v>
      </c>
      <c r="M97" s="208">
        <v>350</v>
      </c>
      <c r="N97" s="208">
        <v>481</v>
      </c>
      <c r="O97" s="209" t="s">
        <v>249</v>
      </c>
      <c r="P97" s="209" t="s">
        <v>302</v>
      </c>
      <c r="Q97" s="210">
        <f>IF(DATA[[#This Row],[STORAGE FEE]]=0,"NULL",DATA[[#This Row],[COLDROOM FEE]])-DATA[[#This Row],[STORAGE FEE]]</f>
        <v>0</v>
      </c>
      <c r="R97" s="210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400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204" t="s">
        <v>473</v>
      </c>
      <c r="B98" s="203" t="s">
        <v>474</v>
      </c>
      <c r="C98" s="203">
        <v>52</v>
      </c>
      <c r="D98" s="204" t="s">
        <v>49</v>
      </c>
      <c r="E98" s="204" t="s">
        <v>475</v>
      </c>
      <c r="F98" s="205">
        <v>241866637</v>
      </c>
      <c r="G98" s="204" t="s">
        <v>73</v>
      </c>
      <c r="H98" s="206">
        <v>0.52430555555555558</v>
      </c>
      <c r="I98" s="204" t="s">
        <v>50</v>
      </c>
      <c r="J98" s="207">
        <v>45709</v>
      </c>
      <c r="K98" s="207">
        <v>45805</v>
      </c>
      <c r="L98" s="203">
        <f>IF(ISBLANK(DATA[[#This Row],[DISCHARGE DATE]]),"NO DATE", DATA[[#This Row],[DISCHARGE DATE]]-DATA[[#This Row],[ADMISSION DATE]]+1)</f>
        <v>97</v>
      </c>
      <c r="M98" s="208">
        <v>350</v>
      </c>
      <c r="N98" s="208">
        <v>1261</v>
      </c>
      <c r="O98" s="209" t="s">
        <v>272</v>
      </c>
      <c r="P98" s="209" t="s">
        <v>454</v>
      </c>
      <c r="Q98" s="210">
        <f>IF(DATA[[#This Row],[STORAGE FEE]]=0,"NULL",DATA[[#This Row],[COLDROOM FEE]])-DATA[[#This Row],[STORAGE FEE]]</f>
        <v>0</v>
      </c>
      <c r="R98" s="210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400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204" t="s">
        <v>476</v>
      </c>
      <c r="B99" s="203" t="s">
        <v>477</v>
      </c>
      <c r="C99" s="203">
        <v>90</v>
      </c>
      <c r="D99" s="204" t="s">
        <v>49</v>
      </c>
      <c r="E99" s="204" t="s">
        <v>478</v>
      </c>
      <c r="F99" s="205">
        <v>546343905</v>
      </c>
      <c r="G99" s="204" t="s">
        <v>73</v>
      </c>
      <c r="H99" s="206">
        <v>0.22916666666666666</v>
      </c>
      <c r="I99" s="204" t="s">
        <v>57</v>
      </c>
      <c r="J99" s="207">
        <v>45712</v>
      </c>
      <c r="K99" s="207">
        <v>45954</v>
      </c>
      <c r="L99" s="203">
        <f>IF(ISBLANK(DATA[[#This Row],[DISCHARGE DATE]]),"NO DATE", DATA[[#This Row],[DISCHARGE DATE]]-DATA[[#This Row],[ADMISSION DATE]]+1)</f>
        <v>243</v>
      </c>
      <c r="M99" s="208">
        <v>350</v>
      </c>
      <c r="N99" s="208">
        <v>4860</v>
      </c>
      <c r="O99" s="209" t="s">
        <v>397</v>
      </c>
      <c r="P99" s="209" t="s">
        <v>479</v>
      </c>
      <c r="Q99" s="210">
        <f>IF(DATA[[#This Row],[STORAGE FEE]]=0,"NULL",DATA[[#This Row],[COLDROOM FEE]])-DATA[[#This Row],[STORAGE FEE]]</f>
        <v>0</v>
      </c>
      <c r="R99" s="210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400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8" x14ac:dyDescent="0.3">
      <c r="A100" s="204" t="s">
        <v>480</v>
      </c>
      <c r="B100" s="203" t="s">
        <v>101</v>
      </c>
      <c r="C100" s="203">
        <v>30</v>
      </c>
      <c r="D100" s="204" t="s">
        <v>53</v>
      </c>
      <c r="E100" s="204" t="s">
        <v>293</v>
      </c>
      <c r="F100" s="205">
        <v>248055141</v>
      </c>
      <c r="G100" s="204" t="s">
        <v>73</v>
      </c>
      <c r="H100" s="206">
        <v>0.875</v>
      </c>
      <c r="I100" s="204" t="s">
        <v>50</v>
      </c>
      <c r="J100" s="207">
        <v>45710</v>
      </c>
      <c r="K100" s="207">
        <v>45751</v>
      </c>
      <c r="L100" s="203">
        <f>IF(ISBLANK(DATA[[#This Row],[DISCHARGE DATE]]),"NO DATE", DATA[[#This Row],[DISCHARGE DATE]]-DATA[[#This Row],[ADMISSION DATE]]+1)</f>
        <v>42</v>
      </c>
      <c r="M100" s="208">
        <v>350</v>
      </c>
      <c r="N100" s="208">
        <v>546</v>
      </c>
      <c r="O100" s="209" t="s">
        <v>366</v>
      </c>
      <c r="P100" s="209" t="s">
        <v>370</v>
      </c>
      <c r="Q100" s="210">
        <f>IF(DATA[[#This Row],[STORAGE FEE]]=0,"NULL",DATA[[#This Row],[COLDROOM FEE]])-DATA[[#This Row],[STORAGE FEE]]</f>
        <v>0</v>
      </c>
      <c r="R100" s="210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400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8" x14ac:dyDescent="0.3">
      <c r="A101" s="204" t="s">
        <v>481</v>
      </c>
      <c r="B101" s="203" t="s">
        <v>482</v>
      </c>
      <c r="C101" s="203">
        <v>70</v>
      </c>
      <c r="D101" s="204" t="s">
        <v>49</v>
      </c>
      <c r="E101" s="204" t="s">
        <v>483</v>
      </c>
      <c r="F101" s="205">
        <v>555270243</v>
      </c>
      <c r="G101" s="204" t="s">
        <v>73</v>
      </c>
      <c r="H101" s="206">
        <v>0.8125</v>
      </c>
      <c r="I101" s="204" t="s">
        <v>50</v>
      </c>
      <c r="J101" s="207">
        <v>45712</v>
      </c>
      <c r="K101" s="207">
        <v>45772</v>
      </c>
      <c r="L101" s="203">
        <f>IF(ISBLANK(DATA[[#This Row],[DISCHARGE DATE]]),"NO DATE", DATA[[#This Row],[DISCHARGE DATE]]-DATA[[#This Row],[ADMISSION DATE]]+1)</f>
        <v>61</v>
      </c>
      <c r="M101" s="208">
        <v>350</v>
      </c>
      <c r="N101" s="208">
        <v>793</v>
      </c>
      <c r="O101" s="209" t="s">
        <v>484</v>
      </c>
      <c r="P101" s="209" t="s">
        <v>411</v>
      </c>
      <c r="Q101" s="210">
        <f>IF(DATA[[#This Row],[STORAGE FEE]]=0,"NULL",DATA[[#This Row],[COLDROOM FEE]])-DATA[[#This Row],[STORAGE FEE]]</f>
        <v>0</v>
      </c>
      <c r="R101" s="210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400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204" t="s">
        <v>485</v>
      </c>
      <c r="B102" s="203" t="s">
        <v>486</v>
      </c>
      <c r="C102" s="203">
        <v>33</v>
      </c>
      <c r="D102" s="204" t="s">
        <v>49</v>
      </c>
      <c r="E102" s="204" t="s">
        <v>487</v>
      </c>
      <c r="F102" s="205">
        <v>256266123</v>
      </c>
      <c r="G102" s="204" t="s">
        <v>89</v>
      </c>
      <c r="H102" s="206">
        <v>0.9375</v>
      </c>
      <c r="I102" s="204" t="s">
        <v>50</v>
      </c>
      <c r="J102" s="207">
        <v>45713</v>
      </c>
      <c r="K102" s="207">
        <v>45772</v>
      </c>
      <c r="L102" s="203">
        <f>IF(ISBLANK(DATA[[#This Row],[DISCHARGE DATE]]),"NO DATE", DATA[[#This Row],[DISCHARGE DATE]]-DATA[[#This Row],[ADMISSION DATE]]+1)</f>
        <v>60</v>
      </c>
      <c r="M102" s="208">
        <v>350</v>
      </c>
      <c r="N102" s="208">
        <v>780</v>
      </c>
      <c r="O102" s="209" t="s">
        <v>488</v>
      </c>
      <c r="P102" s="209" t="s">
        <v>396</v>
      </c>
      <c r="Q102" s="210">
        <f>IF(DATA[[#This Row],[STORAGE FEE]]=0,"NULL",DATA[[#This Row],[COLDROOM FEE]])-DATA[[#This Row],[STORAGE FEE]]</f>
        <v>0</v>
      </c>
      <c r="R102" s="210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400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204" t="s">
        <v>489</v>
      </c>
      <c r="B103" s="203" t="s">
        <v>490</v>
      </c>
      <c r="C103" s="203">
        <v>75</v>
      </c>
      <c r="D103" s="204" t="s">
        <v>53</v>
      </c>
      <c r="E103" s="204" t="s">
        <v>491</v>
      </c>
      <c r="F103" s="205">
        <v>240655787</v>
      </c>
      <c r="G103" s="204" t="s">
        <v>89</v>
      </c>
      <c r="H103" s="206">
        <v>0.58333333333333337</v>
      </c>
      <c r="I103" s="204" t="s">
        <v>57</v>
      </c>
      <c r="J103" s="207">
        <v>45716</v>
      </c>
      <c r="K103" s="207">
        <v>45974</v>
      </c>
      <c r="L103" s="203">
        <f>IF(ISBLANK(DATA[[#This Row],[DISCHARGE DATE]]),"NO DATE", DATA[[#This Row],[DISCHARGE DATE]]-DATA[[#This Row],[ADMISSION DATE]]+1)</f>
        <v>259</v>
      </c>
      <c r="M103" s="208">
        <v>350</v>
      </c>
      <c r="N103" s="208">
        <v>5180</v>
      </c>
      <c r="O103" s="209" t="s">
        <v>492</v>
      </c>
      <c r="P103" s="209" t="s">
        <v>493</v>
      </c>
      <c r="Q103" s="210">
        <f>IF(DATA[[#This Row],[STORAGE FEE]]=0,"NULL",DATA[[#This Row],[COLDROOM FEE]])-DATA[[#This Row],[STORAGE FEE]]</f>
        <v>0</v>
      </c>
      <c r="R103" s="210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400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8" x14ac:dyDescent="0.3">
      <c r="A104" s="204" t="s">
        <v>494</v>
      </c>
      <c r="B104" s="203" t="s">
        <v>495</v>
      </c>
      <c r="C104" s="203">
        <v>60</v>
      </c>
      <c r="D104" s="204" t="s">
        <v>49</v>
      </c>
      <c r="E104" s="204" t="s">
        <v>496</v>
      </c>
      <c r="F104" s="205">
        <v>246961726</v>
      </c>
      <c r="G104" s="204" t="s">
        <v>73</v>
      </c>
      <c r="H104" s="206">
        <v>0.875</v>
      </c>
      <c r="I104" s="204" t="s">
        <v>50</v>
      </c>
      <c r="J104" s="207">
        <v>45717</v>
      </c>
      <c r="K104" s="207">
        <v>45807</v>
      </c>
      <c r="L104" s="203">
        <f>IF(ISBLANK(DATA[[#This Row],[DISCHARGE DATE]]),"NO DATE", DATA[[#This Row],[DISCHARGE DATE]]-DATA[[#This Row],[ADMISSION DATE]]+1)</f>
        <v>91</v>
      </c>
      <c r="M104" s="208">
        <v>350</v>
      </c>
      <c r="N104" s="208">
        <v>1183</v>
      </c>
      <c r="O104" s="209" t="s">
        <v>497</v>
      </c>
      <c r="P104" s="209" t="s">
        <v>463</v>
      </c>
      <c r="Q104" s="210">
        <f>IF(DATA[[#This Row],[STORAGE FEE]]=0,"NULL",DATA[[#This Row],[COLDROOM FEE]])-DATA[[#This Row],[STORAGE FEE]]</f>
        <v>0</v>
      </c>
      <c r="R104" s="210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400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8" x14ac:dyDescent="0.3">
      <c r="A105" s="204" t="s">
        <v>498</v>
      </c>
      <c r="B105" s="203" t="s">
        <v>499</v>
      </c>
      <c r="C105" s="203">
        <v>50</v>
      </c>
      <c r="D105" s="204" t="s">
        <v>53</v>
      </c>
      <c r="E105" s="204" t="s">
        <v>500</v>
      </c>
      <c r="F105" s="205">
        <v>247129896</v>
      </c>
      <c r="G105" s="204" t="s">
        <v>83</v>
      </c>
      <c r="H105" s="206">
        <v>0.5</v>
      </c>
      <c r="I105" s="204" t="s">
        <v>50</v>
      </c>
      <c r="J105" s="207">
        <v>45715</v>
      </c>
      <c r="K105" s="207">
        <v>45891</v>
      </c>
      <c r="L105" s="203">
        <f>IF(ISBLANK(DATA[[#This Row],[DISCHARGE DATE]]),"NO DATE", DATA[[#This Row],[DISCHARGE DATE]]-DATA[[#This Row],[ADMISSION DATE]]+1)</f>
        <v>177</v>
      </c>
      <c r="M105" s="208">
        <v>350</v>
      </c>
      <c r="N105" s="208">
        <v>2301</v>
      </c>
      <c r="O105" s="209" t="s">
        <v>412</v>
      </c>
      <c r="P105" s="209" t="s">
        <v>501</v>
      </c>
      <c r="Q105" s="210">
        <f>IF(DATA[[#This Row],[STORAGE FEE]]=0,"NULL",DATA[[#This Row],[COLDROOM FEE]])-DATA[[#This Row],[STORAGE FEE]]</f>
        <v>0</v>
      </c>
      <c r="R105" s="210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400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8" x14ac:dyDescent="0.3">
      <c r="A106" s="204" t="s">
        <v>502</v>
      </c>
      <c r="B106" s="203" t="s">
        <v>503</v>
      </c>
      <c r="C106" s="203">
        <v>30</v>
      </c>
      <c r="D106" s="204" t="s">
        <v>49</v>
      </c>
      <c r="E106" s="204" t="s">
        <v>260</v>
      </c>
      <c r="F106" s="205">
        <v>257701596</v>
      </c>
      <c r="G106" s="204" t="s">
        <v>89</v>
      </c>
      <c r="H106" s="206">
        <v>0.2638888888888889</v>
      </c>
      <c r="I106" s="204" t="s">
        <v>50</v>
      </c>
      <c r="J106" s="207">
        <v>45721</v>
      </c>
      <c r="K106" s="207">
        <v>45772</v>
      </c>
      <c r="L106" s="203">
        <f>IF(ISBLANK(DATA[[#This Row],[DISCHARGE DATE]]),"NO DATE", DATA[[#This Row],[DISCHARGE DATE]]-DATA[[#This Row],[ADMISSION DATE]]+1)</f>
        <v>52</v>
      </c>
      <c r="M106" s="208">
        <v>350</v>
      </c>
      <c r="N106" s="208">
        <v>676</v>
      </c>
      <c r="O106" s="209" t="s">
        <v>504</v>
      </c>
      <c r="P106" s="209" t="s">
        <v>440</v>
      </c>
      <c r="Q106" s="210">
        <f>IF(DATA[[#This Row],[STORAGE FEE]]=0,"NULL",DATA[[#This Row],[COLDROOM FEE]])-DATA[[#This Row],[STORAGE FEE]]</f>
        <v>0</v>
      </c>
      <c r="R106" s="210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400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204" t="s">
        <v>505</v>
      </c>
      <c r="B107" s="203" t="s">
        <v>506</v>
      </c>
      <c r="C107" s="203">
        <v>76</v>
      </c>
      <c r="D107" s="204" t="s">
        <v>53</v>
      </c>
      <c r="E107" s="204" t="s">
        <v>507</v>
      </c>
      <c r="F107" s="205">
        <v>242275892</v>
      </c>
      <c r="G107" s="204" t="s">
        <v>73</v>
      </c>
      <c r="H107" s="206">
        <v>0.57777777777777772</v>
      </c>
      <c r="I107" s="204" t="s">
        <v>50</v>
      </c>
      <c r="J107" s="207">
        <v>45723</v>
      </c>
      <c r="K107" s="207">
        <v>45849</v>
      </c>
      <c r="L107" s="203">
        <f>IF(ISBLANK(DATA[[#This Row],[DISCHARGE DATE]]),"NO DATE", DATA[[#This Row],[DISCHARGE DATE]]-DATA[[#This Row],[ADMISSION DATE]]+1)</f>
        <v>127</v>
      </c>
      <c r="M107" s="208">
        <v>350</v>
      </c>
      <c r="N107" s="208">
        <v>1651</v>
      </c>
      <c r="O107" s="209" t="s">
        <v>508</v>
      </c>
      <c r="P107" s="209" t="s">
        <v>509</v>
      </c>
      <c r="Q107" s="210">
        <f>IF(DATA[[#This Row],[STORAGE FEE]]=0,"NULL",DATA[[#This Row],[COLDROOM FEE]])-DATA[[#This Row],[STORAGE FEE]]</f>
        <v>0</v>
      </c>
      <c r="R107" s="210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400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204" t="s">
        <v>510</v>
      </c>
      <c r="B108" s="203" t="s">
        <v>511</v>
      </c>
      <c r="C108" s="203">
        <v>67</v>
      </c>
      <c r="D108" s="204" t="s">
        <v>53</v>
      </c>
      <c r="E108" s="204" t="s">
        <v>512</v>
      </c>
      <c r="F108" s="205">
        <v>554941605</v>
      </c>
      <c r="G108" s="204" t="s">
        <v>73</v>
      </c>
      <c r="H108" s="206">
        <v>0.54166666666666663</v>
      </c>
      <c r="I108" s="204" t="s">
        <v>57</v>
      </c>
      <c r="J108" s="207">
        <v>45724</v>
      </c>
      <c r="K108" s="207">
        <v>45828</v>
      </c>
      <c r="L108" s="203">
        <f>IF(ISBLANK(DATA[[#This Row],[DISCHARGE DATE]]),"NO DATE", DATA[[#This Row],[DISCHARGE DATE]]-DATA[[#This Row],[ADMISSION DATE]]+1)</f>
        <v>105</v>
      </c>
      <c r="M108" s="208">
        <v>350</v>
      </c>
      <c r="N108" s="208">
        <v>2100</v>
      </c>
      <c r="O108" s="209" t="s">
        <v>513</v>
      </c>
      <c r="P108" s="209" t="s">
        <v>514</v>
      </c>
      <c r="Q108" s="210">
        <f>IF(DATA[[#This Row],[STORAGE FEE]]=0,"NULL",DATA[[#This Row],[COLDROOM FEE]])-DATA[[#This Row],[STORAGE FEE]]</f>
        <v>0</v>
      </c>
      <c r="R108" s="210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400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204" t="s">
        <v>515</v>
      </c>
      <c r="B109" s="203" t="s">
        <v>516</v>
      </c>
      <c r="C109" s="203">
        <v>38</v>
      </c>
      <c r="D109" s="204" t="s">
        <v>53</v>
      </c>
      <c r="E109" s="204" t="s">
        <v>517</v>
      </c>
      <c r="F109" s="205">
        <v>244574077</v>
      </c>
      <c r="G109" s="204" t="s">
        <v>518</v>
      </c>
      <c r="H109" s="206">
        <v>0.52222222222222225</v>
      </c>
      <c r="I109" s="204" t="s">
        <v>50</v>
      </c>
      <c r="J109" s="207">
        <v>45726</v>
      </c>
      <c r="K109" s="207">
        <v>45807</v>
      </c>
      <c r="L109" s="203">
        <f>IF(ISBLANK(DATA[[#This Row],[DISCHARGE DATE]]),"NO DATE", DATA[[#This Row],[DISCHARGE DATE]]-DATA[[#This Row],[ADMISSION DATE]]+1)</f>
        <v>82</v>
      </c>
      <c r="M109" s="208">
        <v>350</v>
      </c>
      <c r="N109" s="208">
        <v>1066</v>
      </c>
      <c r="O109" s="209" t="s">
        <v>519</v>
      </c>
      <c r="P109" s="209" t="s">
        <v>468</v>
      </c>
      <c r="Q109" s="210">
        <f>IF(DATA[[#This Row],[STORAGE FEE]]=0,"NULL",DATA[[#This Row],[COLDROOM FEE]])-DATA[[#This Row],[STORAGE FEE]]</f>
        <v>0</v>
      </c>
      <c r="R109" s="210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400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204" t="s">
        <v>520</v>
      </c>
      <c r="B110" s="203" t="s">
        <v>521</v>
      </c>
      <c r="C110" s="203">
        <v>66</v>
      </c>
      <c r="D110" s="204" t="s">
        <v>49</v>
      </c>
      <c r="E110" s="204" t="s">
        <v>522</v>
      </c>
      <c r="F110" s="205">
        <v>556474751</v>
      </c>
      <c r="G110" s="204" t="s">
        <v>518</v>
      </c>
      <c r="H110" s="206">
        <v>0.67361111111111116</v>
      </c>
      <c r="I110" s="204" t="s">
        <v>57</v>
      </c>
      <c r="J110" s="207">
        <v>45727</v>
      </c>
      <c r="K110" s="207">
        <v>45898</v>
      </c>
      <c r="L110" s="203">
        <f>IF(ISBLANK(DATA[[#This Row],[DISCHARGE DATE]]),"NO DATE", DATA[[#This Row],[DISCHARGE DATE]]-DATA[[#This Row],[ADMISSION DATE]]+1)</f>
        <v>172</v>
      </c>
      <c r="M110" s="208">
        <v>350</v>
      </c>
      <c r="N110" s="208">
        <v>3440</v>
      </c>
      <c r="O110" s="209" t="s">
        <v>523</v>
      </c>
      <c r="P110" s="209" t="s">
        <v>524</v>
      </c>
      <c r="Q110" s="210">
        <f>IF(DATA[[#This Row],[STORAGE FEE]]=0,"NULL",DATA[[#This Row],[COLDROOM FEE]])-DATA[[#This Row],[STORAGE FEE]]</f>
        <v>0</v>
      </c>
      <c r="R110" s="210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400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204" t="s">
        <v>525</v>
      </c>
      <c r="B111" s="203" t="s">
        <v>526</v>
      </c>
      <c r="C111" s="203">
        <v>61</v>
      </c>
      <c r="D111" s="204" t="s">
        <v>53</v>
      </c>
      <c r="E111" s="204" t="s">
        <v>527</v>
      </c>
      <c r="F111" s="205">
        <v>247292185</v>
      </c>
      <c r="G111" s="204" t="s">
        <v>73</v>
      </c>
      <c r="H111" s="206">
        <v>0.5444444444444444</v>
      </c>
      <c r="I111" s="204" t="s">
        <v>50</v>
      </c>
      <c r="J111" s="207">
        <v>45729</v>
      </c>
      <c r="K111" s="207">
        <v>45849</v>
      </c>
      <c r="L111" s="203">
        <f>IF(ISBLANK(DATA[[#This Row],[DISCHARGE DATE]]),"NO DATE", DATA[[#This Row],[DISCHARGE DATE]]-DATA[[#This Row],[ADMISSION DATE]]+1)</f>
        <v>121</v>
      </c>
      <c r="M111" s="208">
        <v>350</v>
      </c>
      <c r="N111" s="208">
        <v>1573</v>
      </c>
      <c r="O111" s="209" t="s">
        <v>528</v>
      </c>
      <c r="P111" s="209" t="s">
        <v>529</v>
      </c>
      <c r="Q111" s="210">
        <f>IF(DATA[[#This Row],[STORAGE FEE]]=0,"NULL",DATA[[#This Row],[COLDROOM FEE]])-DATA[[#This Row],[STORAGE FEE]]</f>
        <v>0</v>
      </c>
      <c r="R111" s="210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400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204" t="s">
        <v>530</v>
      </c>
      <c r="B112" s="203" t="s">
        <v>531</v>
      </c>
      <c r="C112" s="203">
        <v>77</v>
      </c>
      <c r="D112" s="204" t="s">
        <v>49</v>
      </c>
      <c r="E112" s="204" t="s">
        <v>532</v>
      </c>
      <c r="F112" s="205">
        <v>245468876</v>
      </c>
      <c r="G112" s="204" t="s">
        <v>73</v>
      </c>
      <c r="H112" s="206">
        <v>0.67708333333333337</v>
      </c>
      <c r="I112" s="204" t="s">
        <v>57</v>
      </c>
      <c r="J112" s="207">
        <v>45733</v>
      </c>
      <c r="K112" s="207">
        <v>45807</v>
      </c>
      <c r="L112" s="203">
        <f>IF(ISBLANK(DATA[[#This Row],[DISCHARGE DATE]]),"NO DATE", DATA[[#This Row],[DISCHARGE DATE]]-DATA[[#This Row],[ADMISSION DATE]]+1)</f>
        <v>75</v>
      </c>
      <c r="M112" s="208">
        <v>350</v>
      </c>
      <c r="N112" s="208">
        <v>1500</v>
      </c>
      <c r="O112" s="209" t="s">
        <v>533</v>
      </c>
      <c r="P112" s="209" t="s">
        <v>459</v>
      </c>
      <c r="Q112" s="210">
        <f>IF(DATA[[#This Row],[STORAGE FEE]]=0,"NULL",DATA[[#This Row],[COLDROOM FEE]])-DATA[[#This Row],[STORAGE FEE]]</f>
        <v>0</v>
      </c>
      <c r="R112" s="210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400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204" t="s">
        <v>534</v>
      </c>
      <c r="B113" s="203" t="s">
        <v>535</v>
      </c>
      <c r="C113" s="203">
        <v>64</v>
      </c>
      <c r="D113" s="204" t="s">
        <v>53</v>
      </c>
      <c r="E113" s="204" t="s">
        <v>536</v>
      </c>
      <c r="F113" s="205">
        <v>246635172</v>
      </c>
      <c r="G113" s="204" t="s">
        <v>270</v>
      </c>
      <c r="H113" s="206">
        <v>0.4152777777777778</v>
      </c>
      <c r="I113" s="204" t="s">
        <v>50</v>
      </c>
      <c r="J113" s="207">
        <v>45743</v>
      </c>
      <c r="K113" s="207">
        <v>45835</v>
      </c>
      <c r="L113" s="203">
        <f>IF(ISBLANK(DATA[[#This Row],[DISCHARGE DATE]]),"NO DATE", DATA[[#This Row],[DISCHARGE DATE]]-DATA[[#This Row],[ADMISSION DATE]]+1)</f>
        <v>93</v>
      </c>
      <c r="M113" s="208">
        <v>350</v>
      </c>
      <c r="N113" s="208">
        <v>1209</v>
      </c>
      <c r="O113" s="209" t="s">
        <v>537</v>
      </c>
      <c r="P113" s="209" t="s">
        <v>538</v>
      </c>
      <c r="Q113" s="210">
        <f>IF(DATA[[#This Row],[STORAGE FEE]]=0,"NULL",DATA[[#This Row],[COLDROOM FEE]])-DATA[[#This Row],[STORAGE FEE]]</f>
        <v>0</v>
      </c>
      <c r="R113" s="210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400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204" t="s">
        <v>539</v>
      </c>
      <c r="B114" s="203" t="s">
        <v>540</v>
      </c>
      <c r="C114" s="203">
        <v>68</v>
      </c>
      <c r="D114" s="204" t="s">
        <v>49</v>
      </c>
      <c r="E114" s="204" t="s">
        <v>541</v>
      </c>
      <c r="F114" s="205">
        <v>598796666</v>
      </c>
      <c r="G114" s="204" t="s">
        <v>83</v>
      </c>
      <c r="H114" s="206">
        <v>0.70833333333333337</v>
      </c>
      <c r="I114" s="204" t="s">
        <v>57</v>
      </c>
      <c r="J114" s="207">
        <v>45746</v>
      </c>
      <c r="K114" s="207">
        <v>45764</v>
      </c>
      <c r="L114" s="203">
        <f>IF(ISBLANK(DATA[[#This Row],[DISCHARGE DATE]]),"NO DATE", DATA[[#This Row],[DISCHARGE DATE]]-DATA[[#This Row],[ADMISSION DATE]]+1)</f>
        <v>19</v>
      </c>
      <c r="M114" s="208">
        <v>350</v>
      </c>
      <c r="N114" s="208">
        <v>380</v>
      </c>
      <c r="O114" s="209" t="s">
        <v>542</v>
      </c>
      <c r="P114" s="209" t="s">
        <v>375</v>
      </c>
      <c r="Q114" s="210">
        <f>IF(DATA[[#This Row],[STORAGE FEE]]=0,"NULL",DATA[[#This Row],[COLDROOM FEE]])-DATA[[#This Row],[STORAGE FEE]]</f>
        <v>0</v>
      </c>
      <c r="R114" s="210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400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8" x14ac:dyDescent="0.3">
      <c r="A115" s="204" t="s">
        <v>543</v>
      </c>
      <c r="B115" s="203" t="s">
        <v>544</v>
      </c>
      <c r="C115" s="203">
        <v>82</v>
      </c>
      <c r="D115" s="204" t="s">
        <v>49</v>
      </c>
      <c r="E115" s="204" t="s">
        <v>545</v>
      </c>
      <c r="F115" s="205">
        <v>243178994</v>
      </c>
      <c r="G115" s="204" t="s">
        <v>73</v>
      </c>
      <c r="H115" s="206">
        <v>0.58333333333333337</v>
      </c>
      <c r="I115" s="204" t="s">
        <v>50</v>
      </c>
      <c r="J115" s="207">
        <v>45745</v>
      </c>
      <c r="K115" s="207">
        <v>45961</v>
      </c>
      <c r="L115" s="203">
        <f>IF(ISBLANK(DATA[[#This Row],[DISCHARGE DATE]]),"NO DATE", DATA[[#This Row],[DISCHARGE DATE]]-DATA[[#This Row],[ADMISSION DATE]]+1)</f>
        <v>217</v>
      </c>
      <c r="M115" s="208">
        <v>350</v>
      </c>
      <c r="N115" s="208">
        <v>2821</v>
      </c>
      <c r="O115" s="209" t="s">
        <v>546</v>
      </c>
      <c r="P115" s="209" t="s">
        <v>547</v>
      </c>
      <c r="Q115" s="210">
        <f>IF(DATA[[#This Row],[STORAGE FEE]]=0,"NULL",DATA[[#This Row],[COLDROOM FEE]])-DATA[[#This Row],[STORAGE FEE]]</f>
        <v>0</v>
      </c>
      <c r="R115" s="210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400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8" x14ac:dyDescent="0.3">
      <c r="A116" s="204" t="s">
        <v>548</v>
      </c>
      <c r="B116" s="203" t="s">
        <v>549</v>
      </c>
      <c r="C116" s="203">
        <v>100</v>
      </c>
      <c r="D116" s="204" t="s">
        <v>49</v>
      </c>
      <c r="E116" s="204" t="s">
        <v>550</v>
      </c>
      <c r="F116" s="205">
        <v>249640385</v>
      </c>
      <c r="G116" s="204" t="s">
        <v>551</v>
      </c>
      <c r="H116" s="206">
        <v>0.83333333333333337</v>
      </c>
      <c r="I116" s="204" t="s">
        <v>50</v>
      </c>
      <c r="J116" s="207">
        <v>45747</v>
      </c>
      <c r="K116" s="207">
        <v>45898</v>
      </c>
      <c r="L116" s="203">
        <f>IF(ISBLANK(DATA[[#This Row],[DISCHARGE DATE]]),"NO DATE", DATA[[#This Row],[DISCHARGE DATE]]-DATA[[#This Row],[ADMISSION DATE]]+1)</f>
        <v>152</v>
      </c>
      <c r="M116" s="208">
        <v>350</v>
      </c>
      <c r="N116" s="208">
        <v>1976</v>
      </c>
      <c r="O116" s="209" t="s">
        <v>552</v>
      </c>
      <c r="P116" s="209" t="s">
        <v>553</v>
      </c>
      <c r="Q116" s="210">
        <f>IF(DATA[[#This Row],[STORAGE FEE]]=0,"NULL",DATA[[#This Row],[COLDROOM FEE]])-DATA[[#This Row],[STORAGE FEE]]</f>
        <v>0</v>
      </c>
      <c r="R116" s="210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400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204" t="s">
        <v>554</v>
      </c>
      <c r="B117" s="203" t="s">
        <v>555</v>
      </c>
      <c r="C117" s="203">
        <v>61</v>
      </c>
      <c r="D117" s="204" t="s">
        <v>49</v>
      </c>
      <c r="E117" s="204" t="s">
        <v>556</v>
      </c>
      <c r="F117" s="205">
        <v>246380664</v>
      </c>
      <c r="G117" s="204" t="s">
        <v>73</v>
      </c>
      <c r="H117" s="206">
        <v>0.625</v>
      </c>
      <c r="I117" s="204" t="s">
        <v>50</v>
      </c>
      <c r="J117" s="207">
        <v>45753</v>
      </c>
      <c r="K117" s="207">
        <v>45807</v>
      </c>
      <c r="L117" s="203">
        <f>IF(ISBLANK(DATA[[#This Row],[DISCHARGE DATE]]),"NO DATE", DATA[[#This Row],[DISCHARGE DATE]]-DATA[[#This Row],[ADMISSION DATE]]+1)</f>
        <v>55</v>
      </c>
      <c r="M117" s="208">
        <v>350</v>
      </c>
      <c r="N117" s="208">
        <v>715</v>
      </c>
      <c r="O117" s="209" t="s">
        <v>557</v>
      </c>
      <c r="P117" s="209" t="s">
        <v>558</v>
      </c>
      <c r="Q117" s="210">
        <f>IF(DATA[[#This Row],[STORAGE FEE]]=0,"NULL",DATA[[#This Row],[COLDROOM FEE]])-DATA[[#This Row],[STORAGE FEE]]</f>
        <v>0</v>
      </c>
      <c r="R117" s="210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400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204" t="s">
        <v>559</v>
      </c>
      <c r="B118" s="203" t="s">
        <v>560</v>
      </c>
      <c r="C118" s="203">
        <v>63</v>
      </c>
      <c r="D118" s="204" t="s">
        <v>49</v>
      </c>
      <c r="E118" s="204" t="s">
        <v>561</v>
      </c>
      <c r="F118" s="205">
        <v>543280791</v>
      </c>
      <c r="G118" s="204" t="s">
        <v>73</v>
      </c>
      <c r="H118" s="206">
        <v>0.48333333333333334</v>
      </c>
      <c r="I118" s="204" t="s">
        <v>57</v>
      </c>
      <c r="J118" s="207">
        <v>45755</v>
      </c>
      <c r="K118" s="207">
        <v>45870</v>
      </c>
      <c r="L118" s="203">
        <f>IF(ISBLANK(DATA[[#This Row],[DISCHARGE DATE]]),"NO DATE", DATA[[#This Row],[DISCHARGE DATE]]-DATA[[#This Row],[ADMISSION DATE]]+1)</f>
        <v>116</v>
      </c>
      <c r="M118" s="208">
        <v>350</v>
      </c>
      <c r="N118" s="208">
        <v>2320</v>
      </c>
      <c r="O118" s="209" t="s">
        <v>562</v>
      </c>
      <c r="P118" s="209" t="s">
        <v>563</v>
      </c>
      <c r="Q118" s="210">
        <f>IF(DATA[[#This Row],[STORAGE FEE]]=0,"NULL",DATA[[#This Row],[COLDROOM FEE]])-DATA[[#This Row],[STORAGE FEE]]</f>
        <v>0</v>
      </c>
      <c r="R118" s="210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400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204" t="s">
        <v>564</v>
      </c>
      <c r="B119" s="203" t="s">
        <v>565</v>
      </c>
      <c r="C119" s="203">
        <v>55</v>
      </c>
      <c r="D119" s="204" t="s">
        <v>49</v>
      </c>
      <c r="E119" s="204" t="s">
        <v>566</v>
      </c>
      <c r="F119" s="205">
        <v>543171106</v>
      </c>
      <c r="G119" s="204" t="s">
        <v>73</v>
      </c>
      <c r="H119" s="206">
        <v>0.83333333333333337</v>
      </c>
      <c r="I119" s="204" t="s">
        <v>57</v>
      </c>
      <c r="J119" s="207">
        <v>45757</v>
      </c>
      <c r="K119" s="207">
        <v>45898</v>
      </c>
      <c r="L119" s="203">
        <f>IF(ISBLANK(DATA[[#This Row],[DISCHARGE DATE]]),"NO DATE", DATA[[#This Row],[DISCHARGE DATE]]-DATA[[#This Row],[ADMISSION DATE]]+1)</f>
        <v>142</v>
      </c>
      <c r="M119" s="208">
        <v>350</v>
      </c>
      <c r="N119" s="208">
        <v>2840</v>
      </c>
      <c r="O119" s="209" t="s">
        <v>567</v>
      </c>
      <c r="P119" s="209" t="s">
        <v>568</v>
      </c>
      <c r="Q119" s="210">
        <f>IF(DATA[[#This Row],[STORAGE FEE]]=0,"NULL",DATA[[#This Row],[COLDROOM FEE]])-DATA[[#This Row],[STORAGE FEE]]</f>
        <v>0</v>
      </c>
      <c r="R119" s="210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400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204" t="s">
        <v>569</v>
      </c>
      <c r="B120" s="203" t="s">
        <v>570</v>
      </c>
      <c r="C120" s="203">
        <v>26</v>
      </c>
      <c r="D120" s="204" t="s">
        <v>49</v>
      </c>
      <c r="E120" s="204" t="s">
        <v>571</v>
      </c>
      <c r="F120" s="205"/>
      <c r="G120" s="204" t="s">
        <v>73</v>
      </c>
      <c r="H120" s="206">
        <v>0.95833333333333337</v>
      </c>
      <c r="I120" s="204" t="s">
        <v>57</v>
      </c>
      <c r="J120" s="207">
        <v>45757</v>
      </c>
      <c r="K120" s="207">
        <v>45835</v>
      </c>
      <c r="L120" s="203">
        <f>IF(ISBLANK(DATA[[#This Row],[DISCHARGE DATE]]),"NO DATE", DATA[[#This Row],[DISCHARGE DATE]]-DATA[[#This Row],[ADMISSION DATE]]+1)</f>
        <v>79</v>
      </c>
      <c r="M120" s="208">
        <v>350</v>
      </c>
      <c r="N120" s="208">
        <v>1580</v>
      </c>
      <c r="O120" s="209" t="s">
        <v>572</v>
      </c>
      <c r="P120" s="209" t="s">
        <v>573</v>
      </c>
      <c r="Q120" s="210">
        <f>IF(DATA[[#This Row],[STORAGE FEE]]=0,"NULL",DATA[[#This Row],[COLDROOM FEE]])-DATA[[#This Row],[STORAGE FEE]]</f>
        <v>0</v>
      </c>
      <c r="R120" s="210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400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204" t="s">
        <v>574</v>
      </c>
      <c r="B121" s="203" t="s">
        <v>575</v>
      </c>
      <c r="C121" s="203">
        <v>125</v>
      </c>
      <c r="D121" s="204" t="s">
        <v>49</v>
      </c>
      <c r="E121" s="204" t="s">
        <v>576</v>
      </c>
      <c r="F121" s="205">
        <v>542030705</v>
      </c>
      <c r="G121" s="204" t="s">
        <v>73</v>
      </c>
      <c r="H121" s="206">
        <v>0.61319444444444449</v>
      </c>
      <c r="I121" s="204" t="s">
        <v>50</v>
      </c>
      <c r="J121" s="207">
        <v>45758</v>
      </c>
      <c r="K121" s="207">
        <v>45828</v>
      </c>
      <c r="L121" s="203">
        <f>IF(ISBLANK(DATA[[#This Row],[DISCHARGE DATE]]),"NO DATE", DATA[[#This Row],[DISCHARGE DATE]]-DATA[[#This Row],[ADMISSION DATE]]+1)</f>
        <v>71</v>
      </c>
      <c r="M121" s="208">
        <v>350</v>
      </c>
      <c r="N121" s="208">
        <v>923</v>
      </c>
      <c r="O121" s="209" t="s">
        <v>577</v>
      </c>
      <c r="P121" s="209" t="s">
        <v>578</v>
      </c>
      <c r="Q121" s="210">
        <f>IF(DATA[[#This Row],[STORAGE FEE]]=0,"NULL",DATA[[#This Row],[COLDROOM FEE]])-DATA[[#This Row],[STORAGE FEE]]</f>
        <v>0</v>
      </c>
      <c r="R121" s="210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400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204" t="s">
        <v>579</v>
      </c>
      <c r="B122" s="203" t="s">
        <v>580</v>
      </c>
      <c r="C122" s="203">
        <v>66</v>
      </c>
      <c r="D122" s="204" t="s">
        <v>53</v>
      </c>
      <c r="E122" s="204" t="s">
        <v>581</v>
      </c>
      <c r="F122" s="205">
        <v>242310642</v>
      </c>
      <c r="G122" s="204" t="s">
        <v>73</v>
      </c>
      <c r="H122" s="206">
        <v>0.37847222222222221</v>
      </c>
      <c r="I122" s="204" t="s">
        <v>50</v>
      </c>
      <c r="J122" s="207">
        <v>45761</v>
      </c>
      <c r="K122" s="207">
        <v>45762</v>
      </c>
      <c r="L122" s="203">
        <f>IF(ISBLANK(DATA[[#This Row],[DISCHARGE DATE]]),"NO DATE", DATA[[#This Row],[DISCHARGE DATE]]-DATA[[#This Row],[ADMISSION DATE]]+1)</f>
        <v>2</v>
      </c>
      <c r="M122" s="208">
        <v>350</v>
      </c>
      <c r="N122" s="208">
        <v>26</v>
      </c>
      <c r="O122" s="209" t="s">
        <v>582</v>
      </c>
      <c r="P122" s="209" t="s">
        <v>380</v>
      </c>
      <c r="Q122" s="210">
        <f>IF(DATA[[#This Row],[STORAGE FEE]]=0,"NULL",DATA[[#This Row],[COLDROOM FEE]])-DATA[[#This Row],[STORAGE FEE]]</f>
        <v>0</v>
      </c>
      <c r="R122" s="210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400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8" x14ac:dyDescent="0.3">
      <c r="A123" s="204" t="s">
        <v>583</v>
      </c>
      <c r="B123" s="203" t="s">
        <v>584</v>
      </c>
      <c r="C123" s="203">
        <v>74</v>
      </c>
      <c r="D123" s="204" t="s">
        <v>53</v>
      </c>
      <c r="E123" s="204" t="s">
        <v>585</v>
      </c>
      <c r="F123" s="205">
        <v>559213415</v>
      </c>
      <c r="G123" s="204" t="s">
        <v>83</v>
      </c>
      <c r="H123" s="206">
        <v>0.66666666666666663</v>
      </c>
      <c r="I123" s="204" t="s">
        <v>50</v>
      </c>
      <c r="J123" s="207">
        <v>45758</v>
      </c>
      <c r="K123" s="207">
        <v>45989</v>
      </c>
      <c r="L123" s="203">
        <f>IF(ISBLANK(DATA[[#This Row],[DISCHARGE DATE]]),"NO DATE", DATA[[#This Row],[DISCHARGE DATE]]-DATA[[#This Row],[ADMISSION DATE]]+1)</f>
        <v>232</v>
      </c>
      <c r="M123" s="208">
        <v>350</v>
      </c>
      <c r="N123" s="208">
        <v>3016</v>
      </c>
      <c r="O123" s="209" t="s">
        <v>586</v>
      </c>
      <c r="P123" s="209" t="s">
        <v>587</v>
      </c>
      <c r="Q123" s="210">
        <f>IF(DATA[[#This Row],[STORAGE FEE]]=0,"NULL",DATA[[#This Row],[COLDROOM FEE]])-DATA[[#This Row],[STORAGE FEE]]</f>
        <v>0</v>
      </c>
      <c r="R123" s="210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400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8" x14ac:dyDescent="0.3">
      <c r="A124" s="204" t="s">
        <v>588</v>
      </c>
      <c r="B124" s="203" t="s">
        <v>589</v>
      </c>
      <c r="C124" s="203">
        <v>62</v>
      </c>
      <c r="D124" s="204" t="s">
        <v>53</v>
      </c>
      <c r="E124" s="204" t="s">
        <v>590</v>
      </c>
      <c r="F124" s="205">
        <v>242827233</v>
      </c>
      <c r="G124" s="204" t="s">
        <v>73</v>
      </c>
      <c r="H124" s="206">
        <v>0.79166666666666663</v>
      </c>
      <c r="I124" s="204" t="s">
        <v>50</v>
      </c>
      <c r="J124" s="207">
        <v>45760</v>
      </c>
      <c r="K124" s="207">
        <v>45898</v>
      </c>
      <c r="L124" s="203">
        <f>IF(ISBLANK(DATA[[#This Row],[DISCHARGE DATE]]),"NO DATE", DATA[[#This Row],[DISCHARGE DATE]]-DATA[[#This Row],[ADMISSION DATE]]+1)</f>
        <v>139</v>
      </c>
      <c r="M124" s="208">
        <v>350</v>
      </c>
      <c r="N124" s="208">
        <v>1807</v>
      </c>
      <c r="O124" s="209" t="s">
        <v>591</v>
      </c>
      <c r="P124" s="209" t="s">
        <v>592</v>
      </c>
      <c r="Q124" s="210">
        <f>IF(DATA[[#This Row],[STORAGE FEE]]=0,"NULL",DATA[[#This Row],[COLDROOM FEE]])-DATA[[#This Row],[STORAGE FEE]]</f>
        <v>0</v>
      </c>
      <c r="R124" s="210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400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8" x14ac:dyDescent="0.3">
      <c r="A125" s="204" t="s">
        <v>593</v>
      </c>
      <c r="B125" s="203" t="s">
        <v>594</v>
      </c>
      <c r="C125" s="203">
        <v>60</v>
      </c>
      <c r="D125" s="204" t="s">
        <v>49</v>
      </c>
      <c r="E125" s="204" t="s">
        <v>595</v>
      </c>
      <c r="F125" s="205">
        <v>249155143</v>
      </c>
      <c r="G125" s="204" t="s">
        <v>73</v>
      </c>
      <c r="H125" s="206">
        <v>0.625</v>
      </c>
      <c r="I125" s="204" t="s">
        <v>57</v>
      </c>
      <c r="J125" s="207">
        <v>45761</v>
      </c>
      <c r="K125" s="207">
        <v>45989</v>
      </c>
      <c r="L125" s="203">
        <f>IF(ISBLANK(DATA[[#This Row],[DISCHARGE DATE]]),"NO DATE", DATA[[#This Row],[DISCHARGE DATE]]-DATA[[#This Row],[ADMISSION DATE]]+1)</f>
        <v>229</v>
      </c>
      <c r="M125" s="208">
        <v>350</v>
      </c>
      <c r="N125" s="208">
        <v>4580</v>
      </c>
      <c r="O125" s="209" t="s">
        <v>596</v>
      </c>
      <c r="P125" s="209" t="s">
        <v>504</v>
      </c>
      <c r="Q125" s="210">
        <f>IF(DATA[[#This Row],[STORAGE FEE]]=0,"NULL",DATA[[#This Row],[COLDROOM FEE]])-DATA[[#This Row],[STORAGE FEE]]</f>
        <v>0</v>
      </c>
      <c r="R125" s="210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400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204" t="s">
        <v>597</v>
      </c>
      <c r="B126" s="203" t="s">
        <v>598</v>
      </c>
      <c r="C126" s="203">
        <v>46</v>
      </c>
      <c r="D126" s="204" t="s">
        <v>49</v>
      </c>
      <c r="E126" s="204" t="s">
        <v>599</v>
      </c>
      <c r="F126" s="205">
        <v>244706518</v>
      </c>
      <c r="G126" s="204" t="s">
        <v>518</v>
      </c>
      <c r="H126" s="206">
        <v>0.66666666666666663</v>
      </c>
      <c r="I126" s="204" t="s">
        <v>57</v>
      </c>
      <c r="J126" s="207">
        <v>45761</v>
      </c>
      <c r="K126" s="207">
        <v>45870</v>
      </c>
      <c r="L126" s="203">
        <f>IF(ISBLANK(DATA[[#This Row],[DISCHARGE DATE]]),"NO DATE", DATA[[#This Row],[DISCHARGE DATE]]-DATA[[#This Row],[ADMISSION DATE]]+1)</f>
        <v>110</v>
      </c>
      <c r="M126" s="208">
        <v>350</v>
      </c>
      <c r="N126" s="208">
        <v>2200</v>
      </c>
      <c r="O126" s="209" t="s">
        <v>600</v>
      </c>
      <c r="P126" s="209" t="s">
        <v>601</v>
      </c>
      <c r="Q126" s="210">
        <f>IF(DATA[[#This Row],[STORAGE FEE]]=0,"NULL",DATA[[#This Row],[COLDROOM FEE]])-DATA[[#This Row],[STORAGE FEE]]</f>
        <v>0</v>
      </c>
      <c r="R126" s="210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400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204" t="s">
        <v>602</v>
      </c>
      <c r="B127" s="203" t="s">
        <v>603</v>
      </c>
      <c r="C127" s="203">
        <v>15</v>
      </c>
      <c r="D127" s="204" t="s">
        <v>49</v>
      </c>
      <c r="E127" s="204" t="s">
        <v>604</v>
      </c>
      <c r="F127" s="205">
        <v>556250660</v>
      </c>
      <c r="G127" s="204" t="s">
        <v>73</v>
      </c>
      <c r="H127" s="206">
        <v>0.61458333333333337</v>
      </c>
      <c r="I127" s="204" t="s">
        <v>50</v>
      </c>
      <c r="J127" s="207">
        <v>45762</v>
      </c>
      <c r="K127" s="207">
        <v>45771</v>
      </c>
      <c r="L127" s="203">
        <f>IF(ISBLANK(DATA[[#This Row],[DISCHARGE DATE]]),"NO DATE", DATA[[#This Row],[DISCHARGE DATE]]-DATA[[#This Row],[ADMISSION DATE]]+1)</f>
        <v>10</v>
      </c>
      <c r="M127" s="208">
        <v>350</v>
      </c>
      <c r="N127" s="208">
        <v>130</v>
      </c>
      <c r="O127" s="209" t="s">
        <v>605</v>
      </c>
      <c r="P127" s="209" t="s">
        <v>385</v>
      </c>
      <c r="Q127" s="210">
        <f>IF(DATA[[#This Row],[STORAGE FEE]]=0,"NULL",DATA[[#This Row],[COLDROOM FEE]])-DATA[[#This Row],[STORAGE FEE]]</f>
        <v>0</v>
      </c>
      <c r="R127" s="210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400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204" t="s">
        <v>606</v>
      </c>
      <c r="B128" s="203" t="s">
        <v>607</v>
      </c>
      <c r="C128" s="203">
        <v>54</v>
      </c>
      <c r="D128" s="204" t="s">
        <v>49</v>
      </c>
      <c r="E128" s="204" t="s">
        <v>566</v>
      </c>
      <c r="F128" s="205">
        <v>543171106</v>
      </c>
      <c r="G128" s="204" t="s">
        <v>608</v>
      </c>
      <c r="H128" s="206">
        <v>0.4201388888888889</v>
      </c>
      <c r="I128" s="204" t="s">
        <v>57</v>
      </c>
      <c r="J128" s="207">
        <v>45763</v>
      </c>
      <c r="K128" s="207">
        <v>45959</v>
      </c>
      <c r="L128" s="203">
        <f>IF(ISBLANK(DATA[[#This Row],[DISCHARGE DATE]]),"NO DATE", DATA[[#This Row],[DISCHARGE DATE]]-DATA[[#This Row],[ADMISSION DATE]]+1)</f>
        <v>197</v>
      </c>
      <c r="M128" s="208">
        <v>350</v>
      </c>
      <c r="N128" s="208">
        <v>3940</v>
      </c>
      <c r="O128" s="209" t="s">
        <v>609</v>
      </c>
      <c r="P128" s="209" t="s">
        <v>610</v>
      </c>
      <c r="Q128" s="210">
        <f>IF(DATA[[#This Row],[STORAGE FEE]]=0,"NULL",DATA[[#This Row],[COLDROOM FEE]])-DATA[[#This Row],[STORAGE FEE]]</f>
        <v>0</v>
      </c>
      <c r="R128" s="210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400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204" t="s">
        <v>611</v>
      </c>
      <c r="B129" s="203" t="s">
        <v>612</v>
      </c>
      <c r="C129" s="203">
        <v>28</v>
      </c>
      <c r="D129" s="204" t="s">
        <v>53</v>
      </c>
      <c r="E129" s="204" t="s">
        <v>613</v>
      </c>
      <c r="F129" s="205">
        <v>533541189</v>
      </c>
      <c r="G129" s="204" t="s">
        <v>135</v>
      </c>
      <c r="H129" s="206">
        <v>0.60416666666666663</v>
      </c>
      <c r="I129" s="204" t="s">
        <v>50</v>
      </c>
      <c r="J129" s="207">
        <v>45763</v>
      </c>
      <c r="K129" s="207">
        <v>45807</v>
      </c>
      <c r="L129" s="203">
        <f>IF(ISBLANK(DATA[[#This Row],[DISCHARGE DATE]]),"NO DATE", DATA[[#This Row],[DISCHARGE DATE]]-DATA[[#This Row],[ADMISSION DATE]]+1)</f>
        <v>45</v>
      </c>
      <c r="M129" s="208">
        <v>350</v>
      </c>
      <c r="N129" s="208">
        <v>585</v>
      </c>
      <c r="O129" s="209" t="s">
        <v>614</v>
      </c>
      <c r="P129" s="209" t="s">
        <v>615</v>
      </c>
      <c r="Q129" s="210">
        <f>IF(DATA[[#This Row],[STORAGE FEE]]=0,"NULL",DATA[[#This Row],[COLDROOM FEE]])-DATA[[#This Row],[STORAGE FEE]]</f>
        <v>0</v>
      </c>
      <c r="R129" s="210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400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204" t="s">
        <v>616</v>
      </c>
      <c r="B130" s="203" t="s">
        <v>617</v>
      </c>
      <c r="C130" s="203">
        <v>75</v>
      </c>
      <c r="D130" s="204" t="s">
        <v>49</v>
      </c>
      <c r="E130" s="204" t="s">
        <v>618</v>
      </c>
      <c r="F130" s="205">
        <v>543475015</v>
      </c>
      <c r="G130" s="204" t="s">
        <v>619</v>
      </c>
      <c r="H130" s="206">
        <v>0.9375</v>
      </c>
      <c r="I130" s="204" t="s">
        <v>50</v>
      </c>
      <c r="J130" s="207">
        <v>45763</v>
      </c>
      <c r="K130" s="207">
        <v>45982</v>
      </c>
      <c r="L130" s="203">
        <f>IF(ISBLANK(DATA[[#This Row],[DISCHARGE DATE]]),"NO DATE", DATA[[#This Row],[DISCHARGE DATE]]-DATA[[#This Row],[ADMISSION DATE]]+1)</f>
        <v>220</v>
      </c>
      <c r="M130" s="208">
        <v>350</v>
      </c>
      <c r="N130" s="208">
        <v>2860</v>
      </c>
      <c r="O130" s="209" t="s">
        <v>620</v>
      </c>
      <c r="P130" s="209" t="s">
        <v>621</v>
      </c>
      <c r="Q130" s="210">
        <f>IF(DATA[[#This Row],[STORAGE FEE]]=0,"NULL",DATA[[#This Row],[COLDROOM FEE]])-DATA[[#This Row],[STORAGE FEE]]</f>
        <v>0</v>
      </c>
      <c r="R130" s="210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400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204" t="s">
        <v>622</v>
      </c>
      <c r="B131" s="203" t="s">
        <v>623</v>
      </c>
      <c r="C131" s="203">
        <v>60</v>
      </c>
      <c r="D131" s="204" t="s">
        <v>53</v>
      </c>
      <c r="E131" s="204" t="s">
        <v>624</v>
      </c>
      <c r="F131" s="205">
        <v>249082610</v>
      </c>
      <c r="G131" s="204" t="s">
        <v>73</v>
      </c>
      <c r="H131" s="206">
        <v>0.64583333333333337</v>
      </c>
      <c r="I131" s="204" t="s">
        <v>50</v>
      </c>
      <c r="J131" s="207">
        <v>45765</v>
      </c>
      <c r="K131" s="207">
        <v>45870</v>
      </c>
      <c r="L131" s="203">
        <f>IF(ISBLANK(DATA[[#This Row],[DISCHARGE DATE]]),"NO DATE", DATA[[#This Row],[DISCHARGE DATE]]-DATA[[#This Row],[ADMISSION DATE]]+1)</f>
        <v>106</v>
      </c>
      <c r="M131" s="208">
        <v>350</v>
      </c>
      <c r="N131" s="208">
        <v>1378</v>
      </c>
      <c r="O131" s="209" t="s">
        <v>625</v>
      </c>
      <c r="P131" s="209" t="s">
        <v>626</v>
      </c>
      <c r="Q131" s="210">
        <f>IF(DATA[[#This Row],[STORAGE FEE]]=0,"NULL",DATA[[#This Row],[COLDROOM FEE]])-DATA[[#This Row],[STORAGE FEE]]</f>
        <v>0</v>
      </c>
      <c r="R131" s="210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400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204" t="s">
        <v>627</v>
      </c>
      <c r="B132" s="203" t="s">
        <v>628</v>
      </c>
      <c r="C132" s="203">
        <v>81</v>
      </c>
      <c r="D132" s="204" t="s">
        <v>53</v>
      </c>
      <c r="E132" s="204" t="s">
        <v>629</v>
      </c>
      <c r="F132" s="205">
        <v>244126977</v>
      </c>
      <c r="G132" s="204" t="s">
        <v>630</v>
      </c>
      <c r="H132" s="206">
        <v>0.22916666666666666</v>
      </c>
      <c r="I132" s="204" t="s">
        <v>57</v>
      </c>
      <c r="J132" s="207">
        <v>45766</v>
      </c>
      <c r="K132" s="207">
        <v>45905</v>
      </c>
      <c r="L132" s="203">
        <f>IF(ISBLANK(DATA[[#This Row],[DISCHARGE DATE]]),"NO DATE", DATA[[#This Row],[DISCHARGE DATE]]-DATA[[#This Row],[ADMISSION DATE]]+1)</f>
        <v>140</v>
      </c>
      <c r="M132" s="208">
        <v>350</v>
      </c>
      <c r="N132" s="208">
        <v>2800</v>
      </c>
      <c r="O132" s="209" t="s">
        <v>631</v>
      </c>
      <c r="P132" s="209" t="s">
        <v>632</v>
      </c>
      <c r="Q132" s="210">
        <f>IF(DATA[[#This Row],[STORAGE FEE]]=0,"NULL",DATA[[#This Row],[COLDROOM FEE]])-DATA[[#This Row],[STORAGE FEE]]</f>
        <v>0</v>
      </c>
      <c r="R132" s="210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400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204" t="s">
        <v>633</v>
      </c>
      <c r="B133" s="203" t="s">
        <v>634</v>
      </c>
      <c r="C133" s="203">
        <v>50</v>
      </c>
      <c r="D133" s="204" t="s">
        <v>53</v>
      </c>
      <c r="E133" s="204" t="s">
        <v>635</v>
      </c>
      <c r="F133" s="205">
        <v>243650763</v>
      </c>
      <c r="G133" s="204" t="s">
        <v>83</v>
      </c>
      <c r="H133" s="206">
        <v>0.5625</v>
      </c>
      <c r="I133" s="204" t="s">
        <v>50</v>
      </c>
      <c r="J133" s="207">
        <v>45777</v>
      </c>
      <c r="K133" s="207">
        <v>45961</v>
      </c>
      <c r="L133" s="203">
        <f>IF(ISBLANK(DATA[[#This Row],[DISCHARGE DATE]]),"NO DATE", DATA[[#This Row],[DISCHARGE DATE]]-DATA[[#This Row],[ADMISSION DATE]]+1)</f>
        <v>185</v>
      </c>
      <c r="M133" s="208">
        <v>350</v>
      </c>
      <c r="N133" s="208">
        <v>2405</v>
      </c>
      <c r="O133" s="209" t="s">
        <v>636</v>
      </c>
      <c r="P133" s="209" t="s">
        <v>637</v>
      </c>
      <c r="Q133" s="210">
        <f>IF(DATA[[#This Row],[STORAGE FEE]]=0,"NULL",DATA[[#This Row],[COLDROOM FEE]])-DATA[[#This Row],[STORAGE FEE]]</f>
        <v>0</v>
      </c>
      <c r="R133" s="210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400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204" t="s">
        <v>638</v>
      </c>
      <c r="B134" s="203" t="s">
        <v>639</v>
      </c>
      <c r="C134" s="203">
        <v>45</v>
      </c>
      <c r="D134" s="204" t="s">
        <v>53</v>
      </c>
      <c r="E134" s="204" t="s">
        <v>640</v>
      </c>
      <c r="F134" s="205">
        <v>249608599</v>
      </c>
      <c r="G134" s="204" t="s">
        <v>73</v>
      </c>
      <c r="H134" s="206">
        <v>0.40277777777777779</v>
      </c>
      <c r="I134" s="204" t="s">
        <v>50</v>
      </c>
      <c r="J134" s="207">
        <v>45778</v>
      </c>
      <c r="K134" s="207">
        <v>45849</v>
      </c>
      <c r="L134" s="203">
        <f>IF(ISBLANK(DATA[[#This Row],[DISCHARGE DATE]]),"NO DATE", DATA[[#This Row],[DISCHARGE DATE]]-DATA[[#This Row],[ADMISSION DATE]]+1)</f>
        <v>72</v>
      </c>
      <c r="M134" s="208">
        <v>350</v>
      </c>
      <c r="N134" s="208">
        <v>936</v>
      </c>
      <c r="O134" s="209" t="s">
        <v>641</v>
      </c>
      <c r="P134" s="209" t="s">
        <v>642</v>
      </c>
      <c r="Q134" s="210">
        <f>IF(DATA[[#This Row],[STORAGE FEE]]=0,"NULL",DATA[[#This Row],[COLDROOM FEE]])-DATA[[#This Row],[STORAGE FEE]]</f>
        <v>0</v>
      </c>
      <c r="R134" s="210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400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204" t="s">
        <v>643</v>
      </c>
      <c r="B135" s="203" t="s">
        <v>644</v>
      </c>
      <c r="C135" s="203">
        <v>78</v>
      </c>
      <c r="D135" s="204" t="s">
        <v>49</v>
      </c>
      <c r="E135" s="204" t="s">
        <v>645</v>
      </c>
      <c r="F135" s="205">
        <v>246381281</v>
      </c>
      <c r="G135" s="204" t="s">
        <v>73</v>
      </c>
      <c r="H135" s="206">
        <v>0.91666666666666663</v>
      </c>
      <c r="I135" s="204" t="s">
        <v>57</v>
      </c>
      <c r="J135" s="207">
        <v>45779</v>
      </c>
      <c r="K135" s="207">
        <v>45933</v>
      </c>
      <c r="L135" s="203">
        <f>IF(ISBLANK(DATA[[#This Row],[DISCHARGE DATE]]),"NO DATE", DATA[[#This Row],[DISCHARGE DATE]]-DATA[[#This Row],[ADMISSION DATE]]+1)</f>
        <v>155</v>
      </c>
      <c r="M135" s="208">
        <v>350</v>
      </c>
      <c r="N135" s="208">
        <v>3100</v>
      </c>
      <c r="O135" s="209" t="s">
        <v>646</v>
      </c>
      <c r="P135" s="209" t="s">
        <v>647</v>
      </c>
      <c r="Q135" s="210">
        <f>IF(DATA[[#This Row],[STORAGE FEE]]=0,"NULL",DATA[[#This Row],[COLDROOM FEE]])-DATA[[#This Row],[STORAGE FEE]]</f>
        <v>0</v>
      </c>
      <c r="R135" s="210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400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204" t="s">
        <v>648</v>
      </c>
      <c r="B136" s="203" t="s">
        <v>649</v>
      </c>
      <c r="C136" s="203">
        <v>81</v>
      </c>
      <c r="D136" s="204" t="s">
        <v>53</v>
      </c>
      <c r="E136" s="204" t="s">
        <v>650</v>
      </c>
      <c r="F136" s="205">
        <v>246708361</v>
      </c>
      <c r="G136" s="204" t="s">
        <v>651</v>
      </c>
      <c r="H136" s="206">
        <v>0.83333333333333337</v>
      </c>
      <c r="I136" s="204" t="s">
        <v>57</v>
      </c>
      <c r="J136" s="207">
        <v>45781</v>
      </c>
      <c r="K136" s="207">
        <v>45961</v>
      </c>
      <c r="L136" s="203">
        <f>IF(ISBLANK(DATA[[#This Row],[DISCHARGE DATE]]),"NO DATE", DATA[[#This Row],[DISCHARGE DATE]]-DATA[[#This Row],[ADMISSION DATE]]+1)</f>
        <v>181</v>
      </c>
      <c r="M136" s="208">
        <v>350</v>
      </c>
      <c r="N136" s="208">
        <v>3620</v>
      </c>
      <c r="O136" s="209" t="s">
        <v>652</v>
      </c>
      <c r="P136" s="209" t="s">
        <v>653</v>
      </c>
      <c r="Q136" s="210">
        <f>IF(DATA[[#This Row],[STORAGE FEE]]=0,"NULL",DATA[[#This Row],[COLDROOM FEE]])-DATA[[#This Row],[STORAGE FEE]]</f>
        <v>0</v>
      </c>
      <c r="R136" s="210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400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204" t="s">
        <v>654</v>
      </c>
      <c r="B137" s="203" t="s">
        <v>655</v>
      </c>
      <c r="C137" s="203">
        <v>63</v>
      </c>
      <c r="D137" s="204" t="s">
        <v>49</v>
      </c>
      <c r="E137" s="204" t="s">
        <v>656</v>
      </c>
      <c r="F137" s="205">
        <v>553066010</v>
      </c>
      <c r="G137" s="204" t="s">
        <v>73</v>
      </c>
      <c r="H137" s="206">
        <v>0.46180555555555558</v>
      </c>
      <c r="I137" s="204" t="s">
        <v>57</v>
      </c>
      <c r="J137" s="207">
        <v>45786</v>
      </c>
      <c r="K137" s="207">
        <v>45898</v>
      </c>
      <c r="L137" s="203">
        <f>IF(ISBLANK(DATA[[#This Row],[DISCHARGE DATE]]),"NO DATE", DATA[[#This Row],[DISCHARGE DATE]]-DATA[[#This Row],[ADMISSION DATE]]+1)</f>
        <v>113</v>
      </c>
      <c r="M137" s="208">
        <v>350</v>
      </c>
      <c r="N137" s="208">
        <v>2260</v>
      </c>
      <c r="O137" s="209" t="s">
        <v>657</v>
      </c>
      <c r="P137" s="209" t="s">
        <v>658</v>
      </c>
      <c r="Q137" s="210">
        <f>IF(DATA[[#This Row],[STORAGE FEE]]=0,"NULL",DATA[[#This Row],[COLDROOM FEE]])-DATA[[#This Row],[STORAGE FEE]]</f>
        <v>0</v>
      </c>
      <c r="R137" s="210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400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204" t="s">
        <v>659</v>
      </c>
      <c r="B138" s="203" t="s">
        <v>660</v>
      </c>
      <c r="C138" s="203">
        <v>54</v>
      </c>
      <c r="D138" s="204" t="s">
        <v>49</v>
      </c>
      <c r="E138" s="204" t="s">
        <v>661</v>
      </c>
      <c r="F138" s="205">
        <v>247404050</v>
      </c>
      <c r="G138" s="204" t="s">
        <v>608</v>
      </c>
      <c r="H138" s="206">
        <v>0.65277777777777779</v>
      </c>
      <c r="I138" s="204" t="s">
        <v>50</v>
      </c>
      <c r="J138" s="207">
        <v>45788</v>
      </c>
      <c r="K138" s="207">
        <v>45898</v>
      </c>
      <c r="L138" s="203">
        <f>IF(ISBLANK(DATA[[#This Row],[DISCHARGE DATE]]),"NO DATE", DATA[[#This Row],[DISCHARGE DATE]]-DATA[[#This Row],[ADMISSION DATE]]+1)</f>
        <v>111</v>
      </c>
      <c r="M138" s="208">
        <v>350</v>
      </c>
      <c r="N138" s="208">
        <v>1443</v>
      </c>
      <c r="O138" s="209" t="s">
        <v>662</v>
      </c>
      <c r="P138" s="209" t="s">
        <v>663</v>
      </c>
      <c r="Q138" s="210">
        <f>IF(DATA[[#This Row],[STORAGE FEE]]=0,"NULL",DATA[[#This Row],[COLDROOM FEE]])-DATA[[#This Row],[STORAGE FEE]]</f>
        <v>0</v>
      </c>
      <c r="R138" s="210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400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204" t="s">
        <v>664</v>
      </c>
      <c r="B139" s="203" t="s">
        <v>665</v>
      </c>
      <c r="C139" s="203">
        <v>62</v>
      </c>
      <c r="D139" s="204" t="s">
        <v>53</v>
      </c>
      <c r="E139" s="204" t="s">
        <v>666</v>
      </c>
      <c r="F139" s="205">
        <v>245776362</v>
      </c>
      <c r="G139" s="204" t="s">
        <v>226</v>
      </c>
      <c r="H139" s="206">
        <v>0.47916666666666669</v>
      </c>
      <c r="I139" s="204" t="s">
        <v>50</v>
      </c>
      <c r="J139" s="207">
        <v>45792</v>
      </c>
      <c r="K139" s="207">
        <v>45891</v>
      </c>
      <c r="L139" s="203">
        <f>IF(ISBLANK(DATA[[#This Row],[DISCHARGE DATE]]),"NO DATE", DATA[[#This Row],[DISCHARGE DATE]]-DATA[[#This Row],[ADMISSION DATE]]+1)</f>
        <v>100</v>
      </c>
      <c r="M139" s="208">
        <v>350</v>
      </c>
      <c r="N139" s="208">
        <v>1300</v>
      </c>
      <c r="O139" s="209" t="s">
        <v>667</v>
      </c>
      <c r="P139" s="209" t="s">
        <v>668</v>
      </c>
      <c r="Q139" s="210">
        <f>IF(DATA[[#This Row],[STORAGE FEE]]=0,"NULL",DATA[[#This Row],[COLDROOM FEE]])-DATA[[#This Row],[STORAGE FEE]]</f>
        <v>0</v>
      </c>
      <c r="R139" s="210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400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204" t="s">
        <v>669</v>
      </c>
      <c r="B140" s="203" t="s">
        <v>670</v>
      </c>
      <c r="C140" s="203">
        <v>42</v>
      </c>
      <c r="D140" s="204" t="s">
        <v>53</v>
      </c>
      <c r="E140" s="204" t="s">
        <v>671</v>
      </c>
      <c r="F140" s="205">
        <v>243660105</v>
      </c>
      <c r="G140" s="204" t="s">
        <v>73</v>
      </c>
      <c r="H140" s="206">
        <v>0.625</v>
      </c>
      <c r="I140" s="204" t="s">
        <v>50</v>
      </c>
      <c r="J140" s="207">
        <v>45797</v>
      </c>
      <c r="K140" s="207">
        <v>45870</v>
      </c>
      <c r="L140" s="203">
        <f>IF(ISBLANK(DATA[[#This Row],[DISCHARGE DATE]]),"NO DATE", DATA[[#This Row],[DISCHARGE DATE]]-DATA[[#This Row],[ADMISSION DATE]]+1)</f>
        <v>74</v>
      </c>
      <c r="M140" s="208">
        <v>350</v>
      </c>
      <c r="N140" s="208">
        <v>962</v>
      </c>
      <c r="O140" s="209" t="s">
        <v>672</v>
      </c>
      <c r="P140" s="209" t="s">
        <v>673</v>
      </c>
      <c r="Q140" s="210">
        <f>IF(DATA[[#This Row],[STORAGE FEE]]=0,"NULL",DATA[[#This Row],[COLDROOM FEE]])-DATA[[#This Row],[STORAGE FEE]]</f>
        <v>0</v>
      </c>
      <c r="R140" s="210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400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204" t="s">
        <v>674</v>
      </c>
      <c r="B141" s="203" t="s">
        <v>675</v>
      </c>
      <c r="C141" s="203">
        <v>59</v>
      </c>
      <c r="D141" s="204" t="s">
        <v>49</v>
      </c>
      <c r="E141" s="204" t="s">
        <v>635</v>
      </c>
      <c r="F141" s="205">
        <v>536038692</v>
      </c>
      <c r="G141" s="204" t="s">
        <v>73</v>
      </c>
      <c r="H141" s="206">
        <v>0.5</v>
      </c>
      <c r="I141" s="204" t="s">
        <v>50</v>
      </c>
      <c r="J141" s="207">
        <v>45798</v>
      </c>
      <c r="K141" s="207">
        <v>45961</v>
      </c>
      <c r="L141" s="203">
        <f>IF(ISBLANK(DATA[[#This Row],[DISCHARGE DATE]]),"NO DATE", DATA[[#This Row],[DISCHARGE DATE]]-DATA[[#This Row],[ADMISSION DATE]]+1)</f>
        <v>164</v>
      </c>
      <c r="M141" s="208">
        <v>350</v>
      </c>
      <c r="N141" s="208">
        <v>2132</v>
      </c>
      <c r="O141" s="209" t="s">
        <v>676</v>
      </c>
      <c r="P141" s="209" t="s">
        <v>677</v>
      </c>
      <c r="Q141" s="210">
        <f>IF(DATA[[#This Row],[STORAGE FEE]]=0,"NULL",DATA[[#This Row],[COLDROOM FEE]])-DATA[[#This Row],[STORAGE FEE]]</f>
        <v>0</v>
      </c>
      <c r="R141" s="210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400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204" t="s">
        <v>678</v>
      </c>
      <c r="B142" s="203" t="s">
        <v>679</v>
      </c>
      <c r="C142" s="203">
        <v>60</v>
      </c>
      <c r="D142" s="204" t="s">
        <v>49</v>
      </c>
      <c r="E142" s="204" t="s">
        <v>680</v>
      </c>
      <c r="F142" s="205">
        <v>537667291</v>
      </c>
      <c r="G142" s="204" t="s">
        <v>681</v>
      </c>
      <c r="H142" s="206">
        <v>0.58333333333333337</v>
      </c>
      <c r="I142" s="204" t="s">
        <v>50</v>
      </c>
      <c r="J142" s="207">
        <v>45799</v>
      </c>
      <c r="K142" s="207">
        <v>45961</v>
      </c>
      <c r="L142" s="203">
        <f>IF(ISBLANK(DATA[[#This Row],[DISCHARGE DATE]]),"NO DATE", DATA[[#This Row],[DISCHARGE DATE]]-DATA[[#This Row],[ADMISSION DATE]]+1)</f>
        <v>163</v>
      </c>
      <c r="M142" s="208">
        <v>350</v>
      </c>
      <c r="N142" s="208">
        <v>2119</v>
      </c>
      <c r="O142" s="209" t="s">
        <v>682</v>
      </c>
      <c r="P142" s="209" t="s">
        <v>683</v>
      </c>
      <c r="Q142" s="210">
        <f>IF(DATA[[#This Row],[STORAGE FEE]]=0,"NULL",DATA[[#This Row],[COLDROOM FEE]])-DATA[[#This Row],[STORAGE FEE]]</f>
        <v>0</v>
      </c>
      <c r="R142" s="210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400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204" t="s">
        <v>684</v>
      </c>
      <c r="B143" s="203" t="s">
        <v>685</v>
      </c>
      <c r="C143" s="203">
        <v>61</v>
      </c>
      <c r="D143" s="204" t="s">
        <v>53</v>
      </c>
      <c r="E143" s="204" t="s">
        <v>686</v>
      </c>
      <c r="F143" s="205">
        <v>249810418</v>
      </c>
      <c r="G143" s="204" t="s">
        <v>73</v>
      </c>
      <c r="H143" s="206">
        <v>0.3125</v>
      </c>
      <c r="I143" s="204" t="s">
        <v>50</v>
      </c>
      <c r="J143" s="207">
        <v>45800</v>
      </c>
      <c r="K143" s="207">
        <v>45849</v>
      </c>
      <c r="L143" s="203">
        <f>IF(ISBLANK(DATA[[#This Row],[DISCHARGE DATE]]),"NO DATE", DATA[[#This Row],[DISCHARGE DATE]]-DATA[[#This Row],[ADMISSION DATE]]+1)</f>
        <v>50</v>
      </c>
      <c r="M143" s="208">
        <v>350</v>
      </c>
      <c r="N143" s="208">
        <v>650</v>
      </c>
      <c r="O143" s="209" t="s">
        <v>687</v>
      </c>
      <c r="P143" s="209" t="s">
        <v>688</v>
      </c>
      <c r="Q143" s="210">
        <f>IF(DATA[[#This Row],[STORAGE FEE]]=0,"NULL",DATA[[#This Row],[COLDROOM FEE]])-DATA[[#This Row],[STORAGE FEE]]</f>
        <v>0</v>
      </c>
      <c r="R143" s="210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400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204" t="s">
        <v>689</v>
      </c>
      <c r="B144" s="203" t="s">
        <v>690</v>
      </c>
      <c r="C144" s="203">
        <v>65</v>
      </c>
      <c r="D144" s="204" t="s">
        <v>53</v>
      </c>
      <c r="E144" s="204" t="s">
        <v>691</v>
      </c>
      <c r="F144" s="205">
        <v>545753195</v>
      </c>
      <c r="G144" s="204" t="s">
        <v>73</v>
      </c>
      <c r="H144" s="206">
        <v>0.33333333333333331</v>
      </c>
      <c r="I144" s="204" t="s">
        <v>57</v>
      </c>
      <c r="J144" s="207">
        <v>45802</v>
      </c>
      <c r="K144" s="207">
        <v>45989</v>
      </c>
      <c r="L144" s="203">
        <f>IF(ISBLANK(DATA[[#This Row],[DISCHARGE DATE]]),"NO DATE", DATA[[#This Row],[DISCHARGE DATE]]-DATA[[#This Row],[ADMISSION DATE]]+1)</f>
        <v>188</v>
      </c>
      <c r="M144" s="208">
        <v>350</v>
      </c>
      <c r="N144" s="208">
        <v>3760</v>
      </c>
      <c r="O144" s="209" t="s">
        <v>692</v>
      </c>
      <c r="P144" s="209" t="s">
        <v>537</v>
      </c>
      <c r="Q144" s="210">
        <f>IF(DATA[[#This Row],[STORAGE FEE]]=0,"NULL",DATA[[#This Row],[COLDROOM FEE]])-DATA[[#This Row],[STORAGE FEE]]</f>
        <v>0</v>
      </c>
      <c r="R144" s="210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400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204" t="s">
        <v>693</v>
      </c>
      <c r="B145" s="203" t="s">
        <v>694</v>
      </c>
      <c r="C145" s="203">
        <v>66</v>
      </c>
      <c r="D145" s="204" t="s">
        <v>49</v>
      </c>
      <c r="E145" s="204" t="s">
        <v>695</v>
      </c>
      <c r="F145" s="205">
        <v>248139308</v>
      </c>
      <c r="G145" s="204" t="s">
        <v>73</v>
      </c>
      <c r="H145" s="206">
        <v>0.29166666666666669</v>
      </c>
      <c r="I145" s="204" t="s">
        <v>57</v>
      </c>
      <c r="J145" s="207">
        <v>45805</v>
      </c>
      <c r="K145" s="207">
        <v>45898</v>
      </c>
      <c r="L145" s="203">
        <f>IF(ISBLANK(DATA[[#This Row],[DISCHARGE DATE]]),"NO DATE", DATA[[#This Row],[DISCHARGE DATE]]-DATA[[#This Row],[ADMISSION DATE]]+1)</f>
        <v>94</v>
      </c>
      <c r="M145" s="208">
        <v>350</v>
      </c>
      <c r="N145" s="208">
        <v>1880</v>
      </c>
      <c r="O145" s="209" t="s">
        <v>696</v>
      </c>
      <c r="P145" s="209" t="s">
        <v>697</v>
      </c>
      <c r="Q145" s="210">
        <f>IF(DATA[[#This Row],[STORAGE FEE]]=0,"NULL",DATA[[#This Row],[COLDROOM FEE]])-DATA[[#This Row],[STORAGE FEE]]</f>
        <v>0</v>
      </c>
      <c r="R145" s="210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400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204" t="s">
        <v>698</v>
      </c>
      <c r="B146" s="203" t="s">
        <v>699</v>
      </c>
      <c r="C146" s="203">
        <v>65</v>
      </c>
      <c r="D146" s="204" t="s">
        <v>53</v>
      </c>
      <c r="E146" s="204" t="s">
        <v>700</v>
      </c>
      <c r="F146" s="205">
        <v>244934551</v>
      </c>
      <c r="G146" s="204" t="s">
        <v>701</v>
      </c>
      <c r="H146" s="206">
        <v>0.72916666666666663</v>
      </c>
      <c r="I146" s="204" t="s">
        <v>50</v>
      </c>
      <c r="J146" s="207">
        <v>45806</v>
      </c>
      <c r="K146" s="207">
        <v>45891</v>
      </c>
      <c r="L146" s="203">
        <f>IF(ISBLANK(DATA[[#This Row],[DISCHARGE DATE]]),"NO DATE", DATA[[#This Row],[DISCHARGE DATE]]-DATA[[#This Row],[ADMISSION DATE]]+1)</f>
        <v>86</v>
      </c>
      <c r="M146" s="208">
        <v>350</v>
      </c>
      <c r="N146" s="208">
        <v>1118</v>
      </c>
      <c r="O146" s="209" t="s">
        <v>702</v>
      </c>
      <c r="P146" s="209" t="s">
        <v>703</v>
      </c>
      <c r="Q146" s="210">
        <f>IF(DATA[[#This Row],[STORAGE FEE]]=0,"NULL",DATA[[#This Row],[COLDROOM FEE]])-DATA[[#This Row],[STORAGE FEE]]</f>
        <v>0</v>
      </c>
      <c r="R146" s="210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400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204" t="s">
        <v>704</v>
      </c>
      <c r="B147" s="203" t="s">
        <v>705</v>
      </c>
      <c r="C147" s="203">
        <v>63</v>
      </c>
      <c r="D147" s="204" t="s">
        <v>53</v>
      </c>
      <c r="E147" s="204" t="s">
        <v>706</v>
      </c>
      <c r="F147" s="205">
        <v>599135006</v>
      </c>
      <c r="G147" s="204" t="s">
        <v>73</v>
      </c>
      <c r="H147" s="206">
        <v>0.89583333333333337</v>
      </c>
      <c r="I147" s="204" t="s">
        <v>50</v>
      </c>
      <c r="J147" s="207">
        <v>45809</v>
      </c>
      <c r="K147" s="207">
        <v>45849</v>
      </c>
      <c r="L147" s="203">
        <f>IF(ISBLANK(DATA[[#This Row],[DISCHARGE DATE]]),"NO DATE", DATA[[#This Row],[DISCHARGE DATE]]-DATA[[#This Row],[ADMISSION DATE]]+1)</f>
        <v>41</v>
      </c>
      <c r="M147" s="208">
        <v>350</v>
      </c>
      <c r="N147" s="208">
        <v>533</v>
      </c>
      <c r="O147" s="209" t="s">
        <v>707</v>
      </c>
      <c r="P147" s="209" t="s">
        <v>708</v>
      </c>
      <c r="Q147" s="210">
        <f>IF(DATA[[#This Row],[STORAGE FEE]]=0,"NULL",DATA[[#This Row],[COLDROOM FEE]])-DATA[[#This Row],[STORAGE FEE]]</f>
        <v>0</v>
      </c>
      <c r="R147" s="210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400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8" x14ac:dyDescent="0.3">
      <c r="A148" s="204" t="s">
        <v>709</v>
      </c>
      <c r="B148" s="203" t="s">
        <v>710</v>
      </c>
      <c r="C148" s="203">
        <v>80</v>
      </c>
      <c r="D148" s="204" t="s">
        <v>49</v>
      </c>
      <c r="E148" s="204" t="s">
        <v>711</v>
      </c>
      <c r="F148" s="205">
        <v>543526579</v>
      </c>
      <c r="G148" s="204" t="s">
        <v>89</v>
      </c>
      <c r="H148" s="206">
        <v>0.5625</v>
      </c>
      <c r="I148" s="204" t="s">
        <v>57</v>
      </c>
      <c r="J148" s="207">
        <v>45808</v>
      </c>
      <c r="K148" s="207">
        <v>45961</v>
      </c>
      <c r="L148" s="203">
        <f>IF(ISBLANK(DATA[[#This Row],[DISCHARGE DATE]]),"NO DATE", DATA[[#This Row],[DISCHARGE DATE]]-DATA[[#This Row],[ADMISSION DATE]]+1)</f>
        <v>154</v>
      </c>
      <c r="M148" s="208">
        <v>350</v>
      </c>
      <c r="N148" s="208">
        <v>3080</v>
      </c>
      <c r="O148" s="209" t="s">
        <v>469</v>
      </c>
      <c r="P148" s="209" t="s">
        <v>712</v>
      </c>
      <c r="Q148" s="210">
        <f>IF(DATA[[#This Row],[STORAGE FEE]]=0,"NULL",DATA[[#This Row],[COLDROOM FEE]])-DATA[[#This Row],[STORAGE FEE]]</f>
        <v>0</v>
      </c>
      <c r="R148" s="210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400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8" x14ac:dyDescent="0.3">
      <c r="A149" s="204" t="s">
        <v>713</v>
      </c>
      <c r="B149" s="203" t="s">
        <v>159</v>
      </c>
      <c r="C149" s="203">
        <v>70</v>
      </c>
      <c r="D149" s="204" t="s">
        <v>53</v>
      </c>
      <c r="E149" s="204" t="s">
        <v>714</v>
      </c>
      <c r="F149" s="205">
        <v>243586552</v>
      </c>
      <c r="G149" s="204" t="s">
        <v>73</v>
      </c>
      <c r="H149" s="206">
        <v>0.33333333333333331</v>
      </c>
      <c r="I149" s="204" t="s">
        <v>50</v>
      </c>
      <c r="J149" s="207">
        <v>45811</v>
      </c>
      <c r="K149" s="207">
        <v>45933</v>
      </c>
      <c r="L149" s="203">
        <f>IF(ISBLANK(DATA[[#This Row],[DISCHARGE DATE]]),"NO DATE", DATA[[#This Row],[DISCHARGE DATE]]-DATA[[#This Row],[ADMISSION DATE]]+1)</f>
        <v>123</v>
      </c>
      <c r="M149" s="208">
        <v>350</v>
      </c>
      <c r="N149" s="208">
        <v>1599</v>
      </c>
      <c r="O149" s="209" t="s">
        <v>558</v>
      </c>
      <c r="P149" s="209" t="s">
        <v>715</v>
      </c>
      <c r="Q149" s="210">
        <f>IF(DATA[[#This Row],[STORAGE FEE]]=0,"NULL",DATA[[#This Row],[COLDROOM FEE]])-DATA[[#This Row],[STORAGE FEE]]</f>
        <v>0</v>
      </c>
      <c r="R149" s="210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400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204" t="s">
        <v>716</v>
      </c>
      <c r="B150" s="203" t="s">
        <v>717</v>
      </c>
      <c r="C150" s="203">
        <v>100</v>
      </c>
      <c r="D150" s="204" t="s">
        <v>49</v>
      </c>
      <c r="E150" s="204" t="s">
        <v>718</v>
      </c>
      <c r="F150" s="205">
        <v>543683813</v>
      </c>
      <c r="G150" s="204" t="s">
        <v>73</v>
      </c>
      <c r="H150" s="206">
        <v>0.35416666666666669</v>
      </c>
      <c r="I150" s="204" t="s">
        <v>50</v>
      </c>
      <c r="J150" s="207">
        <v>45812</v>
      </c>
      <c r="K150" s="207">
        <v>45933</v>
      </c>
      <c r="L150" s="203">
        <f>IF(ISBLANK(DATA[[#This Row],[DISCHARGE DATE]]),"NO DATE", DATA[[#This Row],[DISCHARGE DATE]]-DATA[[#This Row],[ADMISSION DATE]]+1)</f>
        <v>122</v>
      </c>
      <c r="M150" s="208">
        <v>350</v>
      </c>
      <c r="N150" s="208">
        <v>1586</v>
      </c>
      <c r="O150" s="209" t="s">
        <v>464</v>
      </c>
      <c r="P150" s="209" t="s">
        <v>719</v>
      </c>
      <c r="Q150" s="210">
        <f>IF(DATA[[#This Row],[STORAGE FEE]]=0,"NULL",DATA[[#This Row],[COLDROOM FEE]])-DATA[[#This Row],[STORAGE FEE]]</f>
        <v>0</v>
      </c>
      <c r="R150" s="210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400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8" x14ac:dyDescent="0.3">
      <c r="A151" s="204" t="s">
        <v>720</v>
      </c>
      <c r="B151" s="203" t="s">
        <v>721</v>
      </c>
      <c r="C151" s="203">
        <v>69</v>
      </c>
      <c r="D151" s="204" t="s">
        <v>49</v>
      </c>
      <c r="E151" s="204" t="s">
        <v>121</v>
      </c>
      <c r="F151" s="205">
        <v>247422898</v>
      </c>
      <c r="G151" s="204" t="s">
        <v>73</v>
      </c>
      <c r="H151" s="206">
        <v>0.70833333333333337</v>
      </c>
      <c r="I151" s="204" t="s">
        <v>50</v>
      </c>
      <c r="J151" s="207">
        <v>45811</v>
      </c>
      <c r="K151" s="207">
        <v>46108</v>
      </c>
      <c r="L151" s="203">
        <f>IF(ISBLANK(DATA[[#This Row],[DISCHARGE DATE]]),"NO DATE", DATA[[#This Row],[DISCHARGE DATE]]-DATA[[#This Row],[ADMISSION DATE]]+1)</f>
        <v>298</v>
      </c>
      <c r="M151" s="208">
        <v>350</v>
      </c>
      <c r="N151" s="208">
        <v>3874</v>
      </c>
      <c r="O151" s="209" t="s">
        <v>615</v>
      </c>
      <c r="P151" s="209">
        <v>257</v>
      </c>
      <c r="Q151" s="210">
        <f>IF(DATA[[#This Row],[STORAGE FEE]]=0,"NULL",DATA[[#This Row],[COLDROOM FEE]])-DATA[[#This Row],[STORAGE FEE]]</f>
        <v>0</v>
      </c>
      <c r="R151" s="210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400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8" x14ac:dyDescent="0.3">
      <c r="A152" s="204" t="s">
        <v>722</v>
      </c>
      <c r="B152" s="203" t="s">
        <v>723</v>
      </c>
      <c r="C152" s="203">
        <v>58</v>
      </c>
      <c r="D152" s="204" t="s">
        <v>53</v>
      </c>
      <c r="E152" s="204" t="s">
        <v>724</v>
      </c>
      <c r="F152" s="205">
        <v>547163139</v>
      </c>
      <c r="G152" s="204" t="s">
        <v>608</v>
      </c>
      <c r="H152" s="206">
        <v>0.66666666666666663</v>
      </c>
      <c r="I152" s="204" t="s">
        <v>57</v>
      </c>
      <c r="J152" s="207">
        <v>45811</v>
      </c>
      <c r="K152" s="207">
        <v>45919</v>
      </c>
      <c r="L152" s="203">
        <f>IF(ISBLANK(DATA[[#This Row],[DISCHARGE DATE]]),"NO DATE", DATA[[#This Row],[DISCHARGE DATE]]-DATA[[#This Row],[ADMISSION DATE]]+1)</f>
        <v>109</v>
      </c>
      <c r="M152" s="208">
        <v>350</v>
      </c>
      <c r="N152" s="208">
        <v>2180</v>
      </c>
      <c r="O152" s="209" t="s">
        <v>161</v>
      </c>
      <c r="P152" s="209" t="s">
        <v>725</v>
      </c>
      <c r="Q152" s="210">
        <f>IF(DATA[[#This Row],[STORAGE FEE]]=0,"NULL",DATA[[#This Row],[COLDROOM FEE]])-DATA[[#This Row],[STORAGE FEE]]</f>
        <v>0</v>
      </c>
      <c r="R152" s="210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400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19.8" x14ac:dyDescent="0.3">
      <c r="A153" s="204" t="s">
        <v>726</v>
      </c>
      <c r="B153" s="203" t="s">
        <v>727</v>
      </c>
      <c r="C153" s="203">
        <v>80</v>
      </c>
      <c r="D153" s="204" t="s">
        <v>53</v>
      </c>
      <c r="E153" s="204" t="s">
        <v>728</v>
      </c>
      <c r="F153" s="205">
        <v>244736149</v>
      </c>
      <c r="G153" s="204" t="s">
        <v>73</v>
      </c>
      <c r="H153" s="206">
        <v>0.55069444444444449</v>
      </c>
      <c r="I153" s="204" t="s">
        <v>57</v>
      </c>
      <c r="J153" s="207">
        <v>45813</v>
      </c>
      <c r="K153" s="207">
        <v>45989</v>
      </c>
      <c r="L153" s="203">
        <f>IF(ISBLANK(DATA[[#This Row],[DISCHARGE DATE]]),"NO DATE", DATA[[#This Row],[DISCHARGE DATE]]-DATA[[#This Row],[ADMISSION DATE]]+1)</f>
        <v>177</v>
      </c>
      <c r="M153" s="208">
        <v>350</v>
      </c>
      <c r="N153" s="208">
        <v>3540</v>
      </c>
      <c r="O153" s="209" t="s">
        <v>421</v>
      </c>
      <c r="P153" s="209" t="s">
        <v>729</v>
      </c>
      <c r="Q153" s="210">
        <f>IF(DATA[[#This Row],[STORAGE FEE]]=0,"NULL",DATA[[#This Row],[COLDROOM FEE]])-DATA[[#This Row],[STORAGE FEE]]</f>
        <v>0</v>
      </c>
      <c r="R153" s="210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400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204" t="s">
        <v>730</v>
      </c>
      <c r="B154" s="203" t="s">
        <v>731</v>
      </c>
      <c r="C154" s="203">
        <v>90</v>
      </c>
      <c r="D154" s="204" t="s">
        <v>53</v>
      </c>
      <c r="E154" s="204" t="s">
        <v>732</v>
      </c>
      <c r="F154" s="205">
        <v>242115652</v>
      </c>
      <c r="G154" s="204" t="s">
        <v>73</v>
      </c>
      <c r="H154" s="206">
        <v>0.4375</v>
      </c>
      <c r="I154" s="204" t="s">
        <v>50</v>
      </c>
      <c r="J154" s="207">
        <v>45814</v>
      </c>
      <c r="K154" s="207">
        <v>45933</v>
      </c>
      <c r="L154" s="203">
        <f>IF(ISBLANK(DATA[[#This Row],[DISCHARGE DATE]]),"NO DATE", DATA[[#This Row],[DISCHARGE DATE]]-DATA[[#This Row],[ADMISSION DATE]]+1)</f>
        <v>120</v>
      </c>
      <c r="M154" s="208">
        <v>350</v>
      </c>
      <c r="N154" s="208">
        <v>1560</v>
      </c>
      <c r="O154" s="209" t="s">
        <v>363</v>
      </c>
      <c r="P154" s="209" t="s">
        <v>733</v>
      </c>
      <c r="Q154" s="210">
        <f>IF(DATA[[#This Row],[STORAGE FEE]]=0,"NULL",DATA[[#This Row],[COLDROOM FEE]])-DATA[[#This Row],[STORAGE FEE]]</f>
        <v>0</v>
      </c>
      <c r="R154" s="210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400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204" t="s">
        <v>734</v>
      </c>
      <c r="B155" s="203" t="s">
        <v>735</v>
      </c>
      <c r="C155" s="203">
        <v>80</v>
      </c>
      <c r="D155" s="204" t="s">
        <v>53</v>
      </c>
      <c r="E155" s="204" t="s">
        <v>736</v>
      </c>
      <c r="F155" s="205">
        <v>548459710</v>
      </c>
      <c r="G155" s="204" t="s">
        <v>73</v>
      </c>
      <c r="H155" s="206">
        <v>0.29166666666666669</v>
      </c>
      <c r="I155" s="204" t="s">
        <v>50</v>
      </c>
      <c r="J155" s="207">
        <v>45815</v>
      </c>
      <c r="K155" s="207">
        <v>45959</v>
      </c>
      <c r="L155" s="203">
        <f>IF(ISBLANK(DATA[[#This Row],[DISCHARGE DATE]]),"NO DATE", DATA[[#This Row],[DISCHARGE DATE]]-DATA[[#This Row],[ADMISSION DATE]]+1)</f>
        <v>145</v>
      </c>
      <c r="M155" s="208">
        <v>350</v>
      </c>
      <c r="N155" s="208">
        <v>1885</v>
      </c>
      <c r="O155" s="209" t="s">
        <v>578</v>
      </c>
      <c r="P155" s="209" t="s">
        <v>737</v>
      </c>
      <c r="Q155" s="210">
        <f>IF(DATA[[#This Row],[STORAGE FEE]]=0,"NULL",DATA[[#This Row],[COLDROOM FEE]])-DATA[[#This Row],[STORAGE FEE]]</f>
        <v>0</v>
      </c>
      <c r="R155" s="210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400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204" t="s">
        <v>738</v>
      </c>
      <c r="B156" s="203" t="s">
        <v>739</v>
      </c>
      <c r="C156" s="203">
        <v>41</v>
      </c>
      <c r="D156" s="204" t="s">
        <v>49</v>
      </c>
      <c r="E156" s="204" t="s">
        <v>740</v>
      </c>
      <c r="F156" s="205">
        <v>244256288</v>
      </c>
      <c r="G156" s="204" t="s">
        <v>89</v>
      </c>
      <c r="H156" s="206">
        <v>0.72916666666666663</v>
      </c>
      <c r="I156" s="204" t="s">
        <v>50</v>
      </c>
      <c r="J156" s="207">
        <v>45817</v>
      </c>
      <c r="K156" s="207">
        <v>45898</v>
      </c>
      <c r="L156" s="203">
        <f>IF(ISBLANK(DATA[[#This Row],[DISCHARGE DATE]]),"NO DATE", DATA[[#This Row],[DISCHARGE DATE]]-DATA[[#This Row],[ADMISSION DATE]]+1)</f>
        <v>82</v>
      </c>
      <c r="M156" s="208">
        <v>350</v>
      </c>
      <c r="N156" s="208">
        <v>1066</v>
      </c>
      <c r="O156" s="209" t="s">
        <v>741</v>
      </c>
      <c r="P156" s="209" t="s">
        <v>742</v>
      </c>
      <c r="Q156" s="210">
        <f>IF(DATA[[#This Row],[STORAGE FEE]]=0,"NULL",DATA[[#This Row],[COLDROOM FEE]])-DATA[[#This Row],[STORAGE FEE]]</f>
        <v>0</v>
      </c>
      <c r="R156" s="210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400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204" t="s">
        <v>743</v>
      </c>
      <c r="B157" s="203" t="s">
        <v>744</v>
      </c>
      <c r="C157" s="203">
        <v>70</v>
      </c>
      <c r="D157" s="204" t="s">
        <v>53</v>
      </c>
      <c r="E157" s="204" t="s">
        <v>745</v>
      </c>
      <c r="F157" s="205">
        <v>245765663</v>
      </c>
      <c r="G157" s="204" t="s">
        <v>135</v>
      </c>
      <c r="H157" s="206">
        <v>45818</v>
      </c>
      <c r="I157" s="204" t="s">
        <v>50</v>
      </c>
      <c r="J157" s="207">
        <v>45818</v>
      </c>
      <c r="K157" s="207">
        <v>45954</v>
      </c>
      <c r="L157" s="203">
        <f>IF(ISBLANK(DATA[[#This Row],[DISCHARGE DATE]]),"NO DATE", DATA[[#This Row],[DISCHARGE DATE]]-DATA[[#This Row],[ADMISSION DATE]]+1)</f>
        <v>137</v>
      </c>
      <c r="M157" s="208">
        <v>350</v>
      </c>
      <c r="N157" s="208">
        <v>1781</v>
      </c>
      <c r="O157" s="209" t="s">
        <v>746</v>
      </c>
      <c r="P157" s="209" t="s">
        <v>747</v>
      </c>
      <c r="Q157" s="210">
        <f>IF(DATA[[#This Row],[STORAGE FEE]]=0,"NULL",DATA[[#This Row],[COLDROOM FEE]])-DATA[[#This Row],[STORAGE FEE]]</f>
        <v>0</v>
      </c>
      <c r="R157" s="210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400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204" t="s">
        <v>748</v>
      </c>
      <c r="B158" s="203" t="s">
        <v>749</v>
      </c>
      <c r="C158" s="203">
        <v>90</v>
      </c>
      <c r="D158" s="204" t="s">
        <v>53</v>
      </c>
      <c r="E158" s="204" t="s">
        <v>750</v>
      </c>
      <c r="F158" s="205">
        <v>240937182</v>
      </c>
      <c r="G158" s="204" t="s">
        <v>73</v>
      </c>
      <c r="H158" s="206">
        <v>0.53125</v>
      </c>
      <c r="I158" s="204" t="s">
        <v>50</v>
      </c>
      <c r="J158" s="207">
        <v>45818</v>
      </c>
      <c r="K158" s="207">
        <v>45898</v>
      </c>
      <c r="L158" s="203">
        <f>IF(ISBLANK(DATA[[#This Row],[DISCHARGE DATE]]),"NO DATE", DATA[[#This Row],[DISCHARGE DATE]]-DATA[[#This Row],[ADMISSION DATE]]+1)</f>
        <v>81</v>
      </c>
      <c r="M158" s="208">
        <v>350</v>
      </c>
      <c r="N158" s="208">
        <v>1053</v>
      </c>
      <c r="O158" s="209" t="s">
        <v>573</v>
      </c>
      <c r="P158" s="209" t="s">
        <v>751</v>
      </c>
      <c r="Q158" s="210">
        <f>IF(DATA[[#This Row],[STORAGE FEE]]=0,"NULL",DATA[[#This Row],[COLDROOM FEE]])-DATA[[#This Row],[STORAGE FEE]]</f>
        <v>0</v>
      </c>
      <c r="R158" s="210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400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204" t="s">
        <v>752</v>
      </c>
      <c r="B159" s="203" t="s">
        <v>753</v>
      </c>
      <c r="C159" s="203">
        <v>55</v>
      </c>
      <c r="D159" s="204" t="s">
        <v>49</v>
      </c>
      <c r="E159" s="204" t="s">
        <v>754</v>
      </c>
      <c r="F159" s="205">
        <v>248113292</v>
      </c>
      <c r="G159" s="204" t="s">
        <v>73</v>
      </c>
      <c r="H159" s="206">
        <v>0.80208333333333337</v>
      </c>
      <c r="I159" s="204" t="s">
        <v>50</v>
      </c>
      <c r="J159" s="207">
        <v>45820</v>
      </c>
      <c r="K159" s="207">
        <v>45961</v>
      </c>
      <c r="L159" s="203">
        <f>IF(ISBLANK(DATA[[#This Row],[DISCHARGE DATE]]),"NO DATE", DATA[[#This Row],[DISCHARGE DATE]]-DATA[[#This Row],[ADMISSION DATE]]+1)</f>
        <v>142</v>
      </c>
      <c r="M159" s="208">
        <v>350</v>
      </c>
      <c r="N159" s="208">
        <v>1846</v>
      </c>
      <c r="O159" s="209" t="s">
        <v>514</v>
      </c>
      <c r="P159" s="209" t="s">
        <v>755</v>
      </c>
      <c r="Q159" s="210">
        <f>IF(DATA[[#This Row],[STORAGE FEE]]=0,"NULL",DATA[[#This Row],[COLDROOM FEE]])-DATA[[#This Row],[STORAGE FEE]]</f>
        <v>0</v>
      </c>
      <c r="R159" s="210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400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204" t="s">
        <v>756</v>
      </c>
      <c r="B160" s="203" t="s">
        <v>757</v>
      </c>
      <c r="C160" s="203">
        <v>87</v>
      </c>
      <c r="D160" s="204" t="s">
        <v>49</v>
      </c>
      <c r="E160" s="204" t="s">
        <v>527</v>
      </c>
      <c r="F160" s="205">
        <v>242122292</v>
      </c>
      <c r="G160" s="204" t="s">
        <v>73</v>
      </c>
      <c r="H160" s="206">
        <v>0.56944444444444442</v>
      </c>
      <c r="I160" s="204" t="s">
        <v>50</v>
      </c>
      <c r="J160" s="207">
        <v>45822</v>
      </c>
      <c r="K160" s="207">
        <v>46143</v>
      </c>
      <c r="L160" s="203">
        <f>IF(ISBLANK(DATA[[#This Row],[DISCHARGE DATE]]),"NO DATE", DATA[[#This Row],[DISCHARGE DATE]]-DATA[[#This Row],[ADMISSION DATE]]+1)</f>
        <v>322</v>
      </c>
      <c r="M160" s="208">
        <v>350</v>
      </c>
      <c r="N160" s="208">
        <v>4186</v>
      </c>
      <c r="O160" s="209" t="s">
        <v>758</v>
      </c>
      <c r="P160" s="209">
        <v>294</v>
      </c>
      <c r="Q160" s="210">
        <f>IF(DATA[[#This Row],[STORAGE FEE]]=0,"NULL",DATA[[#This Row],[COLDROOM FEE]])-DATA[[#This Row],[STORAGE FEE]]</f>
        <v>0</v>
      </c>
      <c r="R160" s="210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400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204" t="s">
        <v>759</v>
      </c>
      <c r="B161" s="203" t="s">
        <v>760</v>
      </c>
      <c r="C161" s="203">
        <v>50</v>
      </c>
      <c r="D161" s="204" t="s">
        <v>49</v>
      </c>
      <c r="E161" s="204" t="s">
        <v>761</v>
      </c>
      <c r="F161" s="205">
        <v>248632476</v>
      </c>
      <c r="G161" s="204" t="s">
        <v>73</v>
      </c>
      <c r="H161" s="206">
        <v>0.45833333333333331</v>
      </c>
      <c r="I161" s="204" t="s">
        <v>57</v>
      </c>
      <c r="J161" s="207">
        <v>45824</v>
      </c>
      <c r="K161" s="207">
        <v>45898</v>
      </c>
      <c r="L161" s="203">
        <f>IF(ISBLANK(DATA[[#This Row],[DISCHARGE DATE]]),"NO DATE", DATA[[#This Row],[DISCHARGE DATE]]-DATA[[#This Row],[ADMISSION DATE]]+1)</f>
        <v>75</v>
      </c>
      <c r="M161" s="208">
        <v>350</v>
      </c>
      <c r="N161" s="208">
        <v>1500</v>
      </c>
      <c r="O161" s="209" t="s">
        <v>538</v>
      </c>
      <c r="P161" s="209" t="s">
        <v>762</v>
      </c>
      <c r="Q161" s="210">
        <f>IF(DATA[[#This Row],[STORAGE FEE]]=0,"NULL",DATA[[#This Row],[COLDROOM FEE]])-DATA[[#This Row],[STORAGE FEE]]</f>
        <v>0</v>
      </c>
      <c r="R161" s="210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400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204" t="s">
        <v>763</v>
      </c>
      <c r="B162" s="203" t="s">
        <v>764</v>
      </c>
      <c r="C162" s="203">
        <v>74</v>
      </c>
      <c r="D162" s="204" t="s">
        <v>53</v>
      </c>
      <c r="E162" s="204" t="s">
        <v>765</v>
      </c>
      <c r="F162" s="205">
        <v>257082636</v>
      </c>
      <c r="G162" s="204" t="s">
        <v>83</v>
      </c>
      <c r="H162" s="206">
        <v>0.35416666666666669</v>
      </c>
      <c r="I162" s="204" t="s">
        <v>50</v>
      </c>
      <c r="J162" s="207">
        <v>45827</v>
      </c>
      <c r="K162" s="207">
        <v>45864</v>
      </c>
      <c r="L162" s="203">
        <f>IF(ISBLANK(DATA[[#This Row],[DISCHARGE DATE]]),"NO DATE", DATA[[#This Row],[DISCHARGE DATE]]-DATA[[#This Row],[ADMISSION DATE]]+1)</f>
        <v>38</v>
      </c>
      <c r="M162" s="208">
        <v>350</v>
      </c>
      <c r="N162" s="208">
        <v>494</v>
      </c>
      <c r="O162" s="209" t="s">
        <v>642</v>
      </c>
      <c r="P162" s="209" t="s">
        <v>766</v>
      </c>
      <c r="Q162" s="210">
        <f>IF(DATA[[#This Row],[STORAGE FEE]]=0,"NULL",DATA[[#This Row],[COLDROOM FEE]])-DATA[[#This Row],[STORAGE FEE]]</f>
        <v>0</v>
      </c>
      <c r="R162" s="210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400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204" t="s">
        <v>767</v>
      </c>
      <c r="B163" s="203" t="s">
        <v>768</v>
      </c>
      <c r="C163" s="203">
        <v>60</v>
      </c>
      <c r="D163" s="204" t="s">
        <v>49</v>
      </c>
      <c r="E163" s="204" t="s">
        <v>769</v>
      </c>
      <c r="F163" s="205">
        <v>248145638</v>
      </c>
      <c r="G163" s="204" t="s">
        <v>73</v>
      </c>
      <c r="H163" s="206">
        <v>0.4375</v>
      </c>
      <c r="I163" s="204" t="s">
        <v>50</v>
      </c>
      <c r="J163" s="207">
        <v>45827</v>
      </c>
      <c r="K163" s="207">
        <v>45933</v>
      </c>
      <c r="L163" s="203">
        <f>IF(ISBLANK(DATA[[#This Row],[DISCHARGE DATE]]),"NO DATE", DATA[[#This Row],[DISCHARGE DATE]]-DATA[[#This Row],[ADMISSION DATE]]+1)</f>
        <v>107</v>
      </c>
      <c r="M163" s="208">
        <v>350</v>
      </c>
      <c r="N163" s="208">
        <v>1391</v>
      </c>
      <c r="O163" s="209" t="s">
        <v>708</v>
      </c>
      <c r="P163" s="209" t="s">
        <v>770</v>
      </c>
      <c r="Q163" s="210">
        <f>IF(DATA[[#This Row],[STORAGE FEE]]=0,"NULL",DATA[[#This Row],[COLDROOM FEE]])-DATA[[#This Row],[STORAGE FEE]]</f>
        <v>0</v>
      </c>
      <c r="R163" s="210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400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204" t="s">
        <v>771</v>
      </c>
      <c r="B164" s="203" t="s">
        <v>772</v>
      </c>
      <c r="C164" s="203">
        <v>55</v>
      </c>
      <c r="D164" s="204" t="s">
        <v>53</v>
      </c>
      <c r="E164" s="204" t="s">
        <v>773</v>
      </c>
      <c r="F164" s="205">
        <v>594386555</v>
      </c>
      <c r="G164" s="204" t="s">
        <v>73</v>
      </c>
      <c r="H164" s="206">
        <v>0.52777777777777779</v>
      </c>
      <c r="I164" s="204" t="s">
        <v>50</v>
      </c>
      <c r="J164" s="207">
        <v>45827</v>
      </c>
      <c r="K164" s="207">
        <v>45832</v>
      </c>
      <c r="L164" s="203">
        <f>IF(ISBLANK(DATA[[#This Row],[DISCHARGE DATE]]),"NO DATE", DATA[[#This Row],[DISCHARGE DATE]]-DATA[[#This Row],[ADMISSION DATE]]+1)</f>
        <v>6</v>
      </c>
      <c r="M164" s="208">
        <v>350</v>
      </c>
      <c r="N164" s="208">
        <v>78</v>
      </c>
      <c r="O164" s="209" t="s">
        <v>688</v>
      </c>
      <c r="P164" s="209" t="s">
        <v>746</v>
      </c>
      <c r="Q164" s="210">
        <f>IF(DATA[[#This Row],[STORAGE FEE]]=0,"NULL",DATA[[#This Row],[COLDROOM FEE]])-DATA[[#This Row],[STORAGE FEE]]</f>
        <v>0</v>
      </c>
      <c r="R164" s="210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400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204" t="s">
        <v>774</v>
      </c>
      <c r="B165" s="203" t="s">
        <v>775</v>
      </c>
      <c r="C165" s="203">
        <v>42</v>
      </c>
      <c r="D165" s="204" t="s">
        <v>49</v>
      </c>
      <c r="E165" s="204" t="s">
        <v>776</v>
      </c>
      <c r="F165" s="205">
        <v>508406180</v>
      </c>
      <c r="G165" s="204" t="s">
        <v>89</v>
      </c>
      <c r="H165" s="206">
        <v>0.60416666666666663</v>
      </c>
      <c r="I165" s="204" t="s">
        <v>50</v>
      </c>
      <c r="J165" s="207">
        <v>45827</v>
      </c>
      <c r="K165" s="207">
        <v>45842</v>
      </c>
      <c r="L165" s="203">
        <f>IF(ISBLANK(DATA[[#This Row],[DISCHARGE DATE]]),"NO DATE", DATA[[#This Row],[DISCHARGE DATE]]-DATA[[#This Row],[ADMISSION DATE]]+1)</f>
        <v>16</v>
      </c>
      <c r="M165" s="208">
        <v>350</v>
      </c>
      <c r="N165" s="208">
        <v>208</v>
      </c>
      <c r="O165" s="209" t="s">
        <v>509</v>
      </c>
      <c r="P165" s="209" t="s">
        <v>777</v>
      </c>
      <c r="Q165" s="210">
        <f>IF(DATA[[#This Row],[STORAGE FEE]]=0,"NULL",DATA[[#This Row],[COLDROOM FEE]])-DATA[[#This Row],[STORAGE FEE]]</f>
        <v>0</v>
      </c>
      <c r="R165" s="210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400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204" t="s">
        <v>778</v>
      </c>
      <c r="B166" s="203" t="s">
        <v>779</v>
      </c>
      <c r="C166" s="203">
        <v>72</v>
      </c>
      <c r="D166" s="204" t="s">
        <v>49</v>
      </c>
      <c r="E166" s="204" t="s">
        <v>780</v>
      </c>
      <c r="F166" s="205">
        <v>242364213</v>
      </c>
      <c r="G166" s="204" t="s">
        <v>781</v>
      </c>
      <c r="H166" s="206">
        <v>0.54166666666666663</v>
      </c>
      <c r="I166" s="204" t="s">
        <v>50</v>
      </c>
      <c r="J166" s="207">
        <v>45830</v>
      </c>
      <c r="K166" s="207">
        <v>45961</v>
      </c>
      <c r="L166" s="203">
        <f>IF(ISBLANK(DATA[[#This Row],[DISCHARGE DATE]]),"NO DATE", DATA[[#This Row],[DISCHARGE DATE]]-DATA[[#This Row],[ADMISSION DATE]]+1)</f>
        <v>132</v>
      </c>
      <c r="M166" s="208">
        <v>350</v>
      </c>
      <c r="N166" s="208">
        <v>1716</v>
      </c>
      <c r="O166" s="209" t="s">
        <v>416</v>
      </c>
      <c r="P166" s="209" t="s">
        <v>782</v>
      </c>
      <c r="Q166" s="210">
        <f>IF(DATA[[#This Row],[STORAGE FEE]]=0,"NULL",DATA[[#This Row],[COLDROOM FEE]])-DATA[[#This Row],[STORAGE FEE]]</f>
        <v>0</v>
      </c>
      <c r="R166" s="210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400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204" t="s">
        <v>783</v>
      </c>
      <c r="B167" s="203" t="s">
        <v>784</v>
      </c>
      <c r="C167" s="203">
        <v>58</v>
      </c>
      <c r="D167" s="204" t="s">
        <v>49</v>
      </c>
      <c r="E167" s="204" t="s">
        <v>785</v>
      </c>
      <c r="F167" s="205"/>
      <c r="G167" s="204" t="s">
        <v>73</v>
      </c>
      <c r="H167" s="206">
        <v>0.72916666666666663</v>
      </c>
      <c r="I167" s="204" t="s">
        <v>57</v>
      </c>
      <c r="J167" s="207">
        <v>45832</v>
      </c>
      <c r="K167" s="207">
        <v>45933</v>
      </c>
      <c r="L167" s="203">
        <f>IF(ISBLANK(DATA[[#This Row],[DISCHARGE DATE]]),"NO DATE", DATA[[#This Row],[DISCHARGE DATE]]-DATA[[#This Row],[ADMISSION DATE]]+1)</f>
        <v>102</v>
      </c>
      <c r="M167" s="208">
        <v>350</v>
      </c>
      <c r="N167" s="208">
        <v>2040</v>
      </c>
      <c r="O167" s="209" t="s">
        <v>529</v>
      </c>
      <c r="P167" s="209" t="s">
        <v>786</v>
      </c>
      <c r="Q167" s="210">
        <f>IF(DATA[[#This Row],[STORAGE FEE]]=0,"NULL",DATA[[#This Row],[COLDROOM FEE]])-DATA[[#This Row],[STORAGE FEE]]</f>
        <v>0</v>
      </c>
      <c r="R167" s="210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400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204" t="s">
        <v>787</v>
      </c>
      <c r="B168" s="203" t="s">
        <v>788</v>
      </c>
      <c r="C168" s="203">
        <v>97</v>
      </c>
      <c r="D168" s="204" t="s">
        <v>49</v>
      </c>
      <c r="E168" s="204" t="s">
        <v>789</v>
      </c>
      <c r="F168" s="205"/>
      <c r="G168" s="204" t="s">
        <v>73</v>
      </c>
      <c r="H168" s="206">
        <v>0.47916666666666669</v>
      </c>
      <c r="I168" s="204" t="s">
        <v>50</v>
      </c>
      <c r="J168" s="207">
        <v>45833</v>
      </c>
      <c r="K168" s="207">
        <v>45961</v>
      </c>
      <c r="L168" s="203">
        <f>IF(ISBLANK(DATA[[#This Row],[DISCHARGE DATE]]),"NO DATE", DATA[[#This Row],[DISCHARGE DATE]]-DATA[[#This Row],[ADMISSION DATE]]+1)</f>
        <v>129</v>
      </c>
      <c r="M168" s="208">
        <v>350</v>
      </c>
      <c r="N168" s="208">
        <v>1677</v>
      </c>
      <c r="O168" s="209" t="s">
        <v>355</v>
      </c>
      <c r="P168" s="209" t="s">
        <v>790</v>
      </c>
      <c r="Q168" s="210">
        <f>IF(DATA[[#This Row],[STORAGE FEE]]=0,"NULL",DATA[[#This Row],[COLDROOM FEE]])-DATA[[#This Row],[STORAGE FEE]]</f>
        <v>0</v>
      </c>
      <c r="R168" s="210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400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204" t="s">
        <v>791</v>
      </c>
      <c r="B169" s="203" t="s">
        <v>792</v>
      </c>
      <c r="C169" s="203">
        <v>82</v>
      </c>
      <c r="D169" s="204" t="s">
        <v>53</v>
      </c>
      <c r="E169" s="204" t="s">
        <v>793</v>
      </c>
      <c r="F169" s="205">
        <v>546675537</v>
      </c>
      <c r="G169" s="204" t="s">
        <v>83</v>
      </c>
      <c r="H169" s="206">
        <v>0.79166666666666663</v>
      </c>
      <c r="I169" s="204" t="s">
        <v>50</v>
      </c>
      <c r="J169" s="207">
        <v>45833</v>
      </c>
      <c r="K169" s="207">
        <v>45960</v>
      </c>
      <c r="L169" s="203">
        <f>IF(ISBLANK(DATA[[#This Row],[DISCHARGE DATE]]),"NO DATE", DATA[[#This Row],[DISCHARGE DATE]]-DATA[[#This Row],[ADMISSION DATE]]+1)</f>
        <v>128</v>
      </c>
      <c r="M169" s="208">
        <v>350</v>
      </c>
      <c r="N169" s="208">
        <v>1664</v>
      </c>
      <c r="O169" s="209" t="s">
        <v>437</v>
      </c>
      <c r="P169" s="209" t="s">
        <v>794</v>
      </c>
      <c r="Q169" s="210">
        <f>IF(DATA[[#This Row],[STORAGE FEE]]=0,"NULL",DATA[[#This Row],[COLDROOM FEE]])-DATA[[#This Row],[STORAGE FEE]]</f>
        <v>0</v>
      </c>
      <c r="R169" s="210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400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204" t="s">
        <v>795</v>
      </c>
      <c r="B170" s="203" t="s">
        <v>796</v>
      </c>
      <c r="C170" s="203">
        <v>50</v>
      </c>
      <c r="D170" s="204" t="s">
        <v>53</v>
      </c>
      <c r="E170" s="204" t="s">
        <v>797</v>
      </c>
      <c r="F170" s="205">
        <v>550255518</v>
      </c>
      <c r="G170" s="204" t="s">
        <v>89</v>
      </c>
      <c r="H170" s="206">
        <v>0.66666666666666663</v>
      </c>
      <c r="I170" s="204" t="s">
        <v>50</v>
      </c>
      <c r="J170" s="207">
        <v>45837</v>
      </c>
      <c r="K170" s="207">
        <v>45933</v>
      </c>
      <c r="L170" s="203">
        <f>IF(ISBLANK(DATA[[#This Row],[DISCHARGE DATE]]),"NO DATE", DATA[[#This Row],[DISCHARGE DATE]]-DATA[[#This Row],[ADMISSION DATE]]+1)</f>
        <v>97</v>
      </c>
      <c r="M170" s="208">
        <v>350</v>
      </c>
      <c r="N170" s="208">
        <v>1261</v>
      </c>
      <c r="O170" s="209" t="s">
        <v>766</v>
      </c>
      <c r="P170" s="209" t="s">
        <v>798</v>
      </c>
      <c r="Q170" s="210">
        <f>IF(DATA[[#This Row],[STORAGE FEE]]=0,"NULL",DATA[[#This Row],[COLDROOM FEE]])-DATA[[#This Row],[STORAGE FEE]]</f>
        <v>0</v>
      </c>
      <c r="R170" s="210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400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204" t="s">
        <v>799</v>
      </c>
      <c r="B171" s="203" t="s">
        <v>800</v>
      </c>
      <c r="C171" s="203">
        <v>70</v>
      </c>
      <c r="D171" s="204" t="s">
        <v>49</v>
      </c>
      <c r="E171" s="204" t="s">
        <v>182</v>
      </c>
      <c r="F171" s="205">
        <v>247744664</v>
      </c>
      <c r="G171" s="204" t="s">
        <v>83</v>
      </c>
      <c r="H171" s="206">
        <v>0.79166666666666663</v>
      </c>
      <c r="I171" s="204" t="s">
        <v>50</v>
      </c>
      <c r="J171" s="207">
        <v>45836</v>
      </c>
      <c r="K171" s="207">
        <v>45961</v>
      </c>
      <c r="L171" s="203">
        <f>IF(ISBLANK(DATA[[#This Row],[DISCHARGE DATE]]),"NO DATE", DATA[[#This Row],[DISCHARGE DATE]]-DATA[[#This Row],[ADMISSION DATE]]+1)</f>
        <v>126</v>
      </c>
      <c r="M171" s="208">
        <v>350</v>
      </c>
      <c r="N171" s="208">
        <v>1638</v>
      </c>
      <c r="O171" s="209" t="s">
        <v>777</v>
      </c>
      <c r="P171" s="209" t="s">
        <v>801</v>
      </c>
      <c r="Q171" s="210">
        <f>IF(DATA[[#This Row],[STORAGE FEE]]=0,"NULL",DATA[[#This Row],[COLDROOM FEE]])-DATA[[#This Row],[STORAGE FEE]]</f>
        <v>0</v>
      </c>
      <c r="R171" s="210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400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204" t="s">
        <v>802</v>
      </c>
      <c r="B172" s="203" t="s">
        <v>803</v>
      </c>
      <c r="C172" s="203">
        <v>70</v>
      </c>
      <c r="D172" s="204" t="s">
        <v>49</v>
      </c>
      <c r="E172" s="204" t="s">
        <v>804</v>
      </c>
      <c r="F172" s="205">
        <v>246802783</v>
      </c>
      <c r="G172" s="204" t="s">
        <v>83</v>
      </c>
      <c r="H172" s="206">
        <v>0.6875</v>
      </c>
      <c r="I172" s="204" t="s">
        <v>57</v>
      </c>
      <c r="J172" s="207">
        <v>45838</v>
      </c>
      <c r="K172" s="207">
        <v>45961</v>
      </c>
      <c r="L172" s="203">
        <f>IF(ISBLANK(DATA[[#This Row],[DISCHARGE DATE]]),"NO DATE", DATA[[#This Row],[DISCHARGE DATE]]-DATA[[#This Row],[ADMISSION DATE]]+1)</f>
        <v>124</v>
      </c>
      <c r="M172" s="208">
        <v>350</v>
      </c>
      <c r="N172" s="208">
        <v>2480</v>
      </c>
      <c r="O172" s="209" t="s">
        <v>601</v>
      </c>
      <c r="P172" s="209" t="s">
        <v>805</v>
      </c>
      <c r="Q172" s="210">
        <f>IF(DATA[[#This Row],[STORAGE FEE]]=0,"NULL",DATA[[#This Row],[COLDROOM FEE]])-DATA[[#This Row],[STORAGE FEE]]</f>
        <v>0</v>
      </c>
      <c r="R172" s="210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400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204" t="s">
        <v>806</v>
      </c>
      <c r="B173" s="203" t="s">
        <v>807</v>
      </c>
      <c r="C173" s="203">
        <v>41</v>
      </c>
      <c r="D173" s="204" t="s">
        <v>53</v>
      </c>
      <c r="E173" s="204" t="s">
        <v>333</v>
      </c>
      <c r="F173" s="205">
        <v>559942653</v>
      </c>
      <c r="G173" s="204" t="s">
        <v>73</v>
      </c>
      <c r="H173" s="206">
        <v>0.5</v>
      </c>
      <c r="I173" s="204" t="s">
        <v>50</v>
      </c>
      <c r="J173" s="207">
        <v>45839</v>
      </c>
      <c r="K173" s="207">
        <v>45898</v>
      </c>
      <c r="L173" s="203">
        <f>IF(ISBLANK(DATA[[#This Row],[DISCHARGE DATE]]),"NO DATE", DATA[[#This Row],[DISCHARGE DATE]]-DATA[[#This Row],[ADMISSION DATE]]+1)</f>
        <v>60</v>
      </c>
      <c r="M173" s="208">
        <v>350</v>
      </c>
      <c r="N173" s="208">
        <v>780</v>
      </c>
      <c r="O173" s="209" t="s">
        <v>563</v>
      </c>
      <c r="P173" s="209" t="s">
        <v>808</v>
      </c>
      <c r="Q173" s="210">
        <f>IF(DATA[[#This Row],[STORAGE FEE]]=0,"NULL",DATA[[#This Row],[COLDROOM FEE]])-DATA[[#This Row],[STORAGE FEE]]</f>
        <v>0</v>
      </c>
      <c r="R173" s="210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400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204" t="s">
        <v>809</v>
      </c>
      <c r="B174" s="203" t="s">
        <v>810</v>
      </c>
      <c r="C174" s="203">
        <v>90</v>
      </c>
      <c r="D174" s="204" t="s">
        <v>49</v>
      </c>
      <c r="E174" s="204" t="s">
        <v>811</v>
      </c>
      <c r="F174" s="205">
        <v>537961472</v>
      </c>
      <c r="G174" s="204" t="s">
        <v>73</v>
      </c>
      <c r="H174" s="206">
        <v>0.58333333333333337</v>
      </c>
      <c r="I174" s="204" t="s">
        <v>50</v>
      </c>
      <c r="J174" s="207">
        <v>45847</v>
      </c>
      <c r="K174" s="207">
        <v>45989</v>
      </c>
      <c r="L174" s="203">
        <f>IF(ISBLANK(DATA[[#This Row],[DISCHARGE DATE]]),"NO DATE", DATA[[#This Row],[DISCHARGE DATE]]-DATA[[#This Row],[ADMISSION DATE]]+1)</f>
        <v>143</v>
      </c>
      <c r="M174" s="208">
        <v>350</v>
      </c>
      <c r="N174" s="208">
        <v>1859</v>
      </c>
      <c r="O174" s="209" t="s">
        <v>812</v>
      </c>
      <c r="P174" s="209" t="s">
        <v>813</v>
      </c>
      <c r="Q174" s="210">
        <f>IF(DATA[[#This Row],[STORAGE FEE]]=0,"NULL",DATA[[#This Row],[COLDROOM FEE]])-DATA[[#This Row],[STORAGE FEE]]</f>
        <v>0</v>
      </c>
      <c r="R174" s="210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400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204" t="s">
        <v>814</v>
      </c>
      <c r="B175" s="203" t="s">
        <v>815</v>
      </c>
      <c r="C175" s="203">
        <v>78</v>
      </c>
      <c r="D175" s="204" t="s">
        <v>53</v>
      </c>
      <c r="E175" s="204" t="s">
        <v>527</v>
      </c>
      <c r="F175" s="205">
        <v>242122292</v>
      </c>
      <c r="G175" s="204" t="s">
        <v>73</v>
      </c>
      <c r="H175" s="206">
        <v>0.625</v>
      </c>
      <c r="I175" s="204" t="s">
        <v>50</v>
      </c>
      <c r="J175" s="207">
        <v>45849</v>
      </c>
      <c r="K175" s="207">
        <v>46143</v>
      </c>
      <c r="L175" s="203">
        <f>IF(ISBLANK(DATA[[#This Row],[DISCHARGE DATE]]),"NO DATE", DATA[[#This Row],[DISCHARGE DATE]]-DATA[[#This Row],[ADMISSION DATE]]+1)</f>
        <v>295</v>
      </c>
      <c r="M175" s="208">
        <v>350</v>
      </c>
      <c r="N175" s="208">
        <v>3835</v>
      </c>
      <c r="O175" s="209" t="s">
        <v>626</v>
      </c>
      <c r="P175" s="209">
        <v>270</v>
      </c>
      <c r="Q175" s="210">
        <f>IF(DATA[[#This Row],[STORAGE FEE]]=0,"NULL",DATA[[#This Row],[COLDROOM FEE]])-DATA[[#This Row],[STORAGE FEE]]</f>
        <v>0</v>
      </c>
      <c r="R175" s="210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400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204" t="s">
        <v>816</v>
      </c>
      <c r="B176" s="203" t="s">
        <v>817</v>
      </c>
      <c r="C176" s="203">
        <v>53</v>
      </c>
      <c r="D176" s="204" t="s">
        <v>49</v>
      </c>
      <c r="E176" s="204" t="s">
        <v>818</v>
      </c>
      <c r="F176" s="205">
        <v>546500381</v>
      </c>
      <c r="G176" s="204" t="s">
        <v>89</v>
      </c>
      <c r="H176" s="206">
        <v>0.58333333333333337</v>
      </c>
      <c r="I176" s="204" t="s">
        <v>50</v>
      </c>
      <c r="J176" s="207">
        <v>45851</v>
      </c>
      <c r="K176" s="207">
        <v>45933</v>
      </c>
      <c r="L176" s="203">
        <f>IF(ISBLANK(DATA[[#This Row],[DISCHARGE DATE]]),"NO DATE", DATA[[#This Row],[DISCHARGE DATE]]-DATA[[#This Row],[ADMISSION DATE]]+1)</f>
        <v>83</v>
      </c>
      <c r="M176" s="208">
        <v>350</v>
      </c>
      <c r="N176" s="208">
        <v>1079</v>
      </c>
      <c r="O176" s="209" t="s">
        <v>455</v>
      </c>
      <c r="P176" s="209" t="s">
        <v>819</v>
      </c>
      <c r="Q176" s="210">
        <f>IF(DATA[[#This Row],[STORAGE FEE]]=0,"NULL",DATA[[#This Row],[COLDROOM FEE]])-DATA[[#This Row],[STORAGE FEE]]</f>
        <v>0</v>
      </c>
      <c r="R176" s="210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400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204" t="s">
        <v>820</v>
      </c>
      <c r="B177" s="203" t="s">
        <v>821</v>
      </c>
      <c r="C177" s="203">
        <v>60</v>
      </c>
      <c r="D177" s="204" t="s">
        <v>53</v>
      </c>
      <c r="E177" s="204" t="s">
        <v>822</v>
      </c>
      <c r="F177" s="205">
        <v>535372585</v>
      </c>
      <c r="G177" s="204" t="s">
        <v>89</v>
      </c>
      <c r="H177" s="206">
        <v>0.71944444444444444</v>
      </c>
      <c r="I177" s="204" t="s">
        <v>50</v>
      </c>
      <c r="J177" s="207">
        <v>45855</v>
      </c>
      <c r="K177" s="207">
        <v>45933</v>
      </c>
      <c r="L177" s="203">
        <f>IF(ISBLANK(DATA[[#This Row],[DISCHARGE DATE]]),"NO DATE", DATA[[#This Row],[DISCHARGE DATE]]-DATA[[#This Row],[ADMISSION DATE]]+1)</f>
        <v>79</v>
      </c>
      <c r="M177" s="208">
        <v>350</v>
      </c>
      <c r="N177" s="208">
        <v>1027</v>
      </c>
      <c r="O177" s="209" t="s">
        <v>673</v>
      </c>
      <c r="P177" s="209" t="s">
        <v>823</v>
      </c>
      <c r="Q177" s="210">
        <f>IF(DATA[[#This Row],[STORAGE FEE]]=0,"NULL",DATA[[#This Row],[COLDROOM FEE]])-DATA[[#This Row],[STORAGE FEE]]</f>
        <v>0</v>
      </c>
      <c r="R177" s="210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400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204" t="s">
        <v>824</v>
      </c>
      <c r="B178" s="203" t="s">
        <v>825</v>
      </c>
      <c r="C178" s="203">
        <v>47</v>
      </c>
      <c r="D178" s="204" t="s">
        <v>49</v>
      </c>
      <c r="E178" s="204" t="s">
        <v>826</v>
      </c>
      <c r="F178" s="205">
        <v>243309054</v>
      </c>
      <c r="G178" s="204" t="s">
        <v>73</v>
      </c>
      <c r="H178" s="206">
        <v>0.33333333333333331</v>
      </c>
      <c r="I178" s="204" t="s">
        <v>57</v>
      </c>
      <c r="J178" s="207">
        <v>45857</v>
      </c>
      <c r="K178" s="207">
        <v>45933</v>
      </c>
      <c r="L178" s="203">
        <f>IF(ISBLANK(DATA[[#This Row],[DISCHARGE DATE]]),"NO DATE", DATA[[#This Row],[DISCHARGE DATE]]-DATA[[#This Row],[ADMISSION DATE]]+1)</f>
        <v>77</v>
      </c>
      <c r="M178" s="208">
        <v>350</v>
      </c>
      <c r="N178" s="208">
        <v>1540</v>
      </c>
      <c r="O178" s="209" t="s">
        <v>827</v>
      </c>
      <c r="P178" s="209" t="s">
        <v>828</v>
      </c>
      <c r="Q178" s="210">
        <f>IF(DATA[[#This Row],[STORAGE FEE]]=0,"NULL",DATA[[#This Row],[COLDROOM FEE]])-DATA[[#This Row],[STORAGE FEE]]</f>
        <v>0</v>
      </c>
      <c r="R178" s="210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400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8" x14ac:dyDescent="0.3">
      <c r="A179" s="204" t="s">
        <v>829</v>
      </c>
      <c r="B179" s="203" t="s">
        <v>830</v>
      </c>
      <c r="C179" s="203">
        <v>42</v>
      </c>
      <c r="D179" s="204" t="s">
        <v>53</v>
      </c>
      <c r="E179" s="204" t="s">
        <v>831</v>
      </c>
      <c r="F179" s="205">
        <v>240929810</v>
      </c>
      <c r="G179" s="204" t="s">
        <v>83</v>
      </c>
      <c r="H179" s="206">
        <v>0.97222222222222221</v>
      </c>
      <c r="I179" s="204" t="s">
        <v>57</v>
      </c>
      <c r="J179" s="207">
        <v>45856</v>
      </c>
      <c r="K179" s="207">
        <v>45919</v>
      </c>
      <c r="L179" s="203">
        <f>IF(ISBLANK(DATA[[#This Row],[DISCHARGE DATE]]),"NO DATE", DATA[[#This Row],[DISCHARGE DATE]]-DATA[[#This Row],[ADMISSION DATE]]+1)</f>
        <v>64</v>
      </c>
      <c r="M179" s="208">
        <v>350</v>
      </c>
      <c r="N179" s="208">
        <v>1280</v>
      </c>
      <c r="O179" s="209" t="s">
        <v>501</v>
      </c>
      <c r="P179" s="209" t="s">
        <v>832</v>
      </c>
      <c r="Q179" s="210">
        <f>IF(DATA[[#This Row],[STORAGE FEE]]=0,"NULL",DATA[[#This Row],[COLDROOM FEE]])-DATA[[#This Row],[STORAGE FEE]]</f>
        <v>0</v>
      </c>
      <c r="R179" s="210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400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19.8" x14ac:dyDescent="0.3">
      <c r="A180" s="204" t="s">
        <v>833</v>
      </c>
      <c r="B180" s="203" t="s">
        <v>834</v>
      </c>
      <c r="C180" s="203">
        <v>31</v>
      </c>
      <c r="D180" s="204" t="s">
        <v>53</v>
      </c>
      <c r="E180" s="204" t="s">
        <v>835</v>
      </c>
      <c r="F180" s="205">
        <v>242886362</v>
      </c>
      <c r="G180" s="204" t="s">
        <v>836</v>
      </c>
      <c r="H180" s="206">
        <v>0.41388888888888886</v>
      </c>
      <c r="I180" s="204" t="s">
        <v>50</v>
      </c>
      <c r="J180" s="207">
        <v>45858</v>
      </c>
      <c r="K180" s="207">
        <v>45870</v>
      </c>
      <c r="L180" s="203">
        <f>IF(ISBLANK(DATA[[#This Row],[DISCHARGE DATE]]),"NO DATE", DATA[[#This Row],[DISCHARGE DATE]]-DATA[[#This Row],[ADMISSION DATE]]+1)</f>
        <v>13</v>
      </c>
      <c r="M180" s="208">
        <v>350</v>
      </c>
      <c r="N180" s="208">
        <v>169</v>
      </c>
      <c r="O180" s="209" t="s">
        <v>592</v>
      </c>
      <c r="P180" s="209" t="s">
        <v>812</v>
      </c>
      <c r="Q180" s="210">
        <f>IF(DATA[[#This Row],[STORAGE FEE]]=0,"NULL",DATA[[#This Row],[COLDROOM FEE]])-DATA[[#This Row],[STORAGE FEE]]</f>
        <v>0</v>
      </c>
      <c r="R180" s="210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400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8" x14ac:dyDescent="0.3">
      <c r="A181" s="204" t="s">
        <v>837</v>
      </c>
      <c r="B181" s="203" t="s">
        <v>838</v>
      </c>
      <c r="C181" s="203">
        <v>46</v>
      </c>
      <c r="D181" s="204" t="s">
        <v>49</v>
      </c>
      <c r="E181" s="204" t="s">
        <v>839</v>
      </c>
      <c r="F181" s="205">
        <v>243672539</v>
      </c>
      <c r="G181" s="204" t="s">
        <v>73</v>
      </c>
      <c r="H181" s="206">
        <v>0.75</v>
      </c>
      <c r="I181" s="204" t="s">
        <v>50</v>
      </c>
      <c r="J181" s="207">
        <v>45857</v>
      </c>
      <c r="K181" s="207">
        <v>45961</v>
      </c>
      <c r="L181" s="203">
        <f>IF(ISBLANK(DATA[[#This Row],[DISCHARGE DATE]]),"NO DATE", DATA[[#This Row],[DISCHARGE DATE]]-DATA[[#This Row],[ADMISSION DATE]]+1)</f>
        <v>105</v>
      </c>
      <c r="M181" s="208">
        <v>350</v>
      </c>
      <c r="N181" s="208">
        <v>1365</v>
      </c>
      <c r="O181" s="209" t="s">
        <v>668</v>
      </c>
      <c r="P181" s="209" t="s">
        <v>840</v>
      </c>
      <c r="Q181" s="210">
        <f>IF(DATA[[#This Row],[STORAGE FEE]]=0,"NULL",DATA[[#This Row],[COLDROOM FEE]])-DATA[[#This Row],[STORAGE FEE]]</f>
        <v>0</v>
      </c>
      <c r="R181" s="210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400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8" x14ac:dyDescent="0.3">
      <c r="A182" s="204" t="s">
        <v>841</v>
      </c>
      <c r="B182" s="203" t="s">
        <v>842</v>
      </c>
      <c r="C182" s="203">
        <v>45</v>
      </c>
      <c r="D182" s="204" t="s">
        <v>53</v>
      </c>
      <c r="E182" s="204" t="s">
        <v>843</v>
      </c>
      <c r="F182" s="205">
        <v>559213457</v>
      </c>
      <c r="G182" s="204" t="s">
        <v>83</v>
      </c>
      <c r="H182" s="206">
        <v>0.34513888888888888</v>
      </c>
      <c r="I182" s="204" t="s">
        <v>57</v>
      </c>
      <c r="J182" s="207">
        <v>45860</v>
      </c>
      <c r="K182" s="207">
        <v>45954</v>
      </c>
      <c r="L182" s="203">
        <f>IF(ISBLANK(DATA[[#This Row],[DISCHARGE DATE]]),"NO DATE", DATA[[#This Row],[DISCHARGE DATE]]-DATA[[#This Row],[ADMISSION DATE]]+1)</f>
        <v>95</v>
      </c>
      <c r="M182" s="208">
        <v>350</v>
      </c>
      <c r="N182" s="208">
        <v>1900</v>
      </c>
      <c r="O182" s="209" t="s">
        <v>703</v>
      </c>
      <c r="P182" s="209" t="s">
        <v>844</v>
      </c>
      <c r="Q182" s="210">
        <f>IF(DATA[[#This Row],[STORAGE FEE]]=0,"NULL",DATA[[#This Row],[COLDROOM FEE]])-DATA[[#This Row],[STORAGE FEE]]</f>
        <v>0</v>
      </c>
      <c r="R182" s="210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400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204" t="s">
        <v>845</v>
      </c>
      <c r="B183" s="203" t="s">
        <v>846</v>
      </c>
      <c r="C183" s="203">
        <v>35</v>
      </c>
      <c r="D183" s="204" t="s">
        <v>49</v>
      </c>
      <c r="E183" s="204" t="s">
        <v>847</v>
      </c>
      <c r="F183" s="205">
        <v>201669517</v>
      </c>
      <c r="G183" s="204" t="s">
        <v>608</v>
      </c>
      <c r="H183" s="206">
        <v>0.6958333333333333</v>
      </c>
      <c r="I183" s="204" t="s">
        <v>57</v>
      </c>
      <c r="J183" s="207">
        <v>45861</v>
      </c>
      <c r="K183" s="207">
        <v>45898</v>
      </c>
      <c r="L183" s="203">
        <f>IF(ISBLANK(DATA[[#This Row],[DISCHARGE DATE]]),"NO DATE", DATA[[#This Row],[DISCHARGE DATE]]-DATA[[#This Row],[ADMISSION DATE]]+1)</f>
        <v>38</v>
      </c>
      <c r="M183" s="208">
        <v>350</v>
      </c>
      <c r="N183" s="208">
        <v>760</v>
      </c>
      <c r="O183" s="209" t="s">
        <v>450</v>
      </c>
      <c r="P183" s="209" t="s">
        <v>848</v>
      </c>
      <c r="Q183" s="210">
        <f>IF(DATA[[#This Row],[STORAGE FEE]]=0,"NULL",DATA[[#This Row],[COLDROOM FEE]])-DATA[[#This Row],[STORAGE FEE]]</f>
        <v>0</v>
      </c>
      <c r="R183" s="210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400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204" t="s">
        <v>849</v>
      </c>
      <c r="B184" s="203" t="s">
        <v>850</v>
      </c>
      <c r="C184" s="203">
        <v>54</v>
      </c>
      <c r="D184" s="204" t="s">
        <v>53</v>
      </c>
      <c r="E184" s="204" t="s">
        <v>851</v>
      </c>
      <c r="F184" s="205">
        <v>541911615</v>
      </c>
      <c r="G184" s="204" t="s">
        <v>83</v>
      </c>
      <c r="H184" s="206">
        <v>0.40486111111111112</v>
      </c>
      <c r="I184" s="204" t="s">
        <v>57</v>
      </c>
      <c r="J184" s="207">
        <v>45867</v>
      </c>
      <c r="K184" s="207">
        <v>45954</v>
      </c>
      <c r="L184" s="203">
        <f>IF(ISBLANK(DATA[[#This Row],[DISCHARGE DATE]]),"NO DATE", DATA[[#This Row],[DISCHARGE DATE]]-DATA[[#This Row],[ADMISSION DATE]]+1)</f>
        <v>88</v>
      </c>
      <c r="M184" s="208">
        <v>350</v>
      </c>
      <c r="N184" s="208">
        <v>1760</v>
      </c>
      <c r="O184" s="209" t="s">
        <v>524</v>
      </c>
      <c r="P184" s="209" t="s">
        <v>852</v>
      </c>
      <c r="Q184" s="210">
        <f>IF(DATA[[#This Row],[STORAGE FEE]]=0,"NULL",DATA[[#This Row],[COLDROOM FEE]])-DATA[[#This Row],[STORAGE FEE]]</f>
        <v>0</v>
      </c>
      <c r="R184" s="210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400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204" t="s">
        <v>853</v>
      </c>
      <c r="B185" s="203" t="s">
        <v>854</v>
      </c>
      <c r="C185" s="203">
        <v>90</v>
      </c>
      <c r="D185" s="204" t="s">
        <v>49</v>
      </c>
      <c r="E185" s="204" t="s">
        <v>855</v>
      </c>
      <c r="F185" s="205">
        <v>240618158</v>
      </c>
      <c r="G185" s="204" t="s">
        <v>856</v>
      </c>
      <c r="H185" s="206">
        <v>0.9375</v>
      </c>
      <c r="I185" s="204" t="s">
        <v>50</v>
      </c>
      <c r="J185" s="207">
        <v>45868</v>
      </c>
      <c r="K185" s="207">
        <v>46129</v>
      </c>
      <c r="L185" s="203">
        <f>IF(ISBLANK(DATA[[#This Row],[DISCHARGE DATE]]),"NO DATE", DATA[[#This Row],[DISCHARGE DATE]]-DATA[[#This Row],[ADMISSION DATE]]+1)</f>
        <v>262</v>
      </c>
      <c r="M185" s="208">
        <v>350</v>
      </c>
      <c r="N185" s="208">
        <v>3406</v>
      </c>
      <c r="O185" s="209" t="s">
        <v>848</v>
      </c>
      <c r="P185" s="209">
        <v>276</v>
      </c>
      <c r="Q185" s="210">
        <f>IF(DATA[[#This Row],[STORAGE FEE]]=0,"NULL",DATA[[#This Row],[COLDROOM FEE]])-DATA[[#This Row],[STORAGE FEE]]</f>
        <v>0</v>
      </c>
      <c r="R185" s="210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400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204" t="s">
        <v>857</v>
      </c>
      <c r="B186" s="203" t="s">
        <v>858</v>
      </c>
      <c r="C186" s="203">
        <v>25</v>
      </c>
      <c r="D186" s="204" t="s">
        <v>53</v>
      </c>
      <c r="E186" s="204" t="s">
        <v>635</v>
      </c>
      <c r="F186" s="205">
        <v>536038692</v>
      </c>
      <c r="G186" s="204" t="s">
        <v>73</v>
      </c>
      <c r="H186" s="206">
        <v>0.84722222222222221</v>
      </c>
      <c r="I186" s="204" t="s">
        <v>50</v>
      </c>
      <c r="J186" s="207">
        <v>45873</v>
      </c>
      <c r="K186" s="207">
        <v>45912</v>
      </c>
      <c r="L186" s="203">
        <f>IF(ISBLANK(DATA[[#This Row],[DISCHARGE DATE]]),"NO DATE", DATA[[#This Row],[DISCHARGE DATE]]-DATA[[#This Row],[ADMISSION DATE]]+1)</f>
        <v>40</v>
      </c>
      <c r="M186" s="208">
        <v>350</v>
      </c>
      <c r="N186" s="208">
        <v>520</v>
      </c>
      <c r="O186" s="209" t="s">
        <v>663</v>
      </c>
      <c r="P186" s="209" t="s">
        <v>859</v>
      </c>
      <c r="Q186" s="210">
        <f>IF(DATA[[#This Row],[STORAGE FEE]]=0,"NULL",DATA[[#This Row],[COLDROOM FEE]])-DATA[[#This Row],[STORAGE FEE]]</f>
        <v>0</v>
      </c>
      <c r="R186" s="210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400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204" t="s">
        <v>860</v>
      </c>
      <c r="B187" s="203" t="s">
        <v>861</v>
      </c>
      <c r="C187" s="203">
        <v>51</v>
      </c>
      <c r="D187" s="204" t="s">
        <v>53</v>
      </c>
      <c r="E187" s="204" t="s">
        <v>862</v>
      </c>
      <c r="F187" s="205">
        <v>248104541</v>
      </c>
      <c r="G187" s="204" t="s">
        <v>73</v>
      </c>
      <c r="H187" s="206">
        <v>0.89583333333333337</v>
      </c>
      <c r="I187" s="204" t="s">
        <v>57</v>
      </c>
      <c r="J187" s="207">
        <v>45874</v>
      </c>
      <c r="K187" s="207">
        <v>45989</v>
      </c>
      <c r="L187" s="203">
        <f>IF(ISBLANK(DATA[[#This Row],[DISCHARGE DATE]]),"NO DATE", DATA[[#This Row],[DISCHARGE DATE]]-DATA[[#This Row],[ADMISSION DATE]]+1)</f>
        <v>116</v>
      </c>
      <c r="M187" s="208">
        <v>350</v>
      </c>
      <c r="N187" s="208">
        <v>2320</v>
      </c>
      <c r="O187" s="209" t="s">
        <v>553</v>
      </c>
      <c r="P187" s="209" t="s">
        <v>552</v>
      </c>
      <c r="Q187" s="210">
        <f>IF(DATA[[#This Row],[STORAGE FEE]]=0,"NULL",DATA[[#This Row],[COLDROOM FEE]])-DATA[[#This Row],[STORAGE FEE]]</f>
        <v>0</v>
      </c>
      <c r="R187" s="210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400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204" t="s">
        <v>863</v>
      </c>
      <c r="B188" s="203" t="s">
        <v>864</v>
      </c>
      <c r="C188" s="203">
        <v>69</v>
      </c>
      <c r="D188" s="204" t="s">
        <v>53</v>
      </c>
      <c r="E188" s="204" t="s">
        <v>865</v>
      </c>
      <c r="F188" s="205">
        <v>243917189</v>
      </c>
      <c r="G188" s="204" t="s">
        <v>73</v>
      </c>
      <c r="H188" s="206">
        <v>0.59722222222222221</v>
      </c>
      <c r="I188" s="204" t="s">
        <v>50</v>
      </c>
      <c r="J188" s="207">
        <v>45875</v>
      </c>
      <c r="K188" s="207">
        <v>45989</v>
      </c>
      <c r="L188" s="203">
        <f>IF(ISBLANK(DATA[[#This Row],[DISCHARGE DATE]]),"NO DATE", DATA[[#This Row],[DISCHARGE DATE]]-DATA[[#This Row],[ADMISSION DATE]]+1)</f>
        <v>115</v>
      </c>
      <c r="M188" s="208">
        <v>350</v>
      </c>
      <c r="N188" s="208">
        <v>1495</v>
      </c>
      <c r="O188" s="209" t="s">
        <v>568</v>
      </c>
      <c r="P188" s="209" t="s">
        <v>542</v>
      </c>
      <c r="Q188" s="210">
        <f>IF(DATA[[#This Row],[STORAGE FEE]]=0,"NULL",DATA[[#This Row],[COLDROOM FEE]])-DATA[[#This Row],[STORAGE FEE]]</f>
        <v>0</v>
      </c>
      <c r="R188" s="210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400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204" t="s">
        <v>866</v>
      </c>
      <c r="B189" s="203" t="s">
        <v>867</v>
      </c>
      <c r="C189" s="203">
        <v>78</v>
      </c>
      <c r="D189" s="204" t="s">
        <v>53</v>
      </c>
      <c r="E189" s="204" t="s">
        <v>868</v>
      </c>
      <c r="F189" s="205">
        <v>535769827</v>
      </c>
      <c r="G189" s="204" t="s">
        <v>73</v>
      </c>
      <c r="H189" s="206">
        <v>0.5</v>
      </c>
      <c r="I189" s="204" t="s">
        <v>50</v>
      </c>
      <c r="J189" s="207">
        <v>45877</v>
      </c>
      <c r="K189" s="207">
        <v>45933</v>
      </c>
      <c r="L189" s="203">
        <f>IF(ISBLANK(DATA[[#This Row],[DISCHARGE DATE]]),"NO DATE", DATA[[#This Row],[DISCHARGE DATE]]-DATA[[#This Row],[ADMISSION DATE]]+1)</f>
        <v>57</v>
      </c>
      <c r="M189" s="208">
        <v>350</v>
      </c>
      <c r="N189" s="208">
        <v>741</v>
      </c>
      <c r="O189" s="209" t="s">
        <v>742</v>
      </c>
      <c r="P189" s="209" t="s">
        <v>869</v>
      </c>
      <c r="Q189" s="210">
        <f>IF(DATA[[#This Row],[STORAGE FEE]]=0,"NULL",DATA[[#This Row],[COLDROOM FEE]])-DATA[[#This Row],[STORAGE FEE]]</f>
        <v>0</v>
      </c>
      <c r="R189" s="210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400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204" t="s">
        <v>870</v>
      </c>
      <c r="B190" s="203" t="s">
        <v>871</v>
      </c>
      <c r="C190" s="203">
        <v>46</v>
      </c>
      <c r="D190" s="204" t="s">
        <v>49</v>
      </c>
      <c r="E190" s="204" t="s">
        <v>872</v>
      </c>
      <c r="F190" s="205" t="s">
        <v>873</v>
      </c>
      <c r="G190" s="204" t="s">
        <v>73</v>
      </c>
      <c r="H190" s="206">
        <v>0.6875</v>
      </c>
      <c r="I190" s="204" t="s">
        <v>57</v>
      </c>
      <c r="J190" s="207">
        <v>45878</v>
      </c>
      <c r="K190" s="207">
        <v>45961</v>
      </c>
      <c r="L190" s="203">
        <f>IF(ISBLANK(DATA[[#This Row],[DISCHARGE DATE]]),"NO DATE", DATA[[#This Row],[DISCHARGE DATE]]-DATA[[#This Row],[ADMISSION DATE]]+1)</f>
        <v>84</v>
      </c>
      <c r="M190" s="208">
        <v>350</v>
      </c>
      <c r="N190" s="208">
        <v>840</v>
      </c>
      <c r="O190" s="209" t="s">
        <v>762</v>
      </c>
      <c r="P190" s="209" t="s">
        <v>874</v>
      </c>
      <c r="Q190" s="210">
        <f>IF(DATA[[#This Row],[STORAGE FEE]]=0,"NULL",DATA[[#This Row],[COLDROOM FEE]])-DATA[[#This Row],[STORAGE FEE]]</f>
        <v>-840</v>
      </c>
      <c r="R190" s="210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400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204" t="s">
        <v>875</v>
      </c>
      <c r="B191" s="203" t="s">
        <v>876</v>
      </c>
      <c r="C191" s="203">
        <v>98</v>
      </c>
      <c r="D191" s="204" t="s">
        <v>53</v>
      </c>
      <c r="E191" s="204" t="s">
        <v>877</v>
      </c>
      <c r="F191" s="205">
        <v>536960022</v>
      </c>
      <c r="G191" s="204" t="s">
        <v>83</v>
      </c>
      <c r="H191" s="206">
        <v>0.34027777777777779</v>
      </c>
      <c r="I191" s="204" t="s">
        <v>50</v>
      </c>
      <c r="J191" s="207">
        <v>45882</v>
      </c>
      <c r="K191" s="207">
        <v>45919</v>
      </c>
      <c r="L191" s="203">
        <f>IF(ISBLANK(DATA[[#This Row],[DISCHARGE DATE]]),"NO DATE", DATA[[#This Row],[DISCHARGE DATE]]-DATA[[#This Row],[ADMISSION DATE]]+1)</f>
        <v>38</v>
      </c>
      <c r="M191" s="208">
        <v>350</v>
      </c>
      <c r="N191" s="208">
        <v>494</v>
      </c>
      <c r="O191" s="209" t="s">
        <v>658</v>
      </c>
      <c r="P191" s="209" t="s">
        <v>878</v>
      </c>
      <c r="Q191" s="210">
        <f>IF(DATA[[#This Row],[STORAGE FEE]]=0,"NULL",DATA[[#This Row],[COLDROOM FEE]])-DATA[[#This Row],[STORAGE FEE]]</f>
        <v>0</v>
      </c>
      <c r="R191" s="210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400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204" t="s">
        <v>879</v>
      </c>
      <c r="B192" s="203" t="s">
        <v>880</v>
      </c>
      <c r="C192" s="203">
        <v>65</v>
      </c>
      <c r="D192" s="204" t="s">
        <v>49</v>
      </c>
      <c r="E192" s="204" t="s">
        <v>881</v>
      </c>
      <c r="F192" s="205">
        <v>548315782</v>
      </c>
      <c r="G192" s="204" t="s">
        <v>83</v>
      </c>
      <c r="H192" s="206">
        <v>0.91666666666666663</v>
      </c>
      <c r="I192" s="204" t="s">
        <v>50</v>
      </c>
      <c r="J192" s="207">
        <v>45882</v>
      </c>
      <c r="K192" s="207">
        <v>46073</v>
      </c>
      <c r="L192" s="203">
        <f>IF(ISBLANK(DATA[[#This Row],[DISCHARGE DATE]]),"NO DATE", DATA[[#This Row],[DISCHARGE DATE]]-DATA[[#This Row],[ADMISSION DATE]]+1)</f>
        <v>192</v>
      </c>
      <c r="M192" s="208">
        <v>350</v>
      </c>
      <c r="N192" s="208">
        <v>2496</v>
      </c>
      <c r="O192" s="209" t="s">
        <v>808</v>
      </c>
      <c r="P192" s="209">
        <v>141</v>
      </c>
      <c r="Q192" s="210">
        <f>IF(DATA[[#This Row],[STORAGE FEE]]=0,"NULL",DATA[[#This Row],[COLDROOM FEE]])-DATA[[#This Row],[STORAGE FEE]]</f>
        <v>0</v>
      </c>
      <c r="R192" s="210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400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204" t="s">
        <v>882</v>
      </c>
      <c r="B193" s="203" t="s">
        <v>883</v>
      </c>
      <c r="C193" s="203">
        <v>69</v>
      </c>
      <c r="D193" s="204" t="s">
        <v>53</v>
      </c>
      <c r="E193" s="204" t="s">
        <v>884</v>
      </c>
      <c r="F193" s="205">
        <v>245958269</v>
      </c>
      <c r="G193" s="204" t="s">
        <v>73</v>
      </c>
      <c r="H193" s="206">
        <v>6.25E-2</v>
      </c>
      <c r="I193" s="204" t="s">
        <v>57</v>
      </c>
      <c r="J193" s="207">
        <v>45883</v>
      </c>
      <c r="K193" s="207">
        <v>45989</v>
      </c>
      <c r="L193" s="203">
        <f>IF(ISBLANK(DATA[[#This Row],[DISCHARGE DATE]]),"NO DATE", DATA[[#This Row],[DISCHARGE DATE]]-DATA[[#This Row],[ADMISSION DATE]]+1)</f>
        <v>107</v>
      </c>
      <c r="M193" s="208">
        <v>350</v>
      </c>
      <c r="N193" s="208">
        <v>2140</v>
      </c>
      <c r="O193" s="209" t="s">
        <v>697</v>
      </c>
      <c r="P193" s="209" t="s">
        <v>488</v>
      </c>
      <c r="Q193" s="210">
        <f>IF(DATA[[#This Row],[STORAGE FEE]]=0,"NULL",DATA[[#This Row],[COLDROOM FEE]])-DATA[[#This Row],[STORAGE FEE]]</f>
        <v>0</v>
      </c>
      <c r="R193" s="210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400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204" t="s">
        <v>885</v>
      </c>
      <c r="B194" s="203" t="s">
        <v>886</v>
      </c>
      <c r="C194" s="203">
        <v>58</v>
      </c>
      <c r="D194" s="204" t="s">
        <v>49</v>
      </c>
      <c r="E194" s="204" t="s">
        <v>887</v>
      </c>
      <c r="F194" s="205">
        <v>241413028</v>
      </c>
      <c r="G194" s="204" t="s">
        <v>73</v>
      </c>
      <c r="H194" s="206">
        <v>0.375</v>
      </c>
      <c r="I194" s="204" t="s">
        <v>50</v>
      </c>
      <c r="J194" s="207">
        <v>45884</v>
      </c>
      <c r="K194" s="207">
        <v>46108</v>
      </c>
      <c r="L194" s="203">
        <f>IF(ISBLANK(DATA[[#This Row],[DISCHARGE DATE]]),"NO DATE", DATA[[#This Row],[DISCHARGE DATE]]-DATA[[#This Row],[ADMISSION DATE]]+1)</f>
        <v>225</v>
      </c>
      <c r="M194" s="208">
        <v>350</v>
      </c>
      <c r="N194" s="208">
        <v>2925</v>
      </c>
      <c r="O194" s="209" t="s">
        <v>751</v>
      </c>
      <c r="P194" s="209">
        <v>266</v>
      </c>
      <c r="Q194" s="210">
        <f>IF(DATA[[#This Row],[STORAGE FEE]]=0,"NULL",DATA[[#This Row],[COLDROOM FEE]])-DATA[[#This Row],[STORAGE FEE]]</f>
        <v>0</v>
      </c>
      <c r="R194" s="210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400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204" t="s">
        <v>888</v>
      </c>
      <c r="B195" s="203" t="s">
        <v>889</v>
      </c>
      <c r="C195" s="203">
        <v>80</v>
      </c>
      <c r="D195" s="204" t="s">
        <v>53</v>
      </c>
      <c r="E195" s="204" t="s">
        <v>890</v>
      </c>
      <c r="F195" s="205">
        <v>599135006</v>
      </c>
      <c r="G195" s="204" t="s">
        <v>73</v>
      </c>
      <c r="H195" s="206">
        <v>0.875</v>
      </c>
      <c r="I195" s="204" t="s">
        <v>57</v>
      </c>
      <c r="J195" s="207">
        <v>45887</v>
      </c>
      <c r="K195" s="207">
        <v>45961</v>
      </c>
      <c r="L195" s="203">
        <f>IF(ISBLANK(DATA[[#This Row],[DISCHARGE DATE]]),"NO DATE", DATA[[#This Row],[DISCHARGE DATE]]-DATA[[#This Row],[ADMISSION DATE]]+1)</f>
        <v>75</v>
      </c>
      <c r="M195" s="208">
        <v>350</v>
      </c>
      <c r="N195" s="208">
        <v>1500</v>
      </c>
      <c r="O195" s="209" t="s">
        <v>632</v>
      </c>
      <c r="P195" s="209" t="s">
        <v>891</v>
      </c>
      <c r="Q195" s="210">
        <f>IF(DATA[[#This Row],[STORAGE FEE]]=0,"NULL",DATA[[#This Row],[COLDROOM FEE]])-DATA[[#This Row],[STORAGE FEE]]</f>
        <v>0</v>
      </c>
      <c r="R195" s="210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400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204" t="s">
        <v>892</v>
      </c>
      <c r="B196" s="203" t="s">
        <v>893</v>
      </c>
      <c r="C196" s="203">
        <v>55</v>
      </c>
      <c r="D196" s="204" t="s">
        <v>53</v>
      </c>
      <c r="E196" s="204" t="s">
        <v>894</v>
      </c>
      <c r="F196" s="205"/>
      <c r="G196" s="204" t="s">
        <v>73</v>
      </c>
      <c r="H196" s="206">
        <v>0.60416666666666663</v>
      </c>
      <c r="I196" s="204" t="s">
        <v>50</v>
      </c>
      <c r="J196" s="207">
        <v>45892</v>
      </c>
      <c r="K196" s="207">
        <v>45933</v>
      </c>
      <c r="L196" s="203">
        <f>IF(ISBLANK(DATA[[#This Row],[DISCHARGE DATE]]),"NO DATE", DATA[[#This Row],[DISCHARGE DATE]]-DATA[[#This Row],[ADMISSION DATE]]+1)</f>
        <v>42</v>
      </c>
      <c r="M196" s="208">
        <v>350</v>
      </c>
      <c r="N196" s="208">
        <v>546</v>
      </c>
      <c r="O196" s="209" t="s">
        <v>859</v>
      </c>
      <c r="P196" s="209" t="s">
        <v>895</v>
      </c>
      <c r="Q196" s="210">
        <f>IF(DATA[[#This Row],[STORAGE FEE]]=0,"NULL",DATA[[#This Row],[COLDROOM FEE]])-DATA[[#This Row],[STORAGE FEE]]</f>
        <v>0</v>
      </c>
      <c r="R196" s="210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400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204" t="s">
        <v>896</v>
      </c>
      <c r="B197" s="203" t="s">
        <v>897</v>
      </c>
      <c r="C197" s="203">
        <v>32</v>
      </c>
      <c r="D197" s="204" t="s">
        <v>49</v>
      </c>
      <c r="E197" s="204" t="s">
        <v>898</v>
      </c>
      <c r="F197" s="205">
        <v>547716620</v>
      </c>
      <c r="G197" s="204" t="s">
        <v>651</v>
      </c>
      <c r="H197" s="206">
        <v>0.91666666666666663</v>
      </c>
      <c r="I197" s="204" t="s">
        <v>50</v>
      </c>
      <c r="J197" s="207">
        <v>45893</v>
      </c>
      <c r="K197" s="207">
        <v>45989</v>
      </c>
      <c r="L197" s="203">
        <f>IF(ISBLANK(DATA[[#This Row],[DISCHARGE DATE]]),"NO DATE", DATA[[#This Row],[DISCHARGE DATE]]-DATA[[#This Row],[ADMISSION DATE]]+1)</f>
        <v>97</v>
      </c>
      <c r="M197" s="208">
        <v>350</v>
      </c>
      <c r="N197" s="208">
        <v>1261</v>
      </c>
      <c r="O197" s="209" t="s">
        <v>832</v>
      </c>
      <c r="P197" s="209" t="s">
        <v>513</v>
      </c>
      <c r="Q197" s="210">
        <f>IF(DATA[[#This Row],[STORAGE FEE]]=0,"NULL",DATA[[#This Row],[COLDROOM FEE]])-DATA[[#This Row],[STORAGE FEE]]</f>
        <v>0</v>
      </c>
      <c r="R197" s="210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400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204" t="s">
        <v>899</v>
      </c>
      <c r="B198" s="203" t="s">
        <v>900</v>
      </c>
      <c r="C198" s="203">
        <v>67</v>
      </c>
      <c r="D198" s="204" t="s">
        <v>53</v>
      </c>
      <c r="E198" s="204" t="s">
        <v>901</v>
      </c>
      <c r="F198" s="205">
        <v>540702449</v>
      </c>
      <c r="G198" s="204" t="s">
        <v>89</v>
      </c>
      <c r="H198" s="206">
        <v>0.4513888888888889</v>
      </c>
      <c r="I198" s="204" t="s">
        <v>50</v>
      </c>
      <c r="J198" s="207">
        <v>45895</v>
      </c>
      <c r="K198" s="207">
        <v>46059</v>
      </c>
      <c r="L198" s="203">
        <f>IF(ISBLANK(DATA[[#This Row],[DISCHARGE DATE]]),"NO DATE", DATA[[#This Row],[DISCHARGE DATE]]-DATA[[#This Row],[ADMISSION DATE]]+1)</f>
        <v>165</v>
      </c>
      <c r="M198" s="208">
        <v>350</v>
      </c>
      <c r="N198" s="208">
        <v>2145</v>
      </c>
      <c r="O198" s="209" t="s">
        <v>878</v>
      </c>
      <c r="P198" s="209">
        <v>132</v>
      </c>
      <c r="Q198" s="210">
        <f>IF(DATA[[#This Row],[STORAGE FEE]]=0,"NULL",DATA[[#This Row],[COLDROOM FEE]])-DATA[[#This Row],[STORAGE FEE]]</f>
        <v>0</v>
      </c>
      <c r="R198" s="210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400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204" t="s">
        <v>902</v>
      </c>
      <c r="B199" s="203" t="s">
        <v>903</v>
      </c>
      <c r="C199" s="203">
        <v>73</v>
      </c>
      <c r="D199" s="204" t="s">
        <v>49</v>
      </c>
      <c r="E199" s="204" t="s">
        <v>904</v>
      </c>
      <c r="F199" s="205">
        <v>248603401</v>
      </c>
      <c r="G199" s="204" t="s">
        <v>73</v>
      </c>
      <c r="H199" s="206">
        <v>0.4513888888888889</v>
      </c>
      <c r="I199" s="204" t="s">
        <v>50</v>
      </c>
      <c r="J199" s="207">
        <v>45895</v>
      </c>
      <c r="K199" s="207">
        <v>46073</v>
      </c>
      <c r="L199" s="203">
        <f>IF(ISBLANK(DATA[[#This Row],[DISCHARGE DATE]]),"NO DATE", DATA[[#This Row],[DISCHARGE DATE]]-DATA[[#This Row],[ADMISSION DATE]]+1)</f>
        <v>179</v>
      </c>
      <c r="M199" s="208">
        <v>350</v>
      </c>
      <c r="N199" s="208">
        <v>2327</v>
      </c>
      <c r="O199" s="209" t="s">
        <v>725</v>
      </c>
      <c r="P199" s="209">
        <v>138</v>
      </c>
      <c r="Q199" s="210">
        <f>IF(DATA[[#This Row],[STORAGE FEE]]=0,"NULL",DATA[[#This Row],[COLDROOM FEE]])-DATA[[#This Row],[STORAGE FEE]]</f>
        <v>0</v>
      </c>
      <c r="R199" s="210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400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204" t="s">
        <v>905</v>
      </c>
      <c r="B200" s="203" t="s">
        <v>906</v>
      </c>
      <c r="C200" s="203">
        <v>69</v>
      </c>
      <c r="D200" s="204" t="s">
        <v>53</v>
      </c>
      <c r="E200" s="204" t="s">
        <v>907</v>
      </c>
      <c r="F200" s="205">
        <v>540451151</v>
      </c>
      <c r="G200" s="204" t="s">
        <v>73</v>
      </c>
      <c r="H200" s="206">
        <v>0.85416666666666663</v>
      </c>
      <c r="I200" s="204" t="s">
        <v>50</v>
      </c>
      <c r="J200" s="207">
        <v>45897</v>
      </c>
      <c r="K200" s="207">
        <v>45989</v>
      </c>
      <c r="L200" s="203">
        <f>IF(ISBLANK(DATA[[#This Row],[DISCHARGE DATE]]),"NO DATE", DATA[[#This Row],[DISCHARGE DATE]]-DATA[[#This Row],[ADMISSION DATE]]+1)</f>
        <v>93</v>
      </c>
      <c r="M200" s="208">
        <v>350</v>
      </c>
      <c r="N200" s="208">
        <v>1209</v>
      </c>
      <c r="O200" s="209" t="s">
        <v>647</v>
      </c>
      <c r="P200" s="209" t="s">
        <v>528</v>
      </c>
      <c r="Q200" s="210">
        <f>IF(DATA[[#This Row],[STORAGE FEE]]=0,"NULL",DATA[[#This Row],[COLDROOM FEE]])-DATA[[#This Row],[STORAGE FEE]]</f>
        <v>0</v>
      </c>
      <c r="R200" s="210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400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204" t="s">
        <v>908</v>
      </c>
      <c r="B201" s="203" t="s">
        <v>909</v>
      </c>
      <c r="C201" s="203">
        <v>87</v>
      </c>
      <c r="D201" s="204" t="s">
        <v>49</v>
      </c>
      <c r="E201" s="204" t="s">
        <v>910</v>
      </c>
      <c r="F201" s="205">
        <v>591038895</v>
      </c>
      <c r="G201" s="204" t="s">
        <v>73</v>
      </c>
      <c r="H201" s="206">
        <v>0</v>
      </c>
      <c r="I201" s="204" t="s">
        <v>57</v>
      </c>
      <c r="J201" s="207">
        <v>45899</v>
      </c>
      <c r="K201" s="207">
        <v>46108</v>
      </c>
      <c r="L201" s="203">
        <f>IF(ISBLANK(DATA[[#This Row],[DISCHARGE DATE]]),"NO DATE", DATA[[#This Row],[DISCHARGE DATE]]-DATA[[#This Row],[ADMISSION DATE]]+1)</f>
        <v>210</v>
      </c>
      <c r="M201" s="208">
        <v>350</v>
      </c>
      <c r="N201" s="208">
        <v>4200</v>
      </c>
      <c r="O201" s="209" t="s">
        <v>770</v>
      </c>
      <c r="P201" s="209">
        <v>142</v>
      </c>
      <c r="Q201" s="210">
        <f>IF(DATA[[#This Row],[STORAGE FEE]]=0,"NULL",DATA[[#This Row],[COLDROOM FEE]])-DATA[[#This Row],[STORAGE FEE]]</f>
        <v>0</v>
      </c>
      <c r="R201" s="210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400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204" t="s">
        <v>911</v>
      </c>
      <c r="B202" s="203" t="s">
        <v>912</v>
      </c>
      <c r="C202" s="203">
        <v>78</v>
      </c>
      <c r="D202" s="204" t="s">
        <v>53</v>
      </c>
      <c r="E202" s="204" t="s">
        <v>913</v>
      </c>
      <c r="F202" s="205">
        <v>553660455</v>
      </c>
      <c r="G202" s="204" t="s">
        <v>73</v>
      </c>
      <c r="H202" s="206">
        <v>0.60416666666666663</v>
      </c>
      <c r="I202" s="204" t="s">
        <v>57</v>
      </c>
      <c r="J202" s="207">
        <v>45901</v>
      </c>
      <c r="K202" s="207">
        <v>45989</v>
      </c>
      <c r="L202" s="203">
        <f>IF(ISBLANK(DATA[[#This Row],[DISCHARGE DATE]]),"NO DATE", DATA[[#This Row],[DISCHARGE DATE]]-DATA[[#This Row],[ADMISSION DATE]]+1)</f>
        <v>89</v>
      </c>
      <c r="M202" s="208">
        <v>350</v>
      </c>
      <c r="N202" s="208">
        <v>1780</v>
      </c>
      <c r="O202" s="209" t="s">
        <v>786</v>
      </c>
      <c r="P202" s="209" t="s">
        <v>497</v>
      </c>
      <c r="Q202" s="210">
        <f>IF(DATA[[#This Row],[STORAGE FEE]]=0,"NULL",DATA[[#This Row],[COLDROOM FEE]])-DATA[[#This Row],[STORAGE FEE]]</f>
        <v>0</v>
      </c>
      <c r="R202" s="210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400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204" t="s">
        <v>914</v>
      </c>
      <c r="B203" s="203" t="s">
        <v>915</v>
      </c>
      <c r="C203" s="203">
        <v>57</v>
      </c>
      <c r="D203" s="204" t="s">
        <v>53</v>
      </c>
      <c r="E203" s="204" t="s">
        <v>257</v>
      </c>
      <c r="F203" s="205" t="s">
        <v>916</v>
      </c>
      <c r="G203" s="204" t="s">
        <v>83</v>
      </c>
      <c r="H203" s="206">
        <v>0.44791666666666669</v>
      </c>
      <c r="I203" s="204" t="s">
        <v>50</v>
      </c>
      <c r="J203" s="207">
        <v>45902</v>
      </c>
      <c r="K203" s="207">
        <v>45989</v>
      </c>
      <c r="L203" s="203">
        <f>IF(ISBLANK(DATA[[#This Row],[DISCHARGE DATE]]),"NO DATE", DATA[[#This Row],[DISCHARGE DATE]]-DATA[[#This Row],[ADMISSION DATE]]+1)</f>
        <v>88</v>
      </c>
      <c r="M203" s="208">
        <v>350</v>
      </c>
      <c r="N203" s="208">
        <v>1144</v>
      </c>
      <c r="O203" s="209" t="s">
        <v>733</v>
      </c>
      <c r="P203" s="209" t="s">
        <v>917</v>
      </c>
      <c r="Q203" s="210">
        <f>IF(DATA[[#This Row],[STORAGE FEE]]=0,"NULL",DATA[[#This Row],[COLDROOM FEE]])-DATA[[#This Row],[STORAGE FEE]]</f>
        <v>0</v>
      </c>
      <c r="R203" s="210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400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204" t="s">
        <v>918</v>
      </c>
      <c r="B204" s="203" t="s">
        <v>919</v>
      </c>
      <c r="C204" s="203">
        <v>60</v>
      </c>
      <c r="D204" s="204" t="s">
        <v>53</v>
      </c>
      <c r="E204" s="204" t="s">
        <v>920</v>
      </c>
      <c r="F204" s="205" t="s">
        <v>921</v>
      </c>
      <c r="G204" s="204" t="s">
        <v>922</v>
      </c>
      <c r="H204" s="206" t="s">
        <v>923</v>
      </c>
      <c r="I204" s="204" t="s">
        <v>50</v>
      </c>
      <c r="J204" s="207">
        <v>45903</v>
      </c>
      <c r="K204" s="207">
        <v>45954</v>
      </c>
      <c r="L204" s="203">
        <f>IF(ISBLANK(DATA[[#This Row],[DISCHARGE DATE]]),"NO DATE", DATA[[#This Row],[DISCHARGE DATE]]-DATA[[#This Row],[ADMISSION DATE]]+1)</f>
        <v>52</v>
      </c>
      <c r="M204" s="208">
        <v>350</v>
      </c>
      <c r="N204" s="208">
        <v>676</v>
      </c>
      <c r="O204" s="209" t="s">
        <v>719</v>
      </c>
      <c r="P204" s="209" t="s">
        <v>924</v>
      </c>
      <c r="Q204" s="210">
        <f>IF(DATA[[#This Row],[STORAGE FEE]]=0,"NULL",DATA[[#This Row],[COLDROOM FEE]])-DATA[[#This Row],[STORAGE FEE]]</f>
        <v>0</v>
      </c>
      <c r="R204" s="210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400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204" t="s">
        <v>925</v>
      </c>
      <c r="B205" s="203" t="s">
        <v>926</v>
      </c>
      <c r="C205" s="203">
        <v>87</v>
      </c>
      <c r="D205" s="204" t="s">
        <v>53</v>
      </c>
      <c r="E205" s="204" t="s">
        <v>927</v>
      </c>
      <c r="F205" s="205" t="s">
        <v>928</v>
      </c>
      <c r="G205" s="204" t="s">
        <v>270</v>
      </c>
      <c r="H205" s="206" t="s">
        <v>929</v>
      </c>
      <c r="I205" s="204" t="s">
        <v>50</v>
      </c>
      <c r="J205" s="207">
        <v>45904</v>
      </c>
      <c r="K205" s="207">
        <v>46037</v>
      </c>
      <c r="L205" s="203">
        <f>IF(ISBLANK(DATA[[#This Row],[DISCHARGE DATE]]),"NO DATE", DATA[[#This Row],[DISCHARGE DATE]]-DATA[[#This Row],[ADMISSION DATE]]+1)</f>
        <v>134</v>
      </c>
      <c r="M205" s="208">
        <v>350</v>
      </c>
      <c r="N205" s="208">
        <v>1742</v>
      </c>
      <c r="O205" s="209" t="s">
        <v>930</v>
      </c>
      <c r="P205" s="209">
        <v>125</v>
      </c>
      <c r="Q205" s="210">
        <f>IF(DATA[[#This Row],[STORAGE FEE]]=0,"NULL",DATA[[#This Row],[COLDROOM FEE]])-DATA[[#This Row],[STORAGE FEE]]</f>
        <v>0</v>
      </c>
      <c r="R205" s="210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400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204" t="s">
        <v>931</v>
      </c>
      <c r="B206" s="203" t="s">
        <v>932</v>
      </c>
      <c r="C206" s="203">
        <v>87</v>
      </c>
      <c r="D206" s="204" t="s">
        <v>49</v>
      </c>
      <c r="E206" s="204" t="s">
        <v>933</v>
      </c>
      <c r="F206" s="205" t="s">
        <v>934</v>
      </c>
      <c r="G206" s="204" t="s">
        <v>73</v>
      </c>
      <c r="H206" s="206" t="s">
        <v>935</v>
      </c>
      <c r="I206" s="204" t="s">
        <v>57</v>
      </c>
      <c r="J206" s="207">
        <v>45905</v>
      </c>
      <c r="K206" s="207">
        <v>46108</v>
      </c>
      <c r="L206" s="203">
        <f>IF(ISBLANK(DATA[[#This Row],[DISCHARGE DATE]]),"NO DATE", DATA[[#This Row],[DISCHARGE DATE]]-DATA[[#This Row],[ADMISSION DATE]]+1)</f>
        <v>204</v>
      </c>
      <c r="M206" s="208">
        <v>350</v>
      </c>
      <c r="N206" s="208">
        <v>4080</v>
      </c>
      <c r="O206" s="209" t="s">
        <v>715</v>
      </c>
      <c r="P206" s="209">
        <v>146</v>
      </c>
      <c r="Q206" s="210">
        <f>IF(DATA[[#This Row],[STORAGE FEE]]=0,"NULL",DATA[[#This Row],[COLDROOM FEE]])-DATA[[#This Row],[STORAGE FEE]]</f>
        <v>0</v>
      </c>
      <c r="R206" s="210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400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204" t="s">
        <v>936</v>
      </c>
      <c r="B207" s="203" t="s">
        <v>937</v>
      </c>
      <c r="C207" s="203">
        <v>47</v>
      </c>
      <c r="D207" s="204" t="s">
        <v>53</v>
      </c>
      <c r="E207" s="204" t="s">
        <v>938</v>
      </c>
      <c r="F207" s="205" t="s">
        <v>939</v>
      </c>
      <c r="G207" s="204" t="s">
        <v>73</v>
      </c>
      <c r="H207" s="206">
        <v>0.74097222222222225</v>
      </c>
      <c r="I207" s="204" t="s">
        <v>50</v>
      </c>
      <c r="J207" s="207">
        <v>45908</v>
      </c>
      <c r="K207" s="207">
        <v>45933</v>
      </c>
      <c r="L207" s="203">
        <f>IF(ISBLANK(DATA[[#This Row],[DISCHARGE DATE]]),"NO DATE", DATA[[#This Row],[DISCHARGE DATE]]-DATA[[#This Row],[ADMISSION DATE]]+1)</f>
        <v>26</v>
      </c>
      <c r="M207" s="208">
        <v>350</v>
      </c>
      <c r="N207" s="208">
        <v>338</v>
      </c>
      <c r="O207" s="209" t="s">
        <v>798</v>
      </c>
      <c r="P207" s="209" t="s">
        <v>930</v>
      </c>
      <c r="Q207" s="210">
        <f>IF(DATA[[#This Row],[STORAGE FEE]]=0,"NULL",DATA[[#This Row],[COLDROOM FEE]])-DATA[[#This Row],[STORAGE FEE]]</f>
        <v>0</v>
      </c>
      <c r="R207" s="210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400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204" t="s">
        <v>940</v>
      </c>
      <c r="B208" s="203" t="s">
        <v>941</v>
      </c>
      <c r="C208" s="203">
        <v>64</v>
      </c>
      <c r="D208" s="204" t="s">
        <v>49</v>
      </c>
      <c r="E208" s="204" t="s">
        <v>942</v>
      </c>
      <c r="F208" s="205" t="s">
        <v>943</v>
      </c>
      <c r="G208" s="204" t="s">
        <v>135</v>
      </c>
      <c r="H208" s="206" t="s">
        <v>944</v>
      </c>
      <c r="I208" s="204" t="s">
        <v>50</v>
      </c>
      <c r="J208" s="207">
        <v>45910</v>
      </c>
      <c r="K208" s="207">
        <v>45989</v>
      </c>
      <c r="L208" s="203">
        <f>IF(ISBLANK(DATA[[#This Row],[DISCHARGE DATE]]),"NO DATE", DATA[[#This Row],[DISCHARGE DATE]]-DATA[[#This Row],[ADMISSION DATE]]+1)</f>
        <v>80</v>
      </c>
      <c r="M208" s="208">
        <v>350</v>
      </c>
      <c r="N208" s="208">
        <v>1040</v>
      </c>
      <c r="O208" s="209" t="s">
        <v>819</v>
      </c>
      <c r="P208" s="209" t="s">
        <v>508</v>
      </c>
      <c r="Q208" s="210">
        <f>IF(DATA[[#This Row],[STORAGE FEE]]=0,"NULL",DATA[[#This Row],[COLDROOM FEE]])-DATA[[#This Row],[STORAGE FEE]]</f>
        <v>0</v>
      </c>
      <c r="R208" s="210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400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204" t="s">
        <v>945</v>
      </c>
      <c r="B209" s="203" t="s">
        <v>946</v>
      </c>
      <c r="C209" s="203">
        <v>59</v>
      </c>
      <c r="D209" s="204" t="s">
        <v>53</v>
      </c>
      <c r="E209" s="204" t="s">
        <v>947</v>
      </c>
      <c r="F209" s="205" t="s">
        <v>948</v>
      </c>
      <c r="G209" s="204" t="s">
        <v>73</v>
      </c>
      <c r="H209" s="206" t="s">
        <v>949</v>
      </c>
      <c r="I209" s="204" t="s">
        <v>50</v>
      </c>
      <c r="J209" s="207">
        <v>45911</v>
      </c>
      <c r="K209" s="207">
        <v>45961</v>
      </c>
      <c r="L209" s="203">
        <f>IF(ISBLANK(DATA[[#This Row],[DISCHARGE DATE]]),"NO DATE", DATA[[#This Row],[DISCHARGE DATE]]-DATA[[#This Row],[ADMISSION DATE]]+1)</f>
        <v>51</v>
      </c>
      <c r="M209" s="208">
        <v>350</v>
      </c>
      <c r="N209" s="208">
        <v>663</v>
      </c>
      <c r="O209" s="209" t="s">
        <v>895</v>
      </c>
      <c r="P209" s="209" t="s">
        <v>950</v>
      </c>
      <c r="Q209" s="210">
        <f>IF(DATA[[#This Row],[STORAGE FEE]]=0,"NULL",DATA[[#This Row],[COLDROOM FEE]])-DATA[[#This Row],[STORAGE FEE]]</f>
        <v>0</v>
      </c>
      <c r="R209" s="210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400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204" t="s">
        <v>951</v>
      </c>
      <c r="B210" s="203" t="s">
        <v>952</v>
      </c>
      <c r="C210" s="203">
        <v>54</v>
      </c>
      <c r="D210" s="204" t="s">
        <v>53</v>
      </c>
      <c r="E210" s="204" t="s">
        <v>953</v>
      </c>
      <c r="F210" s="205" t="s">
        <v>954</v>
      </c>
      <c r="G210" s="204" t="s">
        <v>73</v>
      </c>
      <c r="H210" s="206" t="s">
        <v>955</v>
      </c>
      <c r="I210" s="204" t="s">
        <v>50</v>
      </c>
      <c r="J210" s="207">
        <v>45912</v>
      </c>
      <c r="K210" s="207">
        <v>45989</v>
      </c>
      <c r="L210" s="203">
        <f>IF(ISBLANK(DATA[[#This Row],[DISCHARGE DATE]]),"NO DATE", DATA[[#This Row],[DISCHARGE DATE]]-DATA[[#This Row],[ADMISSION DATE]]+1)</f>
        <v>78</v>
      </c>
      <c r="M210" s="208">
        <v>350</v>
      </c>
      <c r="N210" s="208">
        <v>1014</v>
      </c>
      <c r="O210" s="209" t="s">
        <v>828</v>
      </c>
      <c r="P210" s="209" t="s">
        <v>546</v>
      </c>
      <c r="Q210" s="210">
        <f>IF(DATA[[#This Row],[STORAGE FEE]]=0,"NULL",DATA[[#This Row],[COLDROOM FEE]])-DATA[[#This Row],[STORAGE FEE]]</f>
        <v>0</v>
      </c>
      <c r="R210" s="210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400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204" t="s">
        <v>956</v>
      </c>
      <c r="B211" s="203" t="s">
        <v>957</v>
      </c>
      <c r="C211" s="203">
        <v>40</v>
      </c>
      <c r="D211" s="204" t="s">
        <v>53</v>
      </c>
      <c r="E211" s="204" t="s">
        <v>958</v>
      </c>
      <c r="F211" s="205" t="s">
        <v>959</v>
      </c>
      <c r="G211" s="204" t="s">
        <v>135</v>
      </c>
      <c r="H211" s="206" t="s">
        <v>960</v>
      </c>
      <c r="I211" s="204" t="s">
        <v>50</v>
      </c>
      <c r="J211" s="207">
        <v>45914</v>
      </c>
      <c r="K211" s="207">
        <v>45989</v>
      </c>
      <c r="L211" s="203">
        <f>IF(ISBLANK(DATA[[#This Row],[DISCHARGE DATE]]),"NO DATE", DATA[[#This Row],[DISCHARGE DATE]]-DATA[[#This Row],[ADMISSION DATE]]+1)</f>
        <v>76</v>
      </c>
      <c r="M211" s="208">
        <v>350</v>
      </c>
      <c r="N211" s="208">
        <v>988</v>
      </c>
      <c r="O211" s="209" t="s">
        <v>823</v>
      </c>
      <c r="P211" s="209" t="s">
        <v>961</v>
      </c>
      <c r="Q211" s="210">
        <f>IF(DATA[[#This Row],[STORAGE FEE]]=0,"NULL",DATA[[#This Row],[COLDROOM FEE]])-DATA[[#This Row],[STORAGE FEE]]</f>
        <v>0</v>
      </c>
      <c r="R211" s="210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400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204" t="s">
        <v>962</v>
      </c>
      <c r="B212" s="203" t="s">
        <v>963</v>
      </c>
      <c r="C212" s="203">
        <v>27</v>
      </c>
      <c r="D212" s="204" t="s">
        <v>53</v>
      </c>
      <c r="E212" s="204" t="s">
        <v>964</v>
      </c>
      <c r="F212" s="205" t="s">
        <v>965</v>
      </c>
      <c r="G212" s="204" t="s">
        <v>651</v>
      </c>
      <c r="H212" s="206">
        <v>0.43055555555555558</v>
      </c>
      <c r="I212" s="204" t="s">
        <v>57</v>
      </c>
      <c r="J212" s="207">
        <v>45915</v>
      </c>
      <c r="K212" s="207">
        <v>45920</v>
      </c>
      <c r="L212" s="203">
        <f>IF(ISBLANK(DATA[[#This Row],[DISCHARGE DATE]]),"NO DATE", DATA[[#This Row],[DISCHARGE DATE]]-DATA[[#This Row],[ADMISSION DATE]]+1)</f>
        <v>6</v>
      </c>
      <c r="M212" s="208">
        <v>350</v>
      </c>
      <c r="N212" s="208">
        <v>120</v>
      </c>
      <c r="O212" s="209" t="s">
        <v>869</v>
      </c>
      <c r="P212" s="209" t="s">
        <v>966</v>
      </c>
      <c r="Q212" s="210">
        <f>IF(DATA[[#This Row],[STORAGE FEE]]=0,"NULL",DATA[[#This Row],[COLDROOM FEE]])-DATA[[#This Row],[STORAGE FEE]]</f>
        <v>0</v>
      </c>
      <c r="R212" s="210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400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204" t="s">
        <v>51</v>
      </c>
      <c r="B213" s="203" t="s">
        <v>967</v>
      </c>
      <c r="C213" s="203">
        <v>93</v>
      </c>
      <c r="D213" s="204" t="s">
        <v>53</v>
      </c>
      <c r="E213" s="204" t="s">
        <v>968</v>
      </c>
      <c r="F213" s="205" t="s">
        <v>969</v>
      </c>
      <c r="G213" s="204" t="s">
        <v>83</v>
      </c>
      <c r="H213" s="206" t="s">
        <v>970</v>
      </c>
      <c r="I213" s="204" t="s">
        <v>50</v>
      </c>
      <c r="J213" s="207">
        <v>45923</v>
      </c>
      <c r="K213" s="207">
        <v>46129</v>
      </c>
      <c r="L213" s="203">
        <f>IF(ISBLANK(DATA[[#This Row],[DISCHARGE DATE]]),"NO DATE", DATA[[#This Row],[DISCHARGE DATE]]-DATA[[#This Row],[ADMISSION DATE]]+1)</f>
        <v>207</v>
      </c>
      <c r="M213" s="208">
        <v>350</v>
      </c>
      <c r="N213" s="208">
        <v>2691</v>
      </c>
      <c r="O213" s="209" t="s">
        <v>794</v>
      </c>
      <c r="P213" s="209">
        <v>277</v>
      </c>
      <c r="Q213" s="210">
        <f>IF(DATA[[#This Row],[STORAGE FEE]]=0,"NULL",DATA[[#This Row],[COLDROOM FEE]])-DATA[[#This Row],[STORAGE FEE]]</f>
        <v>0</v>
      </c>
      <c r="R213" s="210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400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204" t="s">
        <v>52</v>
      </c>
      <c r="B214" s="203" t="s">
        <v>971</v>
      </c>
      <c r="C214" s="203">
        <v>43</v>
      </c>
      <c r="D214" s="204" t="s">
        <v>53</v>
      </c>
      <c r="E214" s="204" t="s">
        <v>972</v>
      </c>
      <c r="F214" s="205" t="s">
        <v>973</v>
      </c>
      <c r="G214" s="204" t="s">
        <v>89</v>
      </c>
      <c r="H214" s="206" t="s">
        <v>955</v>
      </c>
      <c r="I214" s="204" t="s">
        <v>50</v>
      </c>
      <c r="J214" s="207">
        <v>45925</v>
      </c>
      <c r="K214" s="207">
        <v>45961</v>
      </c>
      <c r="L214" s="203">
        <f>IF(ISBLANK(DATA[[#This Row],[DISCHARGE DATE]]),"NO DATE", DATA[[#This Row],[DISCHARGE DATE]]-DATA[[#This Row],[ADMISSION DATE]]+1)</f>
        <v>37</v>
      </c>
      <c r="M214" s="208">
        <v>350</v>
      </c>
      <c r="N214" s="208">
        <v>481</v>
      </c>
      <c r="O214" s="209" t="s">
        <v>479</v>
      </c>
      <c r="P214" s="209" t="s">
        <v>974</v>
      </c>
      <c r="Q214" s="210">
        <f>IF(DATA[[#This Row],[STORAGE FEE]]=0,"NULL",DATA[[#This Row],[COLDROOM FEE]])-DATA[[#This Row],[STORAGE FEE]]</f>
        <v>0</v>
      </c>
      <c r="R214" s="210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400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204" t="s">
        <v>54</v>
      </c>
      <c r="B215" s="203" t="s">
        <v>975</v>
      </c>
      <c r="C215" s="203">
        <v>38</v>
      </c>
      <c r="D215" s="204" t="s">
        <v>53</v>
      </c>
      <c r="E215" s="204" t="s">
        <v>976</v>
      </c>
      <c r="F215" s="205" t="s">
        <v>977</v>
      </c>
      <c r="G215" s="204" t="s">
        <v>73</v>
      </c>
      <c r="H215" s="206" t="s">
        <v>978</v>
      </c>
      <c r="I215" s="204" t="s">
        <v>50</v>
      </c>
      <c r="J215" s="207">
        <v>45925</v>
      </c>
      <c r="K215" s="207">
        <v>45998</v>
      </c>
      <c r="L215" s="203">
        <f>IF(ISBLANK(DATA[[#This Row],[DISCHARGE DATE]]),"NO DATE", DATA[[#This Row],[DISCHARGE DATE]]-DATA[[#This Row],[ADMISSION DATE]]+1)</f>
        <v>74</v>
      </c>
      <c r="M215" s="208">
        <v>350</v>
      </c>
      <c r="N215" s="208">
        <v>962</v>
      </c>
      <c r="O215" s="209" t="s">
        <v>782</v>
      </c>
      <c r="P215" s="209" t="s">
        <v>562</v>
      </c>
      <c r="Q215" s="210">
        <f>IF(DATA[[#This Row],[STORAGE FEE]]=0,"NULL",DATA[[#This Row],[COLDROOM FEE]])-DATA[[#This Row],[STORAGE FEE]]</f>
        <v>0</v>
      </c>
      <c r="R215" s="210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400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204" t="s">
        <v>56</v>
      </c>
      <c r="B216" s="203" t="s">
        <v>979</v>
      </c>
      <c r="C216" s="203">
        <v>75</v>
      </c>
      <c r="D216" s="204" t="s">
        <v>53</v>
      </c>
      <c r="E216" s="204" t="s">
        <v>980</v>
      </c>
      <c r="F216" s="205" t="s">
        <v>981</v>
      </c>
      <c r="G216" s="204" t="s">
        <v>73</v>
      </c>
      <c r="H216" s="206" t="s">
        <v>982</v>
      </c>
      <c r="I216" s="204" t="s">
        <v>50</v>
      </c>
      <c r="J216" s="207">
        <v>45927</v>
      </c>
      <c r="K216" s="207">
        <v>46108</v>
      </c>
      <c r="L216" s="203">
        <f>IF(ISBLANK(DATA[[#This Row],[DISCHARGE DATE]]),"NO DATE", DATA[[#This Row],[DISCHARGE DATE]]-DATA[[#This Row],[ADMISSION DATE]]+1)</f>
        <v>182</v>
      </c>
      <c r="M216" s="208">
        <v>350</v>
      </c>
      <c r="N216" s="208">
        <v>2366</v>
      </c>
      <c r="O216" s="209" t="s">
        <v>924</v>
      </c>
      <c r="P216" s="209">
        <v>133</v>
      </c>
      <c r="Q216" s="210">
        <f>IF(DATA[[#This Row],[STORAGE FEE]]=0,"NULL",DATA[[#This Row],[COLDROOM FEE]])-DATA[[#This Row],[STORAGE FEE]]</f>
        <v>0</v>
      </c>
      <c r="R216" s="210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400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204" t="s">
        <v>58</v>
      </c>
      <c r="B217" s="203" t="s">
        <v>983</v>
      </c>
      <c r="C217" s="203">
        <v>57</v>
      </c>
      <c r="D217" s="204" t="s">
        <v>53</v>
      </c>
      <c r="E217" s="204" t="s">
        <v>984</v>
      </c>
      <c r="F217" s="205" t="s">
        <v>985</v>
      </c>
      <c r="G217" s="204" t="s">
        <v>89</v>
      </c>
      <c r="H217" s="206" t="s">
        <v>986</v>
      </c>
      <c r="I217" s="204" t="s">
        <v>50</v>
      </c>
      <c r="J217" s="207">
        <v>45932</v>
      </c>
      <c r="K217" s="207">
        <v>46059</v>
      </c>
      <c r="L217" s="203">
        <f>IF(ISBLANK(DATA[[#This Row],[DISCHARGE DATE]]),"NO DATE", DATA[[#This Row],[DISCHARGE DATE]]-DATA[[#This Row],[ADMISSION DATE]]+1)</f>
        <v>128</v>
      </c>
      <c r="M217" s="208">
        <v>350</v>
      </c>
      <c r="N217" s="208">
        <v>1664</v>
      </c>
      <c r="O217" s="209" t="s">
        <v>844</v>
      </c>
      <c r="P217" s="209">
        <v>134</v>
      </c>
      <c r="Q217" s="210">
        <f>IF(DATA[[#This Row],[STORAGE FEE]]=0,"NULL",DATA[[#This Row],[COLDROOM FEE]])-DATA[[#This Row],[STORAGE FEE]]</f>
        <v>0</v>
      </c>
      <c r="R217" s="210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400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204" t="s">
        <v>59</v>
      </c>
      <c r="B218" s="203" t="s">
        <v>987</v>
      </c>
      <c r="C218" s="203">
        <v>70</v>
      </c>
      <c r="D218" s="204" t="s">
        <v>49</v>
      </c>
      <c r="E218" s="204" t="s">
        <v>988</v>
      </c>
      <c r="F218" s="205" t="s">
        <v>989</v>
      </c>
      <c r="G218" s="204" t="s">
        <v>73</v>
      </c>
      <c r="H218" s="206" t="s">
        <v>990</v>
      </c>
      <c r="I218" s="204" t="s">
        <v>57</v>
      </c>
      <c r="J218" s="207">
        <v>45935</v>
      </c>
      <c r="K218" s="207">
        <v>46108</v>
      </c>
      <c r="L218" s="203">
        <f>IF(ISBLANK(DATA[[#This Row],[DISCHARGE DATE]]),"NO DATE", DATA[[#This Row],[DISCHARGE DATE]]-DATA[[#This Row],[ADMISSION DATE]]+1)</f>
        <v>174</v>
      </c>
      <c r="M218" s="208">
        <v>350</v>
      </c>
      <c r="N218" s="208">
        <v>3480</v>
      </c>
      <c r="O218" s="209" t="s">
        <v>547</v>
      </c>
      <c r="P218" s="209">
        <v>251</v>
      </c>
      <c r="Q218" s="210">
        <f>IF(DATA[[#This Row],[STORAGE FEE]]=0,"NULL",DATA[[#This Row],[COLDROOM FEE]])-DATA[[#This Row],[STORAGE FEE]]</f>
        <v>0</v>
      </c>
      <c r="R218" s="210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400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3">
      <c r="A219" s="204" t="s">
        <v>60</v>
      </c>
      <c r="B219" s="203" t="s">
        <v>991</v>
      </c>
      <c r="C219" s="203">
        <v>55</v>
      </c>
      <c r="D219" s="204" t="s">
        <v>49</v>
      </c>
      <c r="E219" s="204" t="s">
        <v>680</v>
      </c>
      <c r="F219" s="205" t="s">
        <v>992</v>
      </c>
      <c r="G219" s="204" t="s">
        <v>73</v>
      </c>
      <c r="H219" s="206">
        <v>0.8208333333333333</v>
      </c>
      <c r="I219" s="204" t="s">
        <v>50</v>
      </c>
      <c r="J219" s="207">
        <v>45933</v>
      </c>
      <c r="K219" s="207">
        <v>45961</v>
      </c>
      <c r="L219" s="203">
        <f>IF(ISBLANK(DATA[[#This Row],[DISCHARGE DATE]]),"NO DATE", DATA[[#This Row],[DISCHARGE DATE]]-DATA[[#This Row],[ADMISSION DATE]]+1)</f>
        <v>29</v>
      </c>
      <c r="M219" s="208">
        <v>350</v>
      </c>
      <c r="N219" s="208">
        <v>377</v>
      </c>
      <c r="O219" s="209" t="s">
        <v>993</v>
      </c>
      <c r="P219" s="209" t="s">
        <v>994</v>
      </c>
      <c r="Q219" s="210">
        <f>IF(DATA[[#This Row],[STORAGE FEE]]=0,"NULL",DATA[[#This Row],[COLDROOM FEE]])-DATA[[#This Row],[STORAGE FEE]]</f>
        <v>0</v>
      </c>
      <c r="R219" s="210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400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3">
      <c r="A220" s="204" t="s">
        <v>61</v>
      </c>
      <c r="B220" s="203" t="s">
        <v>995</v>
      </c>
      <c r="C220" s="203">
        <v>70</v>
      </c>
      <c r="D220" s="204" t="s">
        <v>49</v>
      </c>
      <c r="E220" s="204" t="s">
        <v>996</v>
      </c>
      <c r="F220" s="205" t="s">
        <v>997</v>
      </c>
      <c r="G220" s="204" t="s">
        <v>73</v>
      </c>
      <c r="H220" s="206" t="s">
        <v>998</v>
      </c>
      <c r="I220" s="204" t="s">
        <v>57</v>
      </c>
      <c r="J220" s="207">
        <v>45937</v>
      </c>
      <c r="K220" s="207">
        <v>46108</v>
      </c>
      <c r="L220" s="203">
        <f>IF(ISBLANK(DATA[[#This Row],[DISCHARGE DATE]]),"NO DATE", DATA[[#This Row],[DISCHARGE DATE]]-DATA[[#This Row],[ADMISSION DATE]]+1)</f>
        <v>172</v>
      </c>
      <c r="M220" s="208">
        <v>350</v>
      </c>
      <c r="N220" s="208">
        <v>3440</v>
      </c>
      <c r="O220" s="209" t="s">
        <v>999</v>
      </c>
      <c r="P220" s="209">
        <v>264</v>
      </c>
      <c r="Q220" s="210">
        <f>IF(DATA[[#This Row],[STORAGE FEE]]=0,"NULL",DATA[[#This Row],[COLDROOM FEE]])-DATA[[#This Row],[STORAGE FEE]]</f>
        <v>0</v>
      </c>
      <c r="R220" s="210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400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204" t="s">
        <v>62</v>
      </c>
      <c r="B221" s="203" t="s">
        <v>1000</v>
      </c>
      <c r="C221" s="203">
        <v>30</v>
      </c>
      <c r="D221" s="204" t="s">
        <v>49</v>
      </c>
      <c r="E221" s="204" t="s">
        <v>1001</v>
      </c>
      <c r="F221" s="205" t="s">
        <v>1002</v>
      </c>
      <c r="G221" s="204" t="s">
        <v>83</v>
      </c>
      <c r="H221" s="206" t="s">
        <v>1003</v>
      </c>
      <c r="I221" s="204" t="s">
        <v>50</v>
      </c>
      <c r="J221" s="207">
        <v>45940</v>
      </c>
      <c r="K221" s="207">
        <v>46143</v>
      </c>
      <c r="L221" s="203">
        <f>IF(ISBLANK(DATA[[#This Row],[DISCHARGE DATE]]),"NO DATE", DATA[[#This Row],[DISCHARGE DATE]]-DATA[[#This Row],[ADMISSION DATE]]+1)</f>
        <v>204</v>
      </c>
      <c r="M221" s="208">
        <v>350</v>
      </c>
      <c r="N221" s="208">
        <v>2652</v>
      </c>
      <c r="O221" s="209" t="s">
        <v>747</v>
      </c>
      <c r="P221" s="209">
        <v>290</v>
      </c>
      <c r="Q221" s="210">
        <f>IF(DATA[[#This Row],[STORAGE FEE]]=0,"NULL",DATA[[#This Row],[COLDROOM FEE]])-DATA[[#This Row],[STORAGE FEE]]</f>
        <v>0</v>
      </c>
      <c r="R221" s="210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400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204" t="s">
        <v>63</v>
      </c>
      <c r="B222" s="203" t="s">
        <v>1004</v>
      </c>
      <c r="C222" s="203">
        <v>17</v>
      </c>
      <c r="D222" s="204" t="s">
        <v>49</v>
      </c>
      <c r="E222" s="204" t="s">
        <v>1005</v>
      </c>
      <c r="F222" s="205" t="s">
        <v>1006</v>
      </c>
      <c r="G222" s="204" t="s">
        <v>135</v>
      </c>
      <c r="H222" s="206" t="s">
        <v>1007</v>
      </c>
      <c r="I222" s="204" t="s">
        <v>57</v>
      </c>
      <c r="J222" s="207">
        <v>45942</v>
      </c>
      <c r="K222" s="207">
        <v>46009</v>
      </c>
      <c r="L222" s="203">
        <f>IF(ISBLANK(DATA[[#This Row],[DISCHARGE DATE]]),"NO DATE", DATA[[#This Row],[DISCHARGE DATE]]-DATA[[#This Row],[ADMISSION DATE]]+1)</f>
        <v>68</v>
      </c>
      <c r="M222" s="208">
        <v>350</v>
      </c>
      <c r="N222" s="208">
        <v>1360</v>
      </c>
      <c r="O222" s="209" t="s">
        <v>737</v>
      </c>
      <c r="P222" s="209" t="s">
        <v>572</v>
      </c>
      <c r="Q222" s="210">
        <f>IF(DATA[[#This Row],[STORAGE FEE]]=0,"NULL",DATA[[#This Row],[COLDROOM FEE]])-DATA[[#This Row],[STORAGE FEE]]</f>
        <v>0</v>
      </c>
      <c r="R222" s="210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400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204" t="s">
        <v>1008</v>
      </c>
      <c r="B223" s="203" t="s">
        <v>96</v>
      </c>
      <c r="C223" s="203">
        <v>68</v>
      </c>
      <c r="D223" s="204" t="s">
        <v>53</v>
      </c>
      <c r="E223" s="204" t="s">
        <v>1009</v>
      </c>
      <c r="F223" s="205" t="s">
        <v>1010</v>
      </c>
      <c r="G223" s="204" t="s">
        <v>73</v>
      </c>
      <c r="H223" s="206" t="s">
        <v>1011</v>
      </c>
      <c r="I223" s="204" t="s">
        <v>50</v>
      </c>
      <c r="J223" s="207">
        <v>45945</v>
      </c>
      <c r="K223" s="207">
        <v>46108</v>
      </c>
      <c r="L223" s="203">
        <f>IF(ISBLANK(DATA[[#This Row],[DISCHARGE DATE]]),"NO DATE", DATA[[#This Row],[DISCHARGE DATE]]-DATA[[#This Row],[ADMISSION DATE]]+1)</f>
        <v>164</v>
      </c>
      <c r="M223" s="208">
        <v>350</v>
      </c>
      <c r="N223" s="208">
        <v>2132</v>
      </c>
      <c r="O223" s="209" t="s">
        <v>874</v>
      </c>
      <c r="P223" s="209">
        <v>139</v>
      </c>
      <c r="Q223" s="210">
        <f>IF(DATA[[#This Row],[STORAGE FEE]]=0,"NULL",DATA[[#This Row],[COLDROOM FEE]])-DATA[[#This Row],[STORAGE FEE]]</f>
        <v>0</v>
      </c>
      <c r="R223" s="210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400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3">
      <c r="A224" s="204" t="s">
        <v>1012</v>
      </c>
      <c r="B224" s="203" t="s">
        <v>1013</v>
      </c>
      <c r="C224" s="203">
        <v>42</v>
      </c>
      <c r="D224" s="204" t="s">
        <v>49</v>
      </c>
      <c r="E224" s="204" t="s">
        <v>1014</v>
      </c>
      <c r="F224" s="205" t="s">
        <v>1015</v>
      </c>
      <c r="G224" s="204" t="s">
        <v>73</v>
      </c>
      <c r="H224" s="206" t="s">
        <v>1016</v>
      </c>
      <c r="I224" s="204" t="s">
        <v>50</v>
      </c>
      <c r="J224" s="207">
        <v>45944</v>
      </c>
      <c r="K224" s="207">
        <v>45989</v>
      </c>
      <c r="L224" s="203">
        <f>IF(ISBLANK(DATA[[#This Row],[DISCHARGE DATE]]),"NO DATE", DATA[[#This Row],[DISCHARGE DATE]]-DATA[[#This Row],[ADMISSION DATE]]+1)</f>
        <v>46</v>
      </c>
      <c r="M224" s="208">
        <v>350</v>
      </c>
      <c r="N224" s="208">
        <v>598</v>
      </c>
      <c r="O224" s="209" t="s">
        <v>852</v>
      </c>
      <c r="P224" s="209" t="s">
        <v>488</v>
      </c>
      <c r="Q224" s="210">
        <f>IF(DATA[[#This Row],[STORAGE FEE]]=0,"NULL",DATA[[#This Row],[COLDROOM FEE]])-DATA[[#This Row],[STORAGE FEE]]</f>
        <v>0</v>
      </c>
      <c r="R224" s="210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400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3">
      <c r="A225" s="204" t="s">
        <v>1017</v>
      </c>
      <c r="B225" s="203" t="s">
        <v>1018</v>
      </c>
      <c r="C225" s="203">
        <v>77</v>
      </c>
      <c r="D225" s="204" t="s">
        <v>53</v>
      </c>
      <c r="E225" s="204" t="s">
        <v>1019</v>
      </c>
      <c r="F225" s="205" t="s">
        <v>1020</v>
      </c>
      <c r="G225" s="204" t="s">
        <v>83</v>
      </c>
      <c r="H225" s="206">
        <v>0.77083333333333337</v>
      </c>
      <c r="I225" s="204" t="s">
        <v>50</v>
      </c>
      <c r="J225" s="207">
        <v>45945</v>
      </c>
      <c r="K225" s="207">
        <v>46073</v>
      </c>
      <c r="L225" s="203">
        <f>IF(ISBLANK(DATA[[#This Row],[DISCHARGE DATE]]),"NO DATE", DATA[[#This Row],[DISCHARGE DATE]]-DATA[[#This Row],[ADMISSION DATE]]+1)</f>
        <v>129</v>
      </c>
      <c r="M225" s="208">
        <v>350</v>
      </c>
      <c r="N225" s="208">
        <v>1677</v>
      </c>
      <c r="O225" s="209" t="s">
        <v>610</v>
      </c>
      <c r="P225" s="209">
        <v>123</v>
      </c>
      <c r="Q225" s="210">
        <f>IF(DATA[[#This Row],[STORAGE FEE]]=0,"NULL",DATA[[#This Row],[COLDROOM FEE]])-DATA[[#This Row],[STORAGE FEE]]</f>
        <v>0</v>
      </c>
      <c r="R225" s="210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400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204" t="s">
        <v>1021</v>
      </c>
      <c r="B226" s="203" t="s">
        <v>1022</v>
      </c>
      <c r="C226" s="203">
        <v>78</v>
      </c>
      <c r="D226" s="204" t="s">
        <v>53</v>
      </c>
      <c r="E226" s="204" t="s">
        <v>1023</v>
      </c>
      <c r="F226" s="205" t="s">
        <v>1024</v>
      </c>
      <c r="G226" s="204" t="s">
        <v>89</v>
      </c>
      <c r="H226" s="206" t="s">
        <v>1025</v>
      </c>
      <c r="I226" s="204" t="s">
        <v>50</v>
      </c>
      <c r="J226" s="207">
        <v>45947</v>
      </c>
      <c r="K226" s="207">
        <v>46143</v>
      </c>
      <c r="L226" s="203">
        <f>IF(ISBLANK(DATA[[#This Row],[DISCHARGE DATE]]),"NO DATE", DATA[[#This Row],[DISCHARGE DATE]]-DATA[[#This Row],[ADMISSION DATE]]+1)</f>
        <v>197</v>
      </c>
      <c r="M226" s="208">
        <v>350</v>
      </c>
      <c r="N226" s="208">
        <v>2561</v>
      </c>
      <c r="O226" s="209" t="s">
        <v>840</v>
      </c>
      <c r="P226" s="209">
        <v>280</v>
      </c>
      <c r="Q226" s="210">
        <f>IF(DATA[[#This Row],[STORAGE FEE]]=0,"NULL",DATA[[#This Row],[COLDROOM FEE]])-DATA[[#This Row],[STORAGE FEE]]</f>
        <v>0</v>
      </c>
      <c r="R226" s="210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400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204" t="s">
        <v>1026</v>
      </c>
      <c r="B227" s="203" t="s">
        <v>1027</v>
      </c>
      <c r="C227" s="203">
        <v>62</v>
      </c>
      <c r="D227" s="204" t="s">
        <v>53</v>
      </c>
      <c r="E227" s="204" t="s">
        <v>1028</v>
      </c>
      <c r="F227" s="205" t="s">
        <v>1029</v>
      </c>
      <c r="G227" s="204" t="s">
        <v>73</v>
      </c>
      <c r="H227" s="206" t="s">
        <v>1030</v>
      </c>
      <c r="I227" s="204" t="s">
        <v>50</v>
      </c>
      <c r="J227" s="207">
        <v>45948</v>
      </c>
      <c r="K227" s="207">
        <v>45989</v>
      </c>
      <c r="L227" s="203">
        <f>IF(ISBLANK(DATA[[#This Row],[DISCHARGE DATE]]),"NO DATE", DATA[[#This Row],[DISCHARGE DATE]]-DATA[[#This Row],[ADMISSION DATE]]+1)</f>
        <v>42</v>
      </c>
      <c r="M227" s="208">
        <v>350</v>
      </c>
      <c r="N227" s="208">
        <v>546</v>
      </c>
      <c r="O227" s="209" t="s">
        <v>683</v>
      </c>
      <c r="P227" s="209" t="s">
        <v>492</v>
      </c>
      <c r="Q227" s="210">
        <f>IF(DATA[[#This Row],[STORAGE FEE]]=0,"NULL",DATA[[#This Row],[COLDROOM FEE]])-DATA[[#This Row],[STORAGE FEE]]</f>
        <v>0</v>
      </c>
      <c r="R227" s="210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400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3">
      <c r="A228" s="204" t="s">
        <v>1031</v>
      </c>
      <c r="B228" s="203" t="s">
        <v>1032</v>
      </c>
      <c r="C228" s="203">
        <v>35</v>
      </c>
      <c r="D228" s="204" t="s">
        <v>53</v>
      </c>
      <c r="E228" s="204" t="s">
        <v>1033</v>
      </c>
      <c r="F228" s="205" t="s">
        <v>1034</v>
      </c>
      <c r="G228" s="204" t="s">
        <v>89</v>
      </c>
      <c r="H228" s="206" t="s">
        <v>1035</v>
      </c>
      <c r="I228" s="204" t="s">
        <v>50</v>
      </c>
      <c r="J228" s="207">
        <v>45947</v>
      </c>
      <c r="K228" s="207">
        <v>46108</v>
      </c>
      <c r="L228" s="203">
        <f>IF(ISBLANK(DATA[[#This Row],[DISCHARGE DATE]]),"NO DATE", DATA[[#This Row],[DISCHARGE DATE]]-DATA[[#This Row],[ADMISSION DATE]]+1)</f>
        <v>162</v>
      </c>
      <c r="M228" s="208">
        <v>350</v>
      </c>
      <c r="N228" s="208">
        <v>2106</v>
      </c>
      <c r="O228" s="209" t="s">
        <v>994</v>
      </c>
      <c r="P228" s="209">
        <v>258</v>
      </c>
      <c r="Q228" s="210">
        <f>IF(DATA[[#This Row],[STORAGE FEE]]=0,"NULL",DATA[[#This Row],[COLDROOM FEE]])-DATA[[#This Row],[STORAGE FEE]]</f>
        <v>0</v>
      </c>
      <c r="R228" s="210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400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3">
      <c r="A229" s="204" t="s">
        <v>1036</v>
      </c>
      <c r="B229" s="203" t="s">
        <v>1037</v>
      </c>
      <c r="C229" s="203">
        <v>60</v>
      </c>
      <c r="D229" s="204" t="s">
        <v>49</v>
      </c>
      <c r="E229" s="204" t="s">
        <v>872</v>
      </c>
      <c r="F229" s="205" t="s">
        <v>873</v>
      </c>
      <c r="G229" s="204" t="s">
        <v>73</v>
      </c>
      <c r="H229" s="206" t="s">
        <v>1038</v>
      </c>
      <c r="I229" s="204" t="s">
        <v>57</v>
      </c>
      <c r="J229" s="207">
        <v>45950</v>
      </c>
      <c r="K229" s="207">
        <v>46143</v>
      </c>
      <c r="L229" s="203">
        <f>IF(ISBLANK(DATA[[#This Row],[DISCHARGE DATE]]),"NO DATE", DATA[[#This Row],[DISCHARGE DATE]]-DATA[[#This Row],[ADMISSION DATE]]+1)</f>
        <v>194</v>
      </c>
      <c r="M229" s="208">
        <v>350</v>
      </c>
      <c r="N229" s="208">
        <f>3880/2</f>
        <v>1940</v>
      </c>
      <c r="O229" s="209" t="s">
        <v>653</v>
      </c>
      <c r="P229" s="209">
        <v>286</v>
      </c>
      <c r="Q229" s="210">
        <f>IF(DATA[[#This Row],[STORAGE FEE]]=0,"NULL",DATA[[#This Row],[COLDROOM FEE]])-DATA[[#This Row],[STORAGE FEE]]</f>
        <v>-1940</v>
      </c>
      <c r="R229" s="210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400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3">
      <c r="A230" s="204" t="s">
        <v>1039</v>
      </c>
      <c r="B230" s="203" t="s">
        <v>1040</v>
      </c>
      <c r="C230" s="203">
        <v>77</v>
      </c>
      <c r="D230" s="204" t="s">
        <v>53</v>
      </c>
      <c r="E230" s="204" t="s">
        <v>1041</v>
      </c>
      <c r="F230" s="205">
        <v>245398248</v>
      </c>
      <c r="G230" s="204" t="s">
        <v>83</v>
      </c>
      <c r="H230" s="206" t="s">
        <v>1042</v>
      </c>
      <c r="I230" s="204" t="s">
        <v>50</v>
      </c>
      <c r="J230" s="207">
        <v>45950</v>
      </c>
      <c r="K230" s="207">
        <v>46108</v>
      </c>
      <c r="L230" s="203">
        <f>IF(ISBLANK(DATA[[#This Row],[DISCHARGE DATE]]),"NO DATE", DATA[[#This Row],[DISCHARGE DATE]]-DATA[[#This Row],[ADMISSION DATE]]+1)</f>
        <v>159</v>
      </c>
      <c r="M230" s="208">
        <v>350</v>
      </c>
      <c r="N230" s="208">
        <v>2067</v>
      </c>
      <c r="O230" s="209" t="s">
        <v>677</v>
      </c>
      <c r="P230" s="209">
        <v>150</v>
      </c>
      <c r="Q230" s="210">
        <f>IF(DATA[[#This Row],[STORAGE FEE]]=0,"NULL",DATA[[#This Row],[COLDROOM FEE]])-DATA[[#This Row],[STORAGE FEE]]</f>
        <v>0</v>
      </c>
      <c r="R230" s="210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400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3">
      <c r="A231" s="204" t="s">
        <v>1043</v>
      </c>
      <c r="B231" s="203" t="s">
        <v>1044</v>
      </c>
      <c r="C231" s="203">
        <v>123</v>
      </c>
      <c r="D231" s="204" t="s">
        <v>49</v>
      </c>
      <c r="E231" s="204" t="s">
        <v>1045</v>
      </c>
      <c r="F231" s="205" t="s">
        <v>1046</v>
      </c>
      <c r="G231" s="204" t="s">
        <v>73</v>
      </c>
      <c r="H231" s="206">
        <v>0.6875</v>
      </c>
      <c r="I231" s="204" t="s">
        <v>57</v>
      </c>
      <c r="J231" s="207">
        <v>45948</v>
      </c>
      <c r="K231" s="207">
        <v>45959</v>
      </c>
      <c r="L231" s="203">
        <f>IF(ISBLANK(DATA[[#This Row],[DISCHARGE DATE]]),"NO DATE", DATA[[#This Row],[DISCHARGE DATE]]-DATA[[#This Row],[ADMISSION DATE]]+1)</f>
        <v>12</v>
      </c>
      <c r="M231" s="208">
        <v>350</v>
      </c>
      <c r="N231" s="208">
        <v>240</v>
      </c>
      <c r="O231" s="209" t="s">
        <v>801</v>
      </c>
      <c r="P231" s="209" t="s">
        <v>1047</v>
      </c>
      <c r="Q231" s="210">
        <f>IF(DATA[[#This Row],[STORAGE FEE]]=0,"NULL",DATA[[#This Row],[COLDROOM FEE]])-DATA[[#This Row],[STORAGE FEE]]</f>
        <v>0</v>
      </c>
      <c r="R231" s="210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400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3">
      <c r="A232" s="204" t="s">
        <v>1048</v>
      </c>
      <c r="B232" s="203" t="s">
        <v>822</v>
      </c>
      <c r="C232" s="203">
        <v>48</v>
      </c>
      <c r="D232" s="204" t="s">
        <v>53</v>
      </c>
      <c r="E232" s="204" t="s">
        <v>996</v>
      </c>
      <c r="F232" s="205" t="s">
        <v>1049</v>
      </c>
      <c r="G232" s="204" t="s">
        <v>73</v>
      </c>
      <c r="H232" s="206" t="s">
        <v>1050</v>
      </c>
      <c r="I232" s="204" t="s">
        <v>50</v>
      </c>
      <c r="J232" s="207">
        <v>45951</v>
      </c>
      <c r="K232" s="207">
        <v>45954</v>
      </c>
      <c r="L232" s="203">
        <f>IF(ISBLANK(DATA[[#This Row],[DISCHARGE DATE]]),"NO DATE", DATA[[#This Row],[DISCHARGE DATE]]-DATA[[#This Row],[ADMISSION DATE]]+1)</f>
        <v>4</v>
      </c>
      <c r="M232" s="208">
        <v>350</v>
      </c>
      <c r="N232" s="208">
        <v>52</v>
      </c>
      <c r="O232" s="209" t="s">
        <v>805</v>
      </c>
      <c r="P232" s="209" t="s">
        <v>993</v>
      </c>
      <c r="Q232" s="210">
        <f>IF(DATA[[#This Row],[STORAGE FEE]]=0,"NULL",DATA[[#This Row],[COLDROOM FEE]])-DATA[[#This Row],[STORAGE FEE]]</f>
        <v>0</v>
      </c>
      <c r="R232" s="210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400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204" t="s">
        <v>1051</v>
      </c>
      <c r="B233" s="203" t="s">
        <v>1052</v>
      </c>
      <c r="C233" s="203">
        <v>46</v>
      </c>
      <c r="D233" s="204" t="s">
        <v>53</v>
      </c>
      <c r="E233" s="204" t="s">
        <v>1053</v>
      </c>
      <c r="F233" s="205" t="s">
        <v>1054</v>
      </c>
      <c r="G233" s="204" t="s">
        <v>83</v>
      </c>
      <c r="H233" s="206" t="s">
        <v>1055</v>
      </c>
      <c r="I233" s="204" t="s">
        <v>57</v>
      </c>
      <c r="J233" s="207">
        <v>45952</v>
      </c>
      <c r="K233" s="207">
        <v>45953</v>
      </c>
      <c r="L233" s="203">
        <f>IF(ISBLANK(DATA[[#This Row],[DISCHARGE DATE]]),"NO DATE", DATA[[#This Row],[DISCHARGE DATE]]-DATA[[#This Row],[ADMISSION DATE]]+1)</f>
        <v>2</v>
      </c>
      <c r="M233" s="208">
        <v>350</v>
      </c>
      <c r="N233" s="208">
        <v>40</v>
      </c>
      <c r="O233" s="209" t="s">
        <v>1047</v>
      </c>
      <c r="P233" s="209" t="s">
        <v>999</v>
      </c>
      <c r="Q233" s="210">
        <f>IF(DATA[[#This Row],[STORAGE FEE]]=0,"NULL",DATA[[#This Row],[COLDROOM FEE]])-DATA[[#This Row],[STORAGE FEE]]</f>
        <v>0</v>
      </c>
      <c r="R233" s="210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400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204" t="s">
        <v>1056</v>
      </c>
      <c r="B234" s="203" t="s">
        <v>1057</v>
      </c>
      <c r="C234" s="203">
        <v>39</v>
      </c>
      <c r="D234" s="204" t="s">
        <v>53</v>
      </c>
      <c r="E234" s="204" t="s">
        <v>1058</v>
      </c>
      <c r="F234" s="205" t="s">
        <v>1059</v>
      </c>
      <c r="G234" s="204" t="s">
        <v>73</v>
      </c>
      <c r="H234" s="206" t="s">
        <v>1035</v>
      </c>
      <c r="I234" s="204" t="s">
        <v>50</v>
      </c>
      <c r="J234" s="207">
        <v>45953</v>
      </c>
      <c r="K234" s="207">
        <v>45989</v>
      </c>
      <c r="L234" s="203">
        <f>IF(ISBLANK(DATA[[#This Row],[DISCHARGE DATE]]),"NO DATE", DATA[[#This Row],[DISCHARGE DATE]]-DATA[[#This Row],[ADMISSION DATE]]+1)</f>
        <v>37</v>
      </c>
      <c r="M234" s="208">
        <v>350</v>
      </c>
      <c r="N234" s="208">
        <v>481</v>
      </c>
      <c r="O234" s="209" t="s">
        <v>891</v>
      </c>
      <c r="P234" s="209" t="s">
        <v>533</v>
      </c>
      <c r="Q234" s="210">
        <f>IF(DATA[[#This Row],[STORAGE FEE]]=0,"NULL",DATA[[#This Row],[COLDROOM FEE]])-DATA[[#This Row],[STORAGE FEE]]</f>
        <v>0</v>
      </c>
      <c r="R234" s="210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400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204" t="s">
        <v>1060</v>
      </c>
      <c r="B235" s="203" t="s">
        <v>1061</v>
      </c>
      <c r="C235" s="203">
        <v>67</v>
      </c>
      <c r="D235" s="204" t="s">
        <v>49</v>
      </c>
      <c r="E235" s="204" t="s">
        <v>984</v>
      </c>
      <c r="F235" s="205" t="s">
        <v>985</v>
      </c>
      <c r="G235" s="204" t="s">
        <v>89</v>
      </c>
      <c r="H235" s="206" t="s">
        <v>949</v>
      </c>
      <c r="I235" s="204" t="s">
        <v>50</v>
      </c>
      <c r="J235" s="207">
        <v>45957</v>
      </c>
      <c r="K235" s="207">
        <v>46108</v>
      </c>
      <c r="L235" s="203">
        <f>IF(ISBLANK(DATA[[#This Row],[DISCHARGE DATE]]),"NO DATE", DATA[[#This Row],[DISCHARGE DATE]]-DATA[[#This Row],[ADMISSION DATE]]+1)</f>
        <v>152</v>
      </c>
      <c r="M235" s="208">
        <v>350</v>
      </c>
      <c r="N235" s="208">
        <v>1976</v>
      </c>
      <c r="O235" s="209" t="s">
        <v>950</v>
      </c>
      <c r="P235" s="209">
        <v>262</v>
      </c>
      <c r="Q235" s="210">
        <f>IF(DATA[[#This Row],[STORAGE FEE]]=0,"NULL",DATA[[#This Row],[COLDROOM FEE]])-DATA[[#This Row],[STORAGE FEE]]</f>
        <v>0</v>
      </c>
      <c r="R235" s="210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400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204" t="s">
        <v>1062</v>
      </c>
      <c r="B236" s="203" t="s">
        <v>1063</v>
      </c>
      <c r="C236" s="203">
        <v>90</v>
      </c>
      <c r="D236" s="204" t="s">
        <v>49</v>
      </c>
      <c r="E236" s="204" t="s">
        <v>1064</v>
      </c>
      <c r="F236" s="205" t="s">
        <v>1065</v>
      </c>
      <c r="G236" s="204" t="s">
        <v>1066</v>
      </c>
      <c r="H236" s="206" t="s">
        <v>935</v>
      </c>
      <c r="I236" s="204" t="s">
        <v>50</v>
      </c>
      <c r="J236" s="207">
        <v>45959</v>
      </c>
      <c r="K236" s="207">
        <v>46157</v>
      </c>
      <c r="L236" s="203">
        <f>IF(ISBLANK(DATA[[#This Row],[DISCHARGE DATE]]),"NO DATE", DATA[[#This Row],[DISCHARGE DATE]]-DATA[[#This Row],[ADMISSION DATE]]+1)</f>
        <v>199</v>
      </c>
      <c r="M236" s="208">
        <v>350</v>
      </c>
      <c r="N236" s="208">
        <v>2587</v>
      </c>
      <c r="O236" s="209" t="s">
        <v>712</v>
      </c>
      <c r="P236" s="209">
        <v>301</v>
      </c>
      <c r="Q236" s="210">
        <f>IF(DATA[[#This Row],[STORAGE FEE]]=0,"NULL",DATA[[#This Row],[COLDROOM FEE]])-DATA[[#This Row],[STORAGE FEE]]</f>
        <v>0</v>
      </c>
      <c r="R236" s="210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400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204" t="s">
        <v>1067</v>
      </c>
      <c r="B237" s="203" t="s">
        <v>1068</v>
      </c>
      <c r="C237" s="203">
        <v>64</v>
      </c>
      <c r="D237" s="204" t="s">
        <v>49</v>
      </c>
      <c r="E237" s="204" t="s">
        <v>1069</v>
      </c>
      <c r="F237" s="205" t="s">
        <v>1070</v>
      </c>
      <c r="G237" s="204" t="s">
        <v>73</v>
      </c>
      <c r="H237" s="206" t="s">
        <v>1071</v>
      </c>
      <c r="I237" s="204" t="s">
        <v>50</v>
      </c>
      <c r="J237" s="207">
        <v>45960</v>
      </c>
      <c r="K237" s="207">
        <v>46171</v>
      </c>
      <c r="L237" s="203">
        <f>IF(ISBLANK(DATA[[#This Row],[DISCHARGE DATE]]),"NO DATE", DATA[[#This Row],[DISCHARGE DATE]]-DATA[[#This Row],[ADMISSION DATE]]+1)</f>
        <v>212</v>
      </c>
      <c r="M237" s="208">
        <v>350</v>
      </c>
      <c r="N237" s="208">
        <v>2756</v>
      </c>
      <c r="O237" s="209" t="s">
        <v>790</v>
      </c>
      <c r="P237" s="209">
        <v>299</v>
      </c>
      <c r="Q237" s="210">
        <f>IF(DATA[[#This Row],[STORAGE FEE]]=0,"NULL",DATA[[#This Row],[COLDROOM FEE]])-DATA[[#This Row],[STORAGE FEE]]</f>
        <v>0</v>
      </c>
      <c r="R237" s="210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400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204" t="s">
        <v>1072</v>
      </c>
      <c r="B238" s="203" t="s">
        <v>1073</v>
      </c>
      <c r="C238" s="203">
        <v>52</v>
      </c>
      <c r="D238" s="204" t="s">
        <v>49</v>
      </c>
      <c r="E238" s="204" t="s">
        <v>1074</v>
      </c>
      <c r="F238" s="205" t="s">
        <v>1075</v>
      </c>
      <c r="G238" s="204" t="s">
        <v>135</v>
      </c>
      <c r="H238" s="206" t="s">
        <v>1030</v>
      </c>
      <c r="I238" s="204" t="s">
        <v>50</v>
      </c>
      <c r="J238" s="207">
        <v>45960</v>
      </c>
      <c r="K238" s="207">
        <v>45989</v>
      </c>
      <c r="L238" s="203">
        <f>IF(ISBLANK(DATA[[#This Row],[DISCHARGE DATE]]),"NO DATE", DATA[[#This Row],[DISCHARGE DATE]]-DATA[[#This Row],[ADMISSION DATE]]+1)</f>
        <v>30</v>
      </c>
      <c r="M238" s="208">
        <v>350</v>
      </c>
      <c r="N238" s="208">
        <v>390</v>
      </c>
      <c r="O238" s="209" t="s">
        <v>637</v>
      </c>
      <c r="P238" s="209" t="s">
        <v>519</v>
      </c>
      <c r="Q238" s="210">
        <f>IF(DATA[[#This Row],[STORAGE FEE]]=0,"NULL",DATA[[#This Row],[COLDROOM FEE]])-DATA[[#This Row],[STORAGE FEE]]</f>
        <v>0</v>
      </c>
      <c r="R238" s="210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400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204" t="s">
        <v>1076</v>
      </c>
      <c r="B239" s="203" t="s">
        <v>1077</v>
      </c>
      <c r="C239" s="203">
        <v>78</v>
      </c>
      <c r="D239" s="204" t="s">
        <v>53</v>
      </c>
      <c r="E239" s="204" t="s">
        <v>1078</v>
      </c>
      <c r="F239" s="205" t="s">
        <v>1079</v>
      </c>
      <c r="G239" s="204" t="s">
        <v>83</v>
      </c>
      <c r="H239" s="206" t="s">
        <v>1080</v>
      </c>
      <c r="I239" s="204" t="s">
        <v>50</v>
      </c>
      <c r="J239" s="207">
        <v>45962</v>
      </c>
      <c r="K239" s="207">
        <v>46171</v>
      </c>
      <c r="L239" s="203">
        <f>IF(ISBLANK(DATA[[#This Row],[DISCHARGE DATE]]),"NO DATE", DATA[[#This Row],[DISCHARGE DATE]]-DATA[[#This Row],[ADMISSION DATE]]+1)</f>
        <v>210</v>
      </c>
      <c r="M239" s="208">
        <v>350</v>
      </c>
      <c r="N239" s="208">
        <v>2730</v>
      </c>
      <c r="O239" s="209" t="s">
        <v>755</v>
      </c>
      <c r="P239" s="209">
        <v>298</v>
      </c>
      <c r="Q239" s="210">
        <f>IF(DATA[[#This Row],[STORAGE FEE]]=0,"NULL",DATA[[#This Row],[COLDROOM FEE]])-DATA[[#This Row],[STORAGE FEE]]</f>
        <v>0</v>
      </c>
      <c r="R239" s="210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400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204" t="s">
        <v>1081</v>
      </c>
      <c r="B240" s="203" t="s">
        <v>1082</v>
      </c>
      <c r="C240" s="203">
        <v>80</v>
      </c>
      <c r="D240" s="204" t="s">
        <v>49</v>
      </c>
      <c r="E240" s="204" t="s">
        <v>179</v>
      </c>
      <c r="F240" s="205" t="s">
        <v>1083</v>
      </c>
      <c r="G240" s="204" t="s">
        <v>73</v>
      </c>
      <c r="H240" s="206" t="s">
        <v>982</v>
      </c>
      <c r="I240" s="204" t="s">
        <v>50</v>
      </c>
      <c r="J240" s="207">
        <v>45964</v>
      </c>
      <c r="K240" s="207">
        <v>46108</v>
      </c>
      <c r="L240" s="203">
        <f>IF(ISBLANK(DATA[[#This Row],[DISCHARGE DATE]]),"NO DATE", DATA[[#This Row],[DISCHARGE DATE]]-DATA[[#This Row],[ADMISSION DATE]]+1)</f>
        <v>145</v>
      </c>
      <c r="M240" s="208">
        <v>350</v>
      </c>
      <c r="N240" s="208">
        <v>1885</v>
      </c>
      <c r="O240" s="209" t="s">
        <v>974</v>
      </c>
      <c r="P240" s="209">
        <v>253</v>
      </c>
      <c r="Q240" s="210">
        <f>IF(DATA[[#This Row],[STORAGE FEE]]=0,"NULL",DATA[[#This Row],[COLDROOM FEE]])-DATA[[#This Row],[STORAGE FEE]]</f>
        <v>0</v>
      </c>
      <c r="R240" s="210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400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3">
      <c r="A241" s="204" t="s">
        <v>1084</v>
      </c>
      <c r="B241" s="203" t="s">
        <v>1085</v>
      </c>
      <c r="C241" s="203">
        <v>90</v>
      </c>
      <c r="D241" s="204" t="s">
        <v>53</v>
      </c>
      <c r="E241" s="204" t="s">
        <v>1086</v>
      </c>
      <c r="F241" s="205" t="s">
        <v>1087</v>
      </c>
      <c r="G241" s="204" t="s">
        <v>73</v>
      </c>
      <c r="H241" s="206" t="s">
        <v>1088</v>
      </c>
      <c r="I241" s="204" t="s">
        <v>57</v>
      </c>
      <c r="J241" s="207">
        <v>45964</v>
      </c>
      <c r="K241" s="207">
        <v>46101</v>
      </c>
      <c r="L241" s="203">
        <f>IF(ISBLANK(DATA[[#This Row],[DISCHARGE DATE]]),"NO DATE", DATA[[#This Row],[DISCHARGE DATE]]-DATA[[#This Row],[ADMISSION DATE]]+1)</f>
        <v>138</v>
      </c>
      <c r="M241" s="208">
        <v>350</v>
      </c>
      <c r="N241" s="208">
        <v>2760</v>
      </c>
      <c r="O241" s="209" t="s">
        <v>1089</v>
      </c>
      <c r="P241" s="209">
        <v>252</v>
      </c>
      <c r="Q241" s="210">
        <f>IF(DATA[[#This Row],[STORAGE FEE]]=0,"NULL",DATA[[#This Row],[COLDROOM FEE]])-DATA[[#This Row],[STORAGE FEE]]</f>
        <v>0</v>
      </c>
      <c r="R241" s="210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400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204" t="s">
        <v>1090</v>
      </c>
      <c r="B242" s="203" t="s">
        <v>1091</v>
      </c>
      <c r="C242" s="203">
        <v>51</v>
      </c>
      <c r="D242" s="204" t="s">
        <v>53</v>
      </c>
      <c r="E242" s="204" t="s">
        <v>1092</v>
      </c>
      <c r="F242" s="205" t="s">
        <v>1093</v>
      </c>
      <c r="G242" s="204" t="s">
        <v>135</v>
      </c>
      <c r="H242" s="206" t="s">
        <v>982</v>
      </c>
      <c r="I242" s="204" t="s">
        <v>50</v>
      </c>
      <c r="J242" s="207">
        <v>45963</v>
      </c>
      <c r="K242" s="207">
        <v>45990</v>
      </c>
      <c r="L242" s="203">
        <f>IF(ISBLANK(DATA[[#This Row],[DISCHARGE DATE]]),"NO DATE", DATA[[#This Row],[DISCHARGE DATE]]-DATA[[#This Row],[ADMISSION DATE]]+1)</f>
        <v>28</v>
      </c>
      <c r="M242" s="208">
        <v>350</v>
      </c>
      <c r="N242" s="208">
        <v>364</v>
      </c>
      <c r="O242" s="209" t="s">
        <v>493</v>
      </c>
      <c r="P242" s="209" t="s">
        <v>523</v>
      </c>
      <c r="Q242" s="210">
        <f>IF(DATA[[#This Row],[STORAGE FEE]]=0,"NULL",DATA[[#This Row],[COLDROOM FEE]])-DATA[[#This Row],[STORAGE FEE]]</f>
        <v>0</v>
      </c>
      <c r="R242" s="210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400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3">
      <c r="A243" s="204" t="s">
        <v>1094</v>
      </c>
      <c r="B243" s="203" t="s">
        <v>1095</v>
      </c>
      <c r="C243" s="203">
        <v>29</v>
      </c>
      <c r="D243" s="204" t="s">
        <v>53</v>
      </c>
      <c r="E243" s="204" t="s">
        <v>1096</v>
      </c>
      <c r="F243" s="205" t="s">
        <v>1097</v>
      </c>
      <c r="G243" s="204" t="s">
        <v>83</v>
      </c>
      <c r="H243" s="206" t="s">
        <v>1098</v>
      </c>
      <c r="I243" s="204" t="s">
        <v>50</v>
      </c>
      <c r="J243" s="207">
        <v>45964</v>
      </c>
      <c r="K243" s="207">
        <v>45995</v>
      </c>
      <c r="L243" s="203">
        <f>IF(ISBLANK(DATA[[#This Row],[DISCHARGE DATE]]),"NO DATE", DATA[[#This Row],[DISCHARGE DATE]]-DATA[[#This Row],[ADMISSION DATE]]+1)</f>
        <v>32</v>
      </c>
      <c r="M243" s="208">
        <v>350</v>
      </c>
      <c r="N243" s="208">
        <v>416</v>
      </c>
      <c r="O243" s="209" t="s">
        <v>813</v>
      </c>
      <c r="P243" s="209">
        <v>119</v>
      </c>
      <c r="Q243" s="210">
        <f>IF(DATA[[#This Row],[STORAGE FEE]]=0,"NULL",DATA[[#This Row],[COLDROOM FEE]])-DATA[[#This Row],[STORAGE FEE]]</f>
        <v>0</v>
      </c>
      <c r="R243" s="210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400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204" t="s">
        <v>1099</v>
      </c>
      <c r="B244" s="203" t="s">
        <v>1100</v>
      </c>
      <c r="C244" s="203">
        <v>68</v>
      </c>
      <c r="D244" s="204" t="s">
        <v>49</v>
      </c>
      <c r="E244" s="204" t="s">
        <v>898</v>
      </c>
      <c r="F244" s="205" t="s">
        <v>1101</v>
      </c>
      <c r="G244" s="204" t="s">
        <v>651</v>
      </c>
      <c r="H244" s="206" t="s">
        <v>1102</v>
      </c>
      <c r="I244" s="204" t="s">
        <v>50</v>
      </c>
      <c r="J244" s="207">
        <v>45964</v>
      </c>
      <c r="K244" s="207">
        <v>46080</v>
      </c>
      <c r="L244" s="203">
        <f>IF(ISBLANK(DATA[[#This Row],[DISCHARGE DATE]]),"NO DATE", DATA[[#This Row],[DISCHARGE DATE]]-DATA[[#This Row],[ADMISSION DATE]]+1)</f>
        <v>117</v>
      </c>
      <c r="M244" s="208">
        <v>350</v>
      </c>
      <c r="N244" s="208">
        <v>1521</v>
      </c>
      <c r="O244" s="209" t="s">
        <v>621</v>
      </c>
      <c r="P244" s="209">
        <v>143</v>
      </c>
      <c r="Q244" s="210">
        <f>IF(DATA[[#This Row],[STORAGE FEE]]=0,"NULL",DATA[[#This Row],[COLDROOM FEE]])-DATA[[#This Row],[STORAGE FEE]]</f>
        <v>0</v>
      </c>
      <c r="R244" s="210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400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204" t="s">
        <v>1103</v>
      </c>
      <c r="B245" s="203" t="s">
        <v>1104</v>
      </c>
      <c r="C245" s="203">
        <v>62</v>
      </c>
      <c r="D245" s="204" t="s">
        <v>53</v>
      </c>
      <c r="E245" s="204" t="s">
        <v>1105</v>
      </c>
      <c r="F245" s="205" t="s">
        <v>1106</v>
      </c>
      <c r="G245" s="204" t="s">
        <v>270</v>
      </c>
      <c r="H245" s="206" t="s">
        <v>1107</v>
      </c>
      <c r="I245" s="204" t="s">
        <v>57</v>
      </c>
      <c r="J245" s="207">
        <v>45968</v>
      </c>
      <c r="K245" s="207">
        <v>46066</v>
      </c>
      <c r="L245" s="203">
        <f>IF(ISBLANK(DATA[[#This Row],[DISCHARGE DATE]]),"NO DATE", DATA[[#This Row],[DISCHARGE DATE]]-DATA[[#This Row],[ADMISSION DATE]]+1)</f>
        <v>99</v>
      </c>
      <c r="M245" s="208">
        <v>350</v>
      </c>
      <c r="N245" s="208">
        <v>1980</v>
      </c>
      <c r="O245" s="209" t="s">
        <v>587</v>
      </c>
      <c r="P245" s="209">
        <v>135</v>
      </c>
      <c r="Q245" s="210">
        <f>IF(DATA[[#This Row],[STORAGE FEE]]=0,"NULL",DATA[[#This Row],[COLDROOM FEE]])-DATA[[#This Row],[STORAGE FEE]]</f>
        <v>0</v>
      </c>
      <c r="R245" s="210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400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204" t="s">
        <v>1108</v>
      </c>
      <c r="B246" s="203" t="s">
        <v>1109</v>
      </c>
      <c r="C246" s="203">
        <v>63</v>
      </c>
      <c r="D246" s="204" t="s">
        <v>49</v>
      </c>
      <c r="E246" s="204" t="s">
        <v>1110</v>
      </c>
      <c r="F246" s="205" t="s">
        <v>1111</v>
      </c>
      <c r="G246" s="204" t="s">
        <v>89</v>
      </c>
      <c r="H246" s="206" t="s">
        <v>944</v>
      </c>
      <c r="I246" s="204" t="s">
        <v>50</v>
      </c>
      <c r="J246" s="207">
        <v>45971</v>
      </c>
      <c r="K246" s="207">
        <v>46108</v>
      </c>
      <c r="L246" s="203">
        <f>IF(ISBLANK(DATA[[#This Row],[DISCHARGE DATE]]),"NO DATE", DATA[[#This Row],[DISCHARGE DATE]]-DATA[[#This Row],[ADMISSION DATE]]+1)</f>
        <v>138</v>
      </c>
      <c r="M246" s="208">
        <v>350</v>
      </c>
      <c r="N246" s="208">
        <v>1794</v>
      </c>
      <c r="O246" s="209" t="s">
        <v>917</v>
      </c>
      <c r="P246" s="209">
        <v>256</v>
      </c>
      <c r="Q246" s="210">
        <f>IF(DATA[[#This Row],[STORAGE FEE]]=0,"NULL",DATA[[#This Row],[COLDROOM FEE]])-DATA[[#This Row],[STORAGE FEE]]</f>
        <v>0</v>
      </c>
      <c r="R246" s="210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400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204" t="s">
        <v>1112</v>
      </c>
      <c r="B247" s="203" t="s">
        <v>1113</v>
      </c>
      <c r="C247" s="203">
        <v>54</v>
      </c>
      <c r="D247" s="204" t="s">
        <v>49</v>
      </c>
      <c r="E247" s="204" t="s">
        <v>1114</v>
      </c>
      <c r="F247" s="205">
        <v>248647626</v>
      </c>
      <c r="G247" s="204" t="s">
        <v>1115</v>
      </c>
      <c r="H247" s="206">
        <v>0.67361111111111116</v>
      </c>
      <c r="I247" s="204" t="s">
        <v>50</v>
      </c>
      <c r="J247" s="207">
        <v>45971</v>
      </c>
      <c r="K247" s="207">
        <v>45977</v>
      </c>
      <c r="L247" s="203">
        <f>IF(ISBLANK(DATA[[#This Row],[DISCHARGE DATE]]),"NO DATE", DATA[[#This Row],[DISCHARGE DATE]]-DATA[[#This Row],[ADMISSION DATE]]+1)</f>
        <v>7</v>
      </c>
      <c r="M247" s="208">
        <v>350</v>
      </c>
      <c r="N247" s="208">
        <v>91</v>
      </c>
      <c r="O247" s="209" t="s">
        <v>1116</v>
      </c>
      <c r="P247" s="209" t="s">
        <v>1089</v>
      </c>
      <c r="Q247" s="210">
        <f>IF(DATA[[#This Row],[STORAGE FEE]]=0,"NULL",DATA[[#This Row],[COLDROOM FEE]])-DATA[[#This Row],[STORAGE FEE]]</f>
        <v>0</v>
      </c>
      <c r="R247" s="210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400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204" t="s">
        <v>1117</v>
      </c>
      <c r="B248" s="203" t="s">
        <v>1118</v>
      </c>
      <c r="C248" s="203">
        <v>62</v>
      </c>
      <c r="D248" s="204" t="s">
        <v>53</v>
      </c>
      <c r="E248" s="204" t="s">
        <v>1119</v>
      </c>
      <c r="F248" s="205" t="s">
        <v>1120</v>
      </c>
      <c r="G248" s="204" t="s">
        <v>73</v>
      </c>
      <c r="H248" s="206" t="s">
        <v>1016</v>
      </c>
      <c r="I248" s="204" t="s">
        <v>50</v>
      </c>
      <c r="J248" s="207">
        <v>45972</v>
      </c>
      <c r="K248" s="207">
        <v>46143</v>
      </c>
      <c r="L248" s="203">
        <f>IF(ISBLANK(DATA[[#This Row],[DISCHARGE DATE]]),"NO DATE", DATA[[#This Row],[DISCHARGE DATE]]-DATA[[#This Row],[ADMISSION DATE]]+1)</f>
        <v>172</v>
      </c>
      <c r="M248" s="208">
        <v>350</v>
      </c>
      <c r="N248" s="208">
        <v>2236</v>
      </c>
      <c r="O248" s="209" t="s">
        <v>1121</v>
      </c>
      <c r="P248" s="209">
        <v>292</v>
      </c>
      <c r="Q248" s="210">
        <f>IF(DATA[[#This Row],[STORAGE FEE]]=0,"NULL",DATA[[#This Row],[COLDROOM FEE]])-DATA[[#This Row],[STORAGE FEE]]</f>
        <v>0</v>
      </c>
      <c r="R248" s="210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400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204" t="s">
        <v>1122</v>
      </c>
      <c r="B249" s="203" t="s">
        <v>1123</v>
      </c>
      <c r="C249" s="203">
        <v>52</v>
      </c>
      <c r="D249" s="204" t="s">
        <v>49</v>
      </c>
      <c r="E249" s="204" t="s">
        <v>1105</v>
      </c>
      <c r="F249" s="205" t="s">
        <v>1106</v>
      </c>
      <c r="G249" s="204" t="s">
        <v>270</v>
      </c>
      <c r="H249" s="206" t="s">
        <v>1124</v>
      </c>
      <c r="I249" s="204" t="s">
        <v>50</v>
      </c>
      <c r="J249" s="207">
        <v>45972</v>
      </c>
      <c r="K249" s="207">
        <v>46066</v>
      </c>
      <c r="L249" s="203">
        <f>IF(ISBLANK(DATA[[#This Row],[DISCHARGE DATE]]),"NO DATE", DATA[[#This Row],[DISCHARGE DATE]]-DATA[[#This Row],[ADMISSION DATE]]+1)</f>
        <v>95</v>
      </c>
      <c r="M249" s="208">
        <v>350</v>
      </c>
      <c r="N249" s="208">
        <v>1235</v>
      </c>
      <c r="O249" s="209" t="s">
        <v>1125</v>
      </c>
      <c r="P249" s="209">
        <v>136</v>
      </c>
      <c r="Q249" s="210">
        <f>IF(DATA[[#This Row],[STORAGE FEE]]=0,"NULL",DATA[[#This Row],[COLDROOM FEE]])-DATA[[#This Row],[STORAGE FEE]]</f>
        <v>0</v>
      </c>
      <c r="R249" s="210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400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204" t="s">
        <v>1126</v>
      </c>
      <c r="B250" s="203" t="s">
        <v>1127</v>
      </c>
      <c r="C250" s="203">
        <v>77</v>
      </c>
      <c r="D250" s="204" t="s">
        <v>53</v>
      </c>
      <c r="E250" s="204" t="s">
        <v>1058</v>
      </c>
      <c r="F250" s="205" t="s">
        <v>1059</v>
      </c>
      <c r="G250" s="204" t="s">
        <v>73</v>
      </c>
      <c r="H250" s="206" t="s">
        <v>1128</v>
      </c>
      <c r="I250" s="204" t="s">
        <v>50</v>
      </c>
      <c r="J250" s="207">
        <v>45973</v>
      </c>
      <c r="K250" s="207">
        <v>46143</v>
      </c>
      <c r="L250" s="203">
        <f>IF(ISBLANK(DATA[[#This Row],[DISCHARGE DATE]]),"NO DATE", DATA[[#This Row],[DISCHARGE DATE]]-DATA[[#This Row],[ADMISSION DATE]]+1)</f>
        <v>171</v>
      </c>
      <c r="M250" s="208">
        <v>350</v>
      </c>
      <c r="N250" s="208">
        <v>2223</v>
      </c>
      <c r="O250" s="209" t="s">
        <v>1129</v>
      </c>
      <c r="P250" s="209">
        <v>289</v>
      </c>
      <c r="Q250" s="210">
        <f>IF(DATA[[#This Row],[STORAGE FEE]]=0,"NULL",DATA[[#This Row],[COLDROOM FEE]])-DATA[[#This Row],[STORAGE FEE]]</f>
        <v>0</v>
      </c>
      <c r="R250" s="210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400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204" t="s">
        <v>1130</v>
      </c>
      <c r="B251" s="203" t="s">
        <v>107</v>
      </c>
      <c r="C251" s="203">
        <v>63</v>
      </c>
      <c r="D251" s="204" t="s">
        <v>53</v>
      </c>
      <c r="E251" s="204" t="s">
        <v>1009</v>
      </c>
      <c r="F251" s="205" t="s">
        <v>1010</v>
      </c>
      <c r="G251" s="204" t="s">
        <v>73</v>
      </c>
      <c r="H251" s="206" t="s">
        <v>1131</v>
      </c>
      <c r="I251" s="204" t="s">
        <v>57</v>
      </c>
      <c r="J251" s="207">
        <v>45974</v>
      </c>
      <c r="K251" s="207">
        <v>46108</v>
      </c>
      <c r="L251" s="203">
        <f>IF(ISBLANK(DATA[[#This Row],[DISCHARGE DATE]]),"NO DATE", DATA[[#This Row],[DISCHARGE DATE]]-DATA[[#This Row],[ADMISSION DATE]]+1)</f>
        <v>135</v>
      </c>
      <c r="M251" s="208">
        <v>350</v>
      </c>
      <c r="N251" s="208">
        <v>2700</v>
      </c>
      <c r="O251" s="209" t="s">
        <v>1132</v>
      </c>
      <c r="P251" s="209">
        <v>254</v>
      </c>
      <c r="Q251" s="210">
        <f>IF(DATA[[#This Row],[STORAGE FEE]]=0,"NULL",DATA[[#This Row],[COLDROOM FEE]])-DATA[[#This Row],[STORAGE FEE]]</f>
        <v>0</v>
      </c>
      <c r="R251" s="210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400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204" t="s">
        <v>1133</v>
      </c>
      <c r="B252" s="203" t="s">
        <v>1134</v>
      </c>
      <c r="C252" s="203">
        <v>38</v>
      </c>
      <c r="D252" s="204" t="s">
        <v>49</v>
      </c>
      <c r="E252" s="204" t="s">
        <v>1135</v>
      </c>
      <c r="F252" s="205" t="s">
        <v>1136</v>
      </c>
      <c r="G252" s="204" t="s">
        <v>73</v>
      </c>
      <c r="H252" s="206" t="s">
        <v>1107</v>
      </c>
      <c r="I252" s="204" t="s">
        <v>50</v>
      </c>
      <c r="J252" s="207">
        <v>45974</v>
      </c>
      <c r="K252" s="207">
        <v>46108</v>
      </c>
      <c r="L252" s="203">
        <f>IF(ISBLANK(DATA[[#This Row],[DISCHARGE DATE]]),"NO DATE", DATA[[#This Row],[DISCHARGE DATE]]-DATA[[#This Row],[ADMISSION DATE]]+1)</f>
        <v>135</v>
      </c>
      <c r="M252" s="208">
        <v>350</v>
      </c>
      <c r="N252" s="208">
        <v>1755</v>
      </c>
      <c r="O252" s="209" t="s">
        <v>1137</v>
      </c>
      <c r="P252" s="209">
        <v>148</v>
      </c>
      <c r="Q252" s="210">
        <f>IF(DATA[[#This Row],[STORAGE FEE]]=0,"NULL",DATA[[#This Row],[COLDROOM FEE]])-DATA[[#This Row],[STORAGE FEE]]</f>
        <v>0</v>
      </c>
      <c r="R252" s="210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400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204" t="s">
        <v>1138</v>
      </c>
      <c r="B253" s="203" t="s">
        <v>1139</v>
      </c>
      <c r="C253" s="203">
        <v>65</v>
      </c>
      <c r="D253" s="204" t="s">
        <v>49</v>
      </c>
      <c r="E253" s="204" t="s">
        <v>661</v>
      </c>
      <c r="F253" s="205">
        <v>247404050</v>
      </c>
      <c r="G253" s="204" t="s">
        <v>73</v>
      </c>
      <c r="H253" s="206" t="s">
        <v>944</v>
      </c>
      <c r="I253" s="204" t="s">
        <v>50</v>
      </c>
      <c r="J253" s="207">
        <v>45976</v>
      </c>
      <c r="K253" s="207">
        <v>46234</v>
      </c>
      <c r="L253" s="203">
        <f>IF(ISBLANK(DATA[[#This Row],[DISCHARGE DATE]]),"NO DATE", DATA[[#This Row],[DISCHARGE DATE]]-DATA[[#This Row],[ADMISSION DATE]]+1)</f>
        <v>259</v>
      </c>
      <c r="M253" s="208">
        <v>350</v>
      </c>
      <c r="N253" s="208">
        <v>2367</v>
      </c>
      <c r="O253" s="209" t="s">
        <v>1140</v>
      </c>
      <c r="P253" s="209">
        <v>337</v>
      </c>
      <c r="Q253" s="210">
        <f>IF(DATA[[#This Row],[STORAGE FEE]]=0,"NULL",DATA[[#This Row],[COLDROOM FEE]])-DATA[[#This Row],[STORAGE FEE]]</f>
        <v>-1000</v>
      </c>
      <c r="R253" s="210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400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204" t="s">
        <v>1141</v>
      </c>
      <c r="B254" s="203" t="s">
        <v>1142</v>
      </c>
      <c r="C254" s="203">
        <v>92</v>
      </c>
      <c r="D254" s="204" t="s">
        <v>49</v>
      </c>
      <c r="E254" s="204" t="s">
        <v>1143</v>
      </c>
      <c r="F254" s="205" t="s">
        <v>1144</v>
      </c>
      <c r="G254" s="204" t="s">
        <v>270</v>
      </c>
      <c r="H254" s="206" t="s">
        <v>1145</v>
      </c>
      <c r="I254" s="204" t="s">
        <v>50</v>
      </c>
      <c r="J254" s="207">
        <v>45976</v>
      </c>
      <c r="K254" s="207">
        <v>46122</v>
      </c>
      <c r="L254" s="203">
        <f>IF(ISBLANK(DATA[[#This Row],[DISCHARGE DATE]]),"NO DATE", DATA[[#This Row],[DISCHARGE DATE]]-DATA[[#This Row],[ADMISSION DATE]]+1)</f>
        <v>147</v>
      </c>
      <c r="M254" s="208">
        <v>350</v>
      </c>
      <c r="N254" s="208">
        <v>1911</v>
      </c>
      <c r="O254" s="209" t="s">
        <v>1146</v>
      </c>
      <c r="P254" s="209">
        <v>272</v>
      </c>
      <c r="Q254" s="210">
        <f>IF(DATA[[#This Row],[STORAGE FEE]]=0,"NULL",DATA[[#This Row],[COLDROOM FEE]])-DATA[[#This Row],[STORAGE FEE]]</f>
        <v>0</v>
      </c>
      <c r="R254" s="210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400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204" t="s">
        <v>1147</v>
      </c>
      <c r="B255" s="203" t="s">
        <v>1148</v>
      </c>
      <c r="C255" s="203">
        <v>65</v>
      </c>
      <c r="D255" s="204" t="s">
        <v>53</v>
      </c>
      <c r="E255" s="204" t="s">
        <v>898</v>
      </c>
      <c r="F255" s="205" t="s">
        <v>1149</v>
      </c>
      <c r="G255" s="204" t="s">
        <v>1115</v>
      </c>
      <c r="H255" s="206" t="s">
        <v>1128</v>
      </c>
      <c r="I255" s="204" t="s">
        <v>50</v>
      </c>
      <c r="J255" s="207">
        <v>45978</v>
      </c>
      <c r="K255" s="207">
        <v>46129</v>
      </c>
      <c r="L255" s="203">
        <f>IF(ISBLANK(DATA[[#This Row],[DISCHARGE DATE]]),"NO DATE", DATA[[#This Row],[DISCHARGE DATE]]-DATA[[#This Row],[ADMISSION DATE]]+1)</f>
        <v>152</v>
      </c>
      <c r="M255" s="208">
        <v>350</v>
      </c>
      <c r="N255" s="208">
        <v>1976</v>
      </c>
      <c r="O255" s="209" t="s">
        <v>1150</v>
      </c>
      <c r="P255" s="209">
        <v>275</v>
      </c>
      <c r="Q255" s="210">
        <f>IF(DATA[[#This Row],[STORAGE FEE]]=0,"NULL",DATA[[#This Row],[COLDROOM FEE]])-DATA[[#This Row],[STORAGE FEE]]</f>
        <v>0</v>
      </c>
      <c r="R255" s="210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400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204" t="s">
        <v>1151</v>
      </c>
      <c r="B256" s="203" t="s">
        <v>1152</v>
      </c>
      <c r="C256" s="203">
        <v>65</v>
      </c>
      <c r="D256" s="204" t="s">
        <v>53</v>
      </c>
      <c r="E256" s="204" t="s">
        <v>1153</v>
      </c>
      <c r="F256" s="205" t="s">
        <v>1154</v>
      </c>
      <c r="G256" s="204" t="s">
        <v>73</v>
      </c>
      <c r="H256" s="206" t="s">
        <v>1016</v>
      </c>
      <c r="I256" s="204" t="s">
        <v>50</v>
      </c>
      <c r="J256" s="207">
        <v>45981</v>
      </c>
      <c r="K256" s="207">
        <v>46108</v>
      </c>
      <c r="L256" s="203">
        <f>IF(ISBLANK(DATA[[#This Row],[DISCHARGE DATE]]),"NO DATE", DATA[[#This Row],[DISCHARGE DATE]]-DATA[[#This Row],[ADMISSION DATE]]+1)</f>
        <v>128</v>
      </c>
      <c r="M256" s="208">
        <v>350</v>
      </c>
      <c r="N256" s="208">
        <v>1664</v>
      </c>
      <c r="O256" s="209" t="s">
        <v>1155</v>
      </c>
      <c r="P256" s="209">
        <v>149</v>
      </c>
      <c r="Q256" s="210">
        <f>IF(DATA[[#This Row],[STORAGE FEE]]=0,"NULL",DATA[[#This Row],[COLDROOM FEE]])-DATA[[#This Row],[STORAGE FEE]]</f>
        <v>0</v>
      </c>
      <c r="R256" s="210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400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204" t="s">
        <v>1156</v>
      </c>
      <c r="B257" s="203" t="s">
        <v>1157</v>
      </c>
      <c r="C257" s="203">
        <v>80</v>
      </c>
      <c r="D257" s="204" t="s">
        <v>49</v>
      </c>
      <c r="E257" s="204" t="s">
        <v>1158</v>
      </c>
      <c r="F257" s="205" t="s">
        <v>1159</v>
      </c>
      <c r="G257" s="204" t="s">
        <v>73</v>
      </c>
      <c r="H257" s="206">
        <v>0.8125</v>
      </c>
      <c r="I257" s="204" t="s">
        <v>50</v>
      </c>
      <c r="J257" s="207">
        <v>45986</v>
      </c>
      <c r="K257" s="207">
        <v>46143</v>
      </c>
      <c r="L257" s="203">
        <f>IF(ISBLANK(DATA[[#This Row],[DISCHARGE DATE]]),"NO DATE", DATA[[#This Row],[DISCHARGE DATE]]-DATA[[#This Row],[ADMISSION DATE]]+1)</f>
        <v>158</v>
      </c>
      <c r="M257" s="208">
        <v>350</v>
      </c>
      <c r="N257" s="208">
        <v>2054</v>
      </c>
      <c r="O257" s="209" t="s">
        <v>1160</v>
      </c>
      <c r="P257" s="209">
        <v>288</v>
      </c>
      <c r="Q257" s="210">
        <f>IF(DATA[[#This Row],[STORAGE FEE]]=0,"NULL",DATA[[#This Row],[COLDROOM FEE]])-DATA[[#This Row],[STORAGE FEE]]</f>
        <v>0</v>
      </c>
      <c r="R257" s="210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400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204" t="s">
        <v>1161</v>
      </c>
      <c r="B258" s="203" t="s">
        <v>1162</v>
      </c>
      <c r="C258" s="203">
        <v>101</v>
      </c>
      <c r="D258" s="204" t="s">
        <v>49</v>
      </c>
      <c r="E258" s="204" t="s">
        <v>1163</v>
      </c>
      <c r="F258" s="205" t="s">
        <v>1164</v>
      </c>
      <c r="G258" s="204" t="s">
        <v>73</v>
      </c>
      <c r="H258" s="206" t="s">
        <v>1165</v>
      </c>
      <c r="I258" s="204" t="s">
        <v>50</v>
      </c>
      <c r="J258" s="207">
        <v>45987</v>
      </c>
      <c r="K258" s="207">
        <v>46171</v>
      </c>
      <c r="L258" s="203">
        <f>IF(ISBLANK(DATA[[#This Row],[DISCHARGE DATE]]),"NO DATE", DATA[[#This Row],[DISCHARGE DATE]]-DATA[[#This Row],[ADMISSION DATE]]+1)</f>
        <v>185</v>
      </c>
      <c r="M258" s="208">
        <v>350</v>
      </c>
      <c r="N258" s="208">
        <v>2405</v>
      </c>
      <c r="O258" s="209" t="s">
        <v>1166</v>
      </c>
      <c r="P258" s="209">
        <v>306</v>
      </c>
      <c r="Q258" s="210">
        <f>IF(DATA[[#This Row],[STORAGE FEE]]=0,"NULL",DATA[[#This Row],[COLDROOM FEE]])-DATA[[#This Row],[STORAGE FEE]]</f>
        <v>0</v>
      </c>
      <c r="R258" s="210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400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204" t="s">
        <v>1167</v>
      </c>
      <c r="B259" s="203" t="s">
        <v>1168</v>
      </c>
      <c r="C259" s="203">
        <v>52</v>
      </c>
      <c r="D259" s="204" t="s">
        <v>53</v>
      </c>
      <c r="E259" s="204" t="s">
        <v>1169</v>
      </c>
      <c r="F259" s="205" t="s">
        <v>1170</v>
      </c>
      <c r="G259" s="204" t="s">
        <v>83</v>
      </c>
      <c r="H259" s="206" t="s">
        <v>1171</v>
      </c>
      <c r="I259" s="204" t="s">
        <v>50</v>
      </c>
      <c r="J259" s="207">
        <v>45987</v>
      </c>
      <c r="K259" s="207">
        <v>46142</v>
      </c>
      <c r="L259" s="203">
        <f>IF(ISBLANK(DATA[[#This Row],[DISCHARGE DATE]]),"NO DATE", DATA[[#This Row],[DISCHARGE DATE]]-DATA[[#This Row],[ADMISSION DATE]]+1)</f>
        <v>156</v>
      </c>
      <c r="M259" s="208">
        <v>350</v>
      </c>
      <c r="N259" s="208">
        <v>2028</v>
      </c>
      <c r="O259" s="209" t="s">
        <v>1172</v>
      </c>
      <c r="P259" s="209">
        <v>281</v>
      </c>
      <c r="Q259" s="210">
        <f>IF(DATA[[#This Row],[STORAGE FEE]]=0,"NULL",DATA[[#This Row],[COLDROOM FEE]])-DATA[[#This Row],[STORAGE FEE]]</f>
        <v>0</v>
      </c>
      <c r="R259" s="210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400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204" t="s">
        <v>1173</v>
      </c>
      <c r="B260" s="203" t="s">
        <v>1174</v>
      </c>
      <c r="C260" s="203">
        <v>52</v>
      </c>
      <c r="D260" s="204" t="s">
        <v>53</v>
      </c>
      <c r="E260" s="204" t="s">
        <v>1175</v>
      </c>
      <c r="F260" s="205" t="s">
        <v>1176</v>
      </c>
      <c r="G260" s="204" t="s">
        <v>226</v>
      </c>
      <c r="H260" s="206" t="s">
        <v>1177</v>
      </c>
      <c r="I260" s="204" t="s">
        <v>50</v>
      </c>
      <c r="J260" s="207">
        <v>45987</v>
      </c>
      <c r="K260" s="207">
        <v>46353</v>
      </c>
      <c r="L260" s="203">
        <f>IF(ISBLANK(DATA[[#This Row],[DISCHARGE DATE]]),"NO DATE", DATA[[#This Row],[DISCHARGE DATE]]-DATA[[#This Row],[ADMISSION DATE]]+1)</f>
        <v>367</v>
      </c>
      <c r="M260" s="208">
        <v>350</v>
      </c>
      <c r="N260" s="208"/>
      <c r="O260" s="209" t="s">
        <v>1178</v>
      </c>
      <c r="P260" s="209"/>
      <c r="Q260" s="210">
        <f>IF(DATA[[#This Row],[STORAGE FEE]]=0,"NULL",DATA[[#This Row],[COLDROOM FEE]])-DATA[[#This Row],[STORAGE FEE]]</f>
        <v>-4771</v>
      </c>
      <c r="R260" s="210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400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204" t="s">
        <v>1179</v>
      </c>
      <c r="B261" s="203" t="s">
        <v>1180</v>
      </c>
      <c r="C261" s="203">
        <v>85</v>
      </c>
      <c r="D261" s="204" t="s">
        <v>49</v>
      </c>
      <c r="E261" s="204" t="s">
        <v>1181</v>
      </c>
      <c r="F261" s="205" t="s">
        <v>1182</v>
      </c>
      <c r="G261" s="204" t="s">
        <v>226</v>
      </c>
      <c r="H261" s="206" t="s">
        <v>1177</v>
      </c>
      <c r="I261" s="204" t="s">
        <v>50</v>
      </c>
      <c r="J261" s="207">
        <v>45988</v>
      </c>
      <c r="K261" s="207">
        <v>46122</v>
      </c>
      <c r="L261" s="203">
        <f>IF(ISBLANK(DATA[[#This Row],[DISCHARGE DATE]]),"NO DATE", DATA[[#This Row],[DISCHARGE DATE]]-DATA[[#This Row],[ADMISSION DATE]]+1)</f>
        <v>135</v>
      </c>
      <c r="M261" s="208">
        <v>350</v>
      </c>
      <c r="N261" s="208">
        <v>1755</v>
      </c>
      <c r="O261" s="209" t="s">
        <v>1183</v>
      </c>
      <c r="P261" s="209">
        <v>144</v>
      </c>
      <c r="Q261" s="210">
        <f>IF(DATA[[#This Row],[STORAGE FEE]]=0,"NULL",DATA[[#This Row],[COLDROOM FEE]])-DATA[[#This Row],[STORAGE FEE]]</f>
        <v>0</v>
      </c>
      <c r="R261" s="210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400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204" t="s">
        <v>1184</v>
      </c>
      <c r="B262" s="203" t="s">
        <v>275</v>
      </c>
      <c r="C262" s="203">
        <v>60</v>
      </c>
      <c r="D262" s="204" t="s">
        <v>53</v>
      </c>
      <c r="E262" s="204" t="s">
        <v>1185</v>
      </c>
      <c r="F262" s="205" t="s">
        <v>1186</v>
      </c>
      <c r="G262" s="204" t="s">
        <v>1187</v>
      </c>
      <c r="H262" s="206" t="s">
        <v>1188</v>
      </c>
      <c r="I262" s="204" t="s">
        <v>50</v>
      </c>
      <c r="J262" s="207">
        <v>45988</v>
      </c>
      <c r="K262" s="207">
        <v>46080</v>
      </c>
      <c r="L262" s="203">
        <f>IF(ISBLANK(DATA[[#This Row],[DISCHARGE DATE]]),"NO DATE", DATA[[#This Row],[DISCHARGE DATE]]-DATA[[#This Row],[ADMISSION DATE]]+1)</f>
        <v>93</v>
      </c>
      <c r="M262" s="208">
        <v>350</v>
      </c>
      <c r="N262" s="208">
        <v>1209</v>
      </c>
      <c r="O262" s="209" t="s">
        <v>1189</v>
      </c>
      <c r="P262" s="209">
        <v>140</v>
      </c>
      <c r="Q262" s="210">
        <f>IF(DATA[[#This Row],[STORAGE FEE]]=0,"NULL",DATA[[#This Row],[COLDROOM FEE]])-DATA[[#This Row],[STORAGE FEE]]</f>
        <v>0</v>
      </c>
      <c r="R262" s="210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400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202" t="s">
        <v>1190</v>
      </c>
      <c r="B263" s="203" t="s">
        <v>1191</v>
      </c>
      <c r="C263" s="203">
        <v>80</v>
      </c>
      <c r="D263" s="204" t="s">
        <v>53</v>
      </c>
      <c r="E263" s="204" t="s">
        <v>1192</v>
      </c>
      <c r="F263" s="211" t="s">
        <v>1193</v>
      </c>
      <c r="G263" s="204" t="s">
        <v>73</v>
      </c>
      <c r="H263" s="206" t="s">
        <v>1194</v>
      </c>
      <c r="I263" s="204" t="s">
        <v>50</v>
      </c>
      <c r="J263" s="207">
        <v>45993</v>
      </c>
      <c r="K263" s="207">
        <v>46143</v>
      </c>
      <c r="L263" s="203">
        <f>IF(ISBLANK(DATA[[#This Row],[DISCHARGE DATE]]),"NO DATE", DATA[[#This Row],[DISCHARGE DATE]]-DATA[[#This Row],[ADMISSION DATE]]+1)</f>
        <v>151</v>
      </c>
      <c r="M263" s="208">
        <v>350</v>
      </c>
      <c r="N263" s="208">
        <v>1963</v>
      </c>
      <c r="O263" s="209" t="s">
        <v>1195</v>
      </c>
      <c r="P263" s="209">
        <v>293</v>
      </c>
      <c r="Q263" s="210">
        <f>IF(DATA[[#This Row],[STORAGE FEE]]=0,"NULL",DATA[[#This Row],[COLDROOM FEE]])-DATA[[#This Row],[STORAGE FEE]]</f>
        <v>0</v>
      </c>
      <c r="R263" s="210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400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202" t="s">
        <v>1196</v>
      </c>
      <c r="B264" s="203" t="s">
        <v>1197</v>
      </c>
      <c r="C264" s="203">
        <v>67</v>
      </c>
      <c r="D264" s="204" t="s">
        <v>49</v>
      </c>
      <c r="E264" s="204" t="s">
        <v>629</v>
      </c>
      <c r="F264" s="211">
        <v>244126977</v>
      </c>
      <c r="G264" s="204" t="s">
        <v>73</v>
      </c>
      <c r="H264" s="206" t="s">
        <v>1198</v>
      </c>
      <c r="I264" s="204" t="s">
        <v>57</v>
      </c>
      <c r="J264" s="207">
        <v>45994</v>
      </c>
      <c r="K264" s="207">
        <v>46108</v>
      </c>
      <c r="L264" s="203">
        <f>IF(ISBLANK(DATA[[#This Row],[DISCHARGE DATE]]),"NO DATE", DATA[[#This Row],[DISCHARGE DATE]]-DATA[[#This Row],[ADMISSION DATE]]+1)</f>
        <v>115</v>
      </c>
      <c r="M264" s="208">
        <v>350</v>
      </c>
      <c r="N264" s="208">
        <v>2300</v>
      </c>
      <c r="O264" s="209" t="s">
        <v>1199</v>
      </c>
      <c r="P264" s="209">
        <v>147</v>
      </c>
      <c r="Q264" s="210">
        <f>IF(DATA[[#This Row],[STORAGE FEE]]=0,"NULL",DATA[[#This Row],[COLDROOM FEE]])-DATA[[#This Row],[STORAGE FEE]]</f>
        <v>0</v>
      </c>
      <c r="R264" s="210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400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202" t="s">
        <v>1200</v>
      </c>
      <c r="B265" s="203" t="s">
        <v>1201</v>
      </c>
      <c r="C265" s="203">
        <v>6</v>
      </c>
      <c r="D265" s="204" t="s">
        <v>49</v>
      </c>
      <c r="E265" s="204" t="s">
        <v>1202</v>
      </c>
      <c r="F265" s="211">
        <v>550985768</v>
      </c>
      <c r="G265" s="204" t="s">
        <v>89</v>
      </c>
      <c r="H265" s="206">
        <v>0.85416666666666663</v>
      </c>
      <c r="I265" s="204" t="s">
        <v>50</v>
      </c>
      <c r="J265" s="207">
        <v>45994</v>
      </c>
      <c r="K265" s="207">
        <v>45997</v>
      </c>
      <c r="L265" s="203">
        <f>IF(ISBLANK(DATA[[#This Row],[DISCHARGE DATE]]),"NO DATE", DATA[[#This Row],[DISCHARGE DATE]]-DATA[[#This Row],[ADMISSION DATE]]+1)</f>
        <v>4</v>
      </c>
      <c r="M265" s="208">
        <v>350</v>
      </c>
      <c r="N265" s="208">
        <v>52</v>
      </c>
      <c r="O265" s="209" t="s">
        <v>1203</v>
      </c>
      <c r="P265" s="209">
        <v>121</v>
      </c>
      <c r="Q265" s="210">
        <f>IF(DATA[[#This Row],[STORAGE FEE]]=0,"NULL",DATA[[#This Row],[COLDROOM FEE]])-DATA[[#This Row],[STORAGE FEE]]</f>
        <v>0</v>
      </c>
      <c r="R265" s="210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400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202" t="s">
        <v>1204</v>
      </c>
      <c r="B266" s="203" t="s">
        <v>1205</v>
      </c>
      <c r="C266" s="203">
        <v>70</v>
      </c>
      <c r="D266" s="204" t="s">
        <v>49</v>
      </c>
      <c r="E266" s="204" t="s">
        <v>1206</v>
      </c>
      <c r="F266" s="211">
        <v>242512984</v>
      </c>
      <c r="G266" s="204" t="s">
        <v>73</v>
      </c>
      <c r="H266" s="206">
        <v>0.39583333333333331</v>
      </c>
      <c r="I266" s="204" t="s">
        <v>50</v>
      </c>
      <c r="J266" s="207">
        <v>45996</v>
      </c>
      <c r="K266" s="207">
        <v>46171</v>
      </c>
      <c r="L266" s="203">
        <f>IF(ISBLANK(DATA[[#This Row],[DISCHARGE DATE]]),"NO DATE", DATA[[#This Row],[DISCHARGE DATE]]-DATA[[#This Row],[ADMISSION DATE]]+1)</f>
        <v>176</v>
      </c>
      <c r="M266" s="208">
        <v>350</v>
      </c>
      <c r="N266" s="208">
        <v>2288</v>
      </c>
      <c r="O266" s="209">
        <v>270</v>
      </c>
      <c r="P266" s="209">
        <v>319</v>
      </c>
      <c r="Q266" s="210">
        <f>IF(DATA[[#This Row],[STORAGE FEE]]=0,"NULL",DATA[[#This Row],[COLDROOM FEE]])-DATA[[#This Row],[STORAGE FEE]]</f>
        <v>0</v>
      </c>
      <c r="R266" s="210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400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202" t="s">
        <v>1207</v>
      </c>
      <c r="B267" s="203" t="s">
        <v>1208</v>
      </c>
      <c r="C267" s="203">
        <v>65</v>
      </c>
      <c r="D267" s="204" t="s">
        <v>49</v>
      </c>
      <c r="E267" s="204" t="s">
        <v>1209</v>
      </c>
      <c r="F267" s="205">
        <v>248131246</v>
      </c>
      <c r="G267" s="204" t="s">
        <v>73</v>
      </c>
      <c r="H267" s="206">
        <v>0.41666666666666669</v>
      </c>
      <c r="I267" s="204" t="s">
        <v>50</v>
      </c>
      <c r="J267" s="207">
        <v>45996</v>
      </c>
      <c r="K267" s="207">
        <v>46143</v>
      </c>
      <c r="L267" s="203">
        <f>IF(ISBLANK(DATA[[#This Row],[DISCHARGE DATE]]),"NO DATE", DATA[[#This Row],[DISCHARGE DATE]]-DATA[[#This Row],[ADMISSION DATE]]+1)</f>
        <v>148</v>
      </c>
      <c r="M267" s="208">
        <v>350</v>
      </c>
      <c r="N267" s="208">
        <v>1924</v>
      </c>
      <c r="O267" s="209">
        <v>271</v>
      </c>
      <c r="P267" s="209">
        <v>282</v>
      </c>
      <c r="Q267" s="210">
        <f>IF(DATA[[#This Row],[STORAGE FEE]]=0,"NULL",DATA[[#This Row],[COLDROOM FEE]])-DATA[[#This Row],[STORAGE FEE]]</f>
        <v>0</v>
      </c>
      <c r="R267" s="210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400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202" t="s">
        <v>1210</v>
      </c>
      <c r="B268" s="203" t="s">
        <v>1211</v>
      </c>
      <c r="C268" s="203">
        <v>39</v>
      </c>
      <c r="D268" s="204" t="s">
        <v>53</v>
      </c>
      <c r="E268" s="204" t="s">
        <v>1064</v>
      </c>
      <c r="F268" s="205">
        <v>554620203</v>
      </c>
      <c r="G268" s="204" t="s">
        <v>1066</v>
      </c>
      <c r="H268" s="206">
        <v>0.34722222222222221</v>
      </c>
      <c r="I268" s="204" t="s">
        <v>57</v>
      </c>
      <c r="J268" s="207">
        <v>45999</v>
      </c>
      <c r="K268" s="207">
        <v>46038</v>
      </c>
      <c r="L268" s="203">
        <f>IF(ISBLANK(DATA[[#This Row],[DISCHARGE DATE]]),"NO DATE", DATA[[#This Row],[DISCHARGE DATE]]-DATA[[#This Row],[ADMISSION DATE]]+1)</f>
        <v>40</v>
      </c>
      <c r="M268" s="208">
        <v>350</v>
      </c>
      <c r="N268" s="208">
        <v>800</v>
      </c>
      <c r="O268" s="209">
        <v>272</v>
      </c>
      <c r="P268" s="209">
        <v>124</v>
      </c>
      <c r="Q268" s="210">
        <f>IF(DATA[[#This Row],[STORAGE FEE]]=0,"NULL",DATA[[#This Row],[COLDROOM FEE]])-DATA[[#This Row],[STORAGE FEE]]</f>
        <v>0</v>
      </c>
      <c r="R268" s="210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400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3">
      <c r="A269" s="202" t="s">
        <v>1212</v>
      </c>
      <c r="B269" s="203" t="s">
        <v>1213</v>
      </c>
      <c r="C269" s="203">
        <v>45</v>
      </c>
      <c r="D269" s="204" t="s">
        <v>53</v>
      </c>
      <c r="E269" s="204" t="s">
        <v>1214</v>
      </c>
      <c r="F269" s="205">
        <v>549685856</v>
      </c>
      <c r="G269" s="204" t="s">
        <v>651</v>
      </c>
      <c r="H269" s="206">
        <v>0.27083333333333331</v>
      </c>
      <c r="I269" s="204" t="s">
        <v>50</v>
      </c>
      <c r="J269" s="207">
        <v>45997</v>
      </c>
      <c r="K269" s="207">
        <v>46143</v>
      </c>
      <c r="L269" s="203">
        <f>IF(ISBLANK(DATA[[#This Row],[DISCHARGE DATE]]),"NO DATE", DATA[[#This Row],[DISCHARGE DATE]]-DATA[[#This Row],[ADMISSION DATE]]+1)</f>
        <v>147</v>
      </c>
      <c r="M269" s="208">
        <v>350</v>
      </c>
      <c r="N269" s="208">
        <v>1911</v>
      </c>
      <c r="O269" s="209">
        <v>273</v>
      </c>
      <c r="P269" s="209">
        <v>297</v>
      </c>
      <c r="Q269" s="210">
        <f>IF(DATA[[#This Row],[STORAGE FEE]]=0,"NULL",DATA[[#This Row],[COLDROOM FEE]])-DATA[[#This Row],[STORAGE FEE]]</f>
        <v>0</v>
      </c>
      <c r="R269" s="210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400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3">
      <c r="A270" s="202" t="s">
        <v>1215</v>
      </c>
      <c r="B270" s="203" t="s">
        <v>1216</v>
      </c>
      <c r="C270" s="203">
        <v>35</v>
      </c>
      <c r="D270" s="204" t="s">
        <v>49</v>
      </c>
      <c r="E270" s="204" t="s">
        <v>1217</v>
      </c>
      <c r="F270" s="205">
        <v>241372177</v>
      </c>
      <c r="G270" s="204" t="s">
        <v>73</v>
      </c>
      <c r="H270" s="206">
        <v>0.41666666666666669</v>
      </c>
      <c r="I270" s="204" t="s">
        <v>50</v>
      </c>
      <c r="J270" s="207">
        <v>45999</v>
      </c>
      <c r="K270" s="207">
        <v>46108</v>
      </c>
      <c r="L270" s="203">
        <f>IF(ISBLANK(DATA[[#This Row],[DISCHARGE DATE]]),"NO DATE", DATA[[#This Row],[DISCHARGE DATE]]-DATA[[#This Row],[ADMISSION DATE]]+1)</f>
        <v>110</v>
      </c>
      <c r="M270" s="208">
        <v>350</v>
      </c>
      <c r="N270" s="208">
        <v>1430</v>
      </c>
      <c r="O270" s="209">
        <v>274</v>
      </c>
      <c r="P270" s="209">
        <v>145</v>
      </c>
      <c r="Q270" s="210">
        <f>IF(DATA[[#This Row],[STORAGE FEE]]=0,"NULL",DATA[[#This Row],[COLDROOM FEE]])-DATA[[#This Row],[STORAGE FEE]]</f>
        <v>0</v>
      </c>
      <c r="R270" s="210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400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202" t="s">
        <v>1218</v>
      </c>
      <c r="B271" s="203" t="s">
        <v>1219</v>
      </c>
      <c r="C271" s="203">
        <v>62</v>
      </c>
      <c r="D271" s="204" t="s">
        <v>49</v>
      </c>
      <c r="E271" s="204" t="s">
        <v>1220</v>
      </c>
      <c r="F271" s="205">
        <v>540042991</v>
      </c>
      <c r="G271" s="204" t="s">
        <v>73</v>
      </c>
      <c r="H271" s="206">
        <v>0.8125</v>
      </c>
      <c r="I271" s="204" t="s">
        <v>50</v>
      </c>
      <c r="J271" s="207">
        <v>46002</v>
      </c>
      <c r="K271" s="207">
        <v>46143</v>
      </c>
      <c r="L271" s="203">
        <f>IF(ISBLANK(DATA[[#This Row],[DISCHARGE DATE]]),"NO DATE", DATA[[#This Row],[DISCHARGE DATE]]-DATA[[#This Row],[ADMISSION DATE]]+1)</f>
        <v>142</v>
      </c>
      <c r="M271" s="208">
        <v>350</v>
      </c>
      <c r="N271" s="208">
        <v>1846</v>
      </c>
      <c r="O271" s="209">
        <v>275</v>
      </c>
      <c r="P271" s="209">
        <v>285</v>
      </c>
      <c r="Q271" s="210">
        <f>IF(DATA[[#This Row],[STORAGE FEE]]=0,"NULL",DATA[[#This Row],[COLDROOM FEE]])-DATA[[#This Row],[STORAGE FEE]]</f>
        <v>0</v>
      </c>
      <c r="R271" s="210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400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202" t="s">
        <v>1221</v>
      </c>
      <c r="B272" s="203" t="s">
        <v>1222</v>
      </c>
      <c r="C272" s="203">
        <v>36</v>
      </c>
      <c r="D272" s="204" t="s">
        <v>49</v>
      </c>
      <c r="E272" s="204" t="s">
        <v>1223</v>
      </c>
      <c r="F272" s="205">
        <v>241385818</v>
      </c>
      <c r="G272" s="204" t="s">
        <v>73</v>
      </c>
      <c r="H272" s="206">
        <v>0.125</v>
      </c>
      <c r="I272" s="204" t="s">
        <v>50</v>
      </c>
      <c r="J272" s="207">
        <v>46004</v>
      </c>
      <c r="K272" s="207">
        <v>46206</v>
      </c>
      <c r="L272" s="203">
        <f>IF(ISBLANK(DATA[[#This Row],[DISCHARGE DATE]]),"NO DATE", DATA[[#This Row],[DISCHARGE DATE]]-DATA[[#This Row],[ADMISSION DATE]]+1)</f>
        <v>203</v>
      </c>
      <c r="M272" s="208">
        <v>350</v>
      </c>
      <c r="N272" s="208">
        <v>2639</v>
      </c>
      <c r="O272" s="209">
        <v>276</v>
      </c>
      <c r="P272" s="209">
        <v>326</v>
      </c>
      <c r="Q272" s="210">
        <f>IF(DATA[[#This Row],[STORAGE FEE]]=0,"NULL",DATA[[#This Row],[COLDROOM FEE]])-DATA[[#This Row],[STORAGE FEE]]</f>
        <v>0</v>
      </c>
      <c r="R272" s="210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400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202" t="s">
        <v>1224</v>
      </c>
      <c r="B273" s="203" t="s">
        <v>1225</v>
      </c>
      <c r="C273" s="203">
        <v>75</v>
      </c>
      <c r="D273" s="204" t="s">
        <v>49</v>
      </c>
      <c r="E273" s="204" t="s">
        <v>1226</v>
      </c>
      <c r="F273" s="205">
        <v>541089136</v>
      </c>
      <c r="G273" s="204" t="s">
        <v>73</v>
      </c>
      <c r="H273" s="206">
        <v>0.46527777777777779</v>
      </c>
      <c r="I273" s="204" t="s">
        <v>50</v>
      </c>
      <c r="J273" s="207">
        <v>46006</v>
      </c>
      <c r="K273" s="207">
        <v>46318</v>
      </c>
      <c r="L273" s="203">
        <f>IF(ISBLANK(DATA[[#This Row],[DISCHARGE DATE]]),"NO DATE", DATA[[#This Row],[DISCHARGE DATE]]-DATA[[#This Row],[ADMISSION DATE]]+1)</f>
        <v>313</v>
      </c>
      <c r="M273" s="208">
        <v>350</v>
      </c>
      <c r="N273" s="208"/>
      <c r="O273" s="209">
        <v>277</v>
      </c>
      <c r="P273" s="209"/>
      <c r="Q273" s="210">
        <f>IF(DATA[[#This Row],[STORAGE FEE]]=0,"NULL",DATA[[#This Row],[COLDROOM FEE]])-DATA[[#This Row],[STORAGE FEE]]</f>
        <v>-4069</v>
      </c>
      <c r="R273" s="210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400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202" t="s">
        <v>1227</v>
      </c>
      <c r="B274" s="203" t="s">
        <v>1228</v>
      </c>
      <c r="C274" s="203">
        <v>64</v>
      </c>
      <c r="D274" s="204" t="s">
        <v>53</v>
      </c>
      <c r="E274" s="204" t="s">
        <v>1229</v>
      </c>
      <c r="F274" s="205">
        <v>241455337</v>
      </c>
      <c r="G274" s="204" t="s">
        <v>78</v>
      </c>
      <c r="H274" s="206">
        <v>0.8125</v>
      </c>
      <c r="I274" s="204" t="s">
        <v>50</v>
      </c>
      <c r="J274" s="207">
        <v>46010</v>
      </c>
      <c r="K274" s="207">
        <v>46108</v>
      </c>
      <c r="L274" s="203">
        <f>IF(ISBLANK(DATA[[#This Row],[DISCHARGE DATE]]),"NO DATE", DATA[[#This Row],[DISCHARGE DATE]]-DATA[[#This Row],[ADMISSION DATE]]+1)</f>
        <v>99</v>
      </c>
      <c r="M274" s="208">
        <v>350</v>
      </c>
      <c r="N274" s="208">
        <v>1287</v>
      </c>
      <c r="O274" s="209">
        <v>278</v>
      </c>
      <c r="P274" s="209">
        <v>265</v>
      </c>
      <c r="Q274" s="210">
        <f>IF(DATA[[#This Row],[STORAGE FEE]]=0,"NULL",DATA[[#This Row],[COLDROOM FEE]])-DATA[[#This Row],[STORAGE FEE]]</f>
        <v>0</v>
      </c>
      <c r="R274" s="210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400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202" t="s">
        <v>1230</v>
      </c>
      <c r="B275" s="203" t="s">
        <v>1231</v>
      </c>
      <c r="C275" s="203">
        <v>52</v>
      </c>
      <c r="D275" s="204" t="s">
        <v>53</v>
      </c>
      <c r="E275" s="204" t="s">
        <v>1232</v>
      </c>
      <c r="F275" s="205">
        <v>541116410</v>
      </c>
      <c r="G275" s="204" t="s">
        <v>1233</v>
      </c>
      <c r="H275" s="206">
        <v>0.8125</v>
      </c>
      <c r="I275" s="204" t="s">
        <v>50</v>
      </c>
      <c r="J275" s="207">
        <v>46015</v>
      </c>
      <c r="K275" s="207">
        <v>46059</v>
      </c>
      <c r="L275" s="203">
        <f>IF(ISBLANK(DATA[[#This Row],[DISCHARGE DATE]]),"NO DATE", DATA[[#This Row],[DISCHARGE DATE]]-DATA[[#This Row],[ADMISSION DATE]]+1)</f>
        <v>45</v>
      </c>
      <c r="M275" s="208">
        <v>350</v>
      </c>
      <c r="N275" s="208">
        <v>585</v>
      </c>
      <c r="O275" s="209">
        <v>279</v>
      </c>
      <c r="P275" s="209">
        <v>131</v>
      </c>
      <c r="Q275" s="210">
        <f>IF(DATA[[#This Row],[STORAGE FEE]]=0,"NULL",DATA[[#This Row],[COLDROOM FEE]])-DATA[[#This Row],[STORAGE FEE]]</f>
        <v>0</v>
      </c>
      <c r="R275" s="210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400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202" t="s">
        <v>1234</v>
      </c>
      <c r="B276" s="203" t="s">
        <v>1235</v>
      </c>
      <c r="C276" s="203">
        <v>21</v>
      </c>
      <c r="D276" s="204" t="s">
        <v>49</v>
      </c>
      <c r="E276" s="204" t="s">
        <v>1236</v>
      </c>
      <c r="F276" s="205">
        <v>242283600</v>
      </c>
      <c r="G276" s="204" t="s">
        <v>78</v>
      </c>
      <c r="H276" s="206">
        <v>0.85416666666666663</v>
      </c>
      <c r="I276" s="204" t="s">
        <v>50</v>
      </c>
      <c r="J276" s="207">
        <v>46019</v>
      </c>
      <c r="K276" s="207">
        <v>46045</v>
      </c>
      <c r="L276" s="203">
        <f>IF(ISBLANK(DATA[[#This Row],[DISCHARGE DATE]]),"NO DATE", DATA[[#This Row],[DISCHARGE DATE]]-DATA[[#This Row],[ADMISSION DATE]]+1)</f>
        <v>27</v>
      </c>
      <c r="M276" s="208">
        <v>350</v>
      </c>
      <c r="N276" s="208">
        <v>351</v>
      </c>
      <c r="O276" s="209">
        <v>280</v>
      </c>
      <c r="P276" s="209">
        <v>128</v>
      </c>
      <c r="Q276" s="210">
        <f>IF(DATA[[#This Row],[STORAGE FEE]]=0,"NULL",DATA[[#This Row],[COLDROOM FEE]])-DATA[[#This Row],[STORAGE FEE]]</f>
        <v>0</v>
      </c>
      <c r="R276" s="210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400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202" t="s">
        <v>1237</v>
      </c>
      <c r="B277" s="203" t="s">
        <v>1238</v>
      </c>
      <c r="C277" s="203">
        <v>64</v>
      </c>
      <c r="D277" s="204" t="s">
        <v>49</v>
      </c>
      <c r="E277" s="204" t="s">
        <v>1239</v>
      </c>
      <c r="F277" s="205">
        <v>241079234</v>
      </c>
      <c r="G277" s="204" t="s">
        <v>89</v>
      </c>
      <c r="H277" s="206">
        <v>0.85416666666666663</v>
      </c>
      <c r="I277" s="204" t="s">
        <v>50</v>
      </c>
      <c r="J277" s="207">
        <v>46024</v>
      </c>
      <c r="K277" s="207">
        <v>46143</v>
      </c>
      <c r="L277" s="203">
        <f>IF(ISBLANK(DATA[[#This Row],[DISCHARGE DATE]]),"NO DATE", DATA[[#This Row],[DISCHARGE DATE]]-DATA[[#This Row],[ADMISSION DATE]]+1)</f>
        <v>120</v>
      </c>
      <c r="M277" s="208">
        <v>350</v>
      </c>
      <c r="N277" s="208">
        <v>1560</v>
      </c>
      <c r="O277" s="209">
        <v>281</v>
      </c>
      <c r="P277" s="209">
        <v>283</v>
      </c>
      <c r="Q277" s="210">
        <f>IF(DATA[[#This Row],[STORAGE FEE]]=0,"NULL",DATA[[#This Row],[COLDROOM FEE]])-DATA[[#This Row],[STORAGE FEE]]</f>
        <v>0</v>
      </c>
      <c r="R277" s="210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400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202" t="s">
        <v>1240</v>
      </c>
      <c r="B278" s="203" t="s">
        <v>1241</v>
      </c>
      <c r="C278" s="203">
        <v>70</v>
      </c>
      <c r="D278" s="204" t="s">
        <v>53</v>
      </c>
      <c r="E278" s="204" t="s">
        <v>1242</v>
      </c>
      <c r="F278" s="205">
        <v>247279683</v>
      </c>
      <c r="G278" s="204" t="s">
        <v>73</v>
      </c>
      <c r="H278" s="206">
        <v>0.72916666666666663</v>
      </c>
      <c r="I278" s="204" t="s">
        <v>50</v>
      </c>
      <c r="J278" s="207">
        <v>46025</v>
      </c>
      <c r="K278" s="207">
        <v>46143</v>
      </c>
      <c r="L278" s="203">
        <f>IF(ISBLANK(DATA[[#This Row],[DISCHARGE DATE]]),"NO DATE", DATA[[#This Row],[DISCHARGE DATE]]-DATA[[#This Row],[ADMISSION DATE]]+1)</f>
        <v>119</v>
      </c>
      <c r="M278" s="208">
        <v>350</v>
      </c>
      <c r="N278" s="208">
        <v>1547</v>
      </c>
      <c r="O278" s="209">
        <v>282</v>
      </c>
      <c r="P278" s="209">
        <v>287</v>
      </c>
      <c r="Q278" s="210">
        <f>IF(DATA[[#This Row],[STORAGE FEE]]=0,"NULL",DATA[[#This Row],[COLDROOM FEE]])-DATA[[#This Row],[STORAGE FEE]]</f>
        <v>0</v>
      </c>
      <c r="R278" s="210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400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202" t="s">
        <v>1243</v>
      </c>
      <c r="B279" s="203" t="s">
        <v>1244</v>
      </c>
      <c r="C279" s="203">
        <v>37</v>
      </c>
      <c r="D279" s="204" t="s">
        <v>53</v>
      </c>
      <c r="E279" s="204" t="s">
        <v>1245</v>
      </c>
      <c r="F279" s="205">
        <v>545886212</v>
      </c>
      <c r="G279" s="204" t="s">
        <v>73</v>
      </c>
      <c r="H279" s="206">
        <v>0.52083333333333337</v>
      </c>
      <c r="I279" s="204" t="s">
        <v>50</v>
      </c>
      <c r="J279" s="207">
        <v>46025</v>
      </c>
      <c r="K279" s="207">
        <v>46108</v>
      </c>
      <c r="L279" s="203">
        <f>IF(ISBLANK(DATA[[#This Row],[DISCHARGE DATE]]),"NO DATE", DATA[[#This Row],[DISCHARGE DATE]]-DATA[[#This Row],[ADMISSION DATE]]+1)</f>
        <v>84</v>
      </c>
      <c r="M279" s="208">
        <v>350</v>
      </c>
      <c r="N279" s="208">
        <v>1092</v>
      </c>
      <c r="O279" s="209">
        <v>283</v>
      </c>
      <c r="P279" s="209">
        <v>261</v>
      </c>
      <c r="Q279" s="210">
        <f>IF(DATA[[#This Row],[STORAGE FEE]]=0,"NULL",DATA[[#This Row],[COLDROOM FEE]])-DATA[[#This Row],[STORAGE FEE]]</f>
        <v>0</v>
      </c>
      <c r="R279" s="210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400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202" t="s">
        <v>1246</v>
      </c>
      <c r="B280" s="203" t="s">
        <v>1247</v>
      </c>
      <c r="C280" s="203">
        <v>32</v>
      </c>
      <c r="D280" s="204" t="s">
        <v>53</v>
      </c>
      <c r="E280" s="204" t="s">
        <v>1110</v>
      </c>
      <c r="F280" s="205">
        <v>594014353</v>
      </c>
      <c r="G280" s="204" t="s">
        <v>89</v>
      </c>
      <c r="H280" s="206">
        <v>0.60833333333333328</v>
      </c>
      <c r="I280" s="204" t="s">
        <v>50</v>
      </c>
      <c r="J280" s="207">
        <v>46027</v>
      </c>
      <c r="K280" s="207">
        <v>46171</v>
      </c>
      <c r="L280" s="203">
        <f>IF(ISBLANK(DATA[[#This Row],[DISCHARGE DATE]]),"NO DATE", DATA[[#This Row],[DISCHARGE DATE]]-DATA[[#This Row],[ADMISSION DATE]]+1)</f>
        <v>145</v>
      </c>
      <c r="M280" s="208">
        <v>350</v>
      </c>
      <c r="N280" s="208">
        <v>1885</v>
      </c>
      <c r="O280" s="209">
        <v>284</v>
      </c>
      <c r="P280" s="209">
        <v>311</v>
      </c>
      <c r="Q280" s="210">
        <f>IF(DATA[[#This Row],[STORAGE FEE]]=0,"NULL",DATA[[#This Row],[COLDROOM FEE]])-DATA[[#This Row],[STORAGE FEE]]</f>
        <v>0</v>
      </c>
      <c r="R280" s="210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400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202" t="s">
        <v>1248</v>
      </c>
      <c r="B281" s="203" t="s">
        <v>1249</v>
      </c>
      <c r="C281" s="203">
        <v>45</v>
      </c>
      <c r="D281" s="204" t="s">
        <v>49</v>
      </c>
      <c r="E281" s="204" t="s">
        <v>1308</v>
      </c>
      <c r="F281" s="205">
        <v>556562905</v>
      </c>
      <c r="G281" s="204" t="s">
        <v>1187</v>
      </c>
      <c r="H281" s="206">
        <v>0.59166666666666667</v>
      </c>
      <c r="I281" s="204" t="s">
        <v>57</v>
      </c>
      <c r="J281" s="207">
        <v>46030</v>
      </c>
      <c r="K281" s="207">
        <v>46073</v>
      </c>
      <c r="L281" s="203">
        <f>IF(ISBLANK(DATA[[#This Row],[DISCHARGE DATE]]),"NO DATE", DATA[[#This Row],[DISCHARGE DATE]]-DATA[[#This Row],[ADMISSION DATE]]+1)</f>
        <v>44</v>
      </c>
      <c r="M281" s="208">
        <v>350</v>
      </c>
      <c r="N281" s="208">
        <v>880</v>
      </c>
      <c r="O281" s="209">
        <v>285</v>
      </c>
      <c r="P281" s="209">
        <v>137</v>
      </c>
      <c r="Q281" s="210">
        <f>IF(DATA[[#This Row],[STORAGE FEE]]=0,"NULL",DATA[[#This Row],[COLDROOM FEE]])-DATA[[#This Row],[STORAGE FEE]]</f>
        <v>0</v>
      </c>
      <c r="R281" s="210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400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202" t="s">
        <v>1250</v>
      </c>
      <c r="B282" s="203" t="s">
        <v>1251</v>
      </c>
      <c r="C282" s="203">
        <v>75</v>
      </c>
      <c r="D282" s="204" t="s">
        <v>53</v>
      </c>
      <c r="E282" s="204" t="s">
        <v>1252</v>
      </c>
      <c r="F282" s="205">
        <v>592488768</v>
      </c>
      <c r="G282" s="204" t="s">
        <v>89</v>
      </c>
      <c r="H282" s="206">
        <v>0.6069444444444444</v>
      </c>
      <c r="I282" s="204" t="s">
        <v>50</v>
      </c>
      <c r="J282" s="207">
        <v>46031</v>
      </c>
      <c r="K282" s="207">
        <v>46108</v>
      </c>
      <c r="L282" s="203">
        <f>IF(ISBLANK(DATA[[#This Row],[DISCHARGE DATE]]),"NO DATE", DATA[[#This Row],[DISCHARGE DATE]]-DATA[[#This Row],[ADMISSION DATE]]+1)</f>
        <v>78</v>
      </c>
      <c r="M282" s="208">
        <v>350</v>
      </c>
      <c r="N282" s="208">
        <v>1014</v>
      </c>
      <c r="O282" s="209">
        <v>286</v>
      </c>
      <c r="P282" s="209">
        <v>258</v>
      </c>
      <c r="Q282" s="210">
        <f>IF(DATA[[#This Row],[STORAGE FEE]]=0,"NULL",DATA[[#This Row],[COLDROOM FEE]])-DATA[[#This Row],[STORAGE FEE]]</f>
        <v>0</v>
      </c>
      <c r="R282" s="210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400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202" t="s">
        <v>1253</v>
      </c>
      <c r="B283" s="203" t="s">
        <v>821</v>
      </c>
      <c r="C283" s="203">
        <v>30</v>
      </c>
      <c r="D283" s="204" t="s">
        <v>53</v>
      </c>
      <c r="E283" s="204" t="s">
        <v>1254</v>
      </c>
      <c r="F283" s="205">
        <v>242812495</v>
      </c>
      <c r="G283" s="204" t="s">
        <v>73</v>
      </c>
      <c r="H283" s="206">
        <v>0.3125</v>
      </c>
      <c r="I283" s="204" t="s">
        <v>50</v>
      </c>
      <c r="J283" s="207">
        <v>46031</v>
      </c>
      <c r="K283" s="207">
        <v>46045</v>
      </c>
      <c r="L283" s="203">
        <f>IF(ISBLANK(DATA[[#This Row],[DISCHARGE DATE]]),"NO DATE", DATA[[#This Row],[DISCHARGE DATE]]-DATA[[#This Row],[ADMISSION DATE]]+1)</f>
        <v>15</v>
      </c>
      <c r="M283" s="208">
        <v>350</v>
      </c>
      <c r="N283" s="208">
        <v>195</v>
      </c>
      <c r="O283" s="209">
        <v>287</v>
      </c>
      <c r="P283" s="209">
        <v>126</v>
      </c>
      <c r="Q283" s="210">
        <f>IF(DATA[[#This Row],[STORAGE FEE]]=0,"NULL",DATA[[#This Row],[COLDROOM FEE]])-DATA[[#This Row],[STORAGE FEE]]</f>
        <v>0</v>
      </c>
      <c r="R283" s="210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400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202" t="s">
        <v>1255</v>
      </c>
      <c r="B284" s="203" t="s">
        <v>1256</v>
      </c>
      <c r="C284" s="203">
        <v>106</v>
      </c>
      <c r="D284" s="204" t="s">
        <v>53</v>
      </c>
      <c r="E284" s="204" t="s">
        <v>1257</v>
      </c>
      <c r="F284" s="205">
        <v>545722954</v>
      </c>
      <c r="G284" s="204" t="s">
        <v>135</v>
      </c>
      <c r="H284" s="206">
        <v>0.41666666666666669</v>
      </c>
      <c r="I284" s="204" t="s">
        <v>50</v>
      </c>
      <c r="J284" s="207">
        <v>46032</v>
      </c>
      <c r="K284" s="207">
        <v>46129</v>
      </c>
      <c r="L284" s="203">
        <f>IF(ISBLANK(DATA[[#This Row],[DISCHARGE DATE]]),"NO DATE", DATA[[#This Row],[DISCHARGE DATE]]-DATA[[#This Row],[ADMISSION DATE]]+1)</f>
        <v>98</v>
      </c>
      <c r="M284" s="208">
        <v>350</v>
      </c>
      <c r="N284" s="208">
        <v>1274</v>
      </c>
      <c r="O284" s="209">
        <v>288</v>
      </c>
      <c r="P284" s="209">
        <v>274</v>
      </c>
      <c r="Q284" s="210">
        <f>IF(DATA[[#This Row],[STORAGE FEE]]=0,"NULL",DATA[[#This Row],[COLDROOM FEE]])-DATA[[#This Row],[STORAGE FEE]]</f>
        <v>0</v>
      </c>
      <c r="R284" s="210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400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202" t="s">
        <v>1258</v>
      </c>
      <c r="B285" s="203" t="s">
        <v>1259</v>
      </c>
      <c r="C285" s="203">
        <v>70</v>
      </c>
      <c r="D285" s="204" t="s">
        <v>49</v>
      </c>
      <c r="E285" s="204" t="s">
        <v>1260</v>
      </c>
      <c r="F285" s="205">
        <v>552602456</v>
      </c>
      <c r="G285" s="204" t="s">
        <v>1261</v>
      </c>
      <c r="H285" s="206">
        <v>0.13055555555555556</v>
      </c>
      <c r="I285" s="204" t="s">
        <v>50</v>
      </c>
      <c r="J285" s="207">
        <v>46035</v>
      </c>
      <c r="K285" s="207">
        <v>46122</v>
      </c>
      <c r="L285" s="203">
        <f>IF(ISBLANK(DATA[[#This Row],[DISCHARGE DATE]]),"NO DATE", DATA[[#This Row],[DISCHARGE DATE]]-DATA[[#This Row],[ADMISSION DATE]]+1)</f>
        <v>88</v>
      </c>
      <c r="M285" s="208">
        <v>350</v>
      </c>
      <c r="N285" s="208">
        <v>1144</v>
      </c>
      <c r="O285" s="209">
        <v>289</v>
      </c>
      <c r="P285" s="209">
        <v>268</v>
      </c>
      <c r="Q285" s="210">
        <f>IF(DATA[[#This Row],[STORAGE FEE]]=0,"NULL",DATA[[#This Row],[COLDROOM FEE]])-DATA[[#This Row],[STORAGE FEE]]</f>
        <v>0</v>
      </c>
      <c r="R285" s="210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400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202" t="s">
        <v>1262</v>
      </c>
      <c r="B286" s="203" t="s">
        <v>1263</v>
      </c>
      <c r="C286" s="203">
        <v>53</v>
      </c>
      <c r="D286" s="204" t="s">
        <v>53</v>
      </c>
      <c r="E286" s="204" t="s">
        <v>1252</v>
      </c>
      <c r="F286" s="205">
        <v>547971924</v>
      </c>
      <c r="G286" s="204" t="s">
        <v>73</v>
      </c>
      <c r="H286" s="206">
        <v>0.4375</v>
      </c>
      <c r="I286" s="204" t="s">
        <v>57</v>
      </c>
      <c r="J286" s="207">
        <v>46035</v>
      </c>
      <c r="K286" s="207">
        <v>46059</v>
      </c>
      <c r="L286" s="203">
        <f>IF(ISBLANK(DATA[[#This Row],[DISCHARGE DATE]]),"NO DATE", DATA[[#This Row],[DISCHARGE DATE]]-DATA[[#This Row],[ADMISSION DATE]]+1)</f>
        <v>25</v>
      </c>
      <c r="M286" s="208">
        <v>350</v>
      </c>
      <c r="N286" s="208">
        <v>500</v>
      </c>
      <c r="O286" s="209">
        <v>290</v>
      </c>
      <c r="P286" s="209">
        <v>130</v>
      </c>
      <c r="Q286" s="210">
        <f>IF(DATA[[#This Row],[STORAGE FEE]]=0,"NULL",DATA[[#This Row],[COLDROOM FEE]])-DATA[[#This Row],[STORAGE FEE]]</f>
        <v>0</v>
      </c>
      <c r="R286" s="210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400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202" t="s">
        <v>1264</v>
      </c>
      <c r="B287" s="203" t="s">
        <v>1265</v>
      </c>
      <c r="C287" s="203">
        <v>46</v>
      </c>
      <c r="D287" s="204" t="s">
        <v>53</v>
      </c>
      <c r="E287" s="204" t="s">
        <v>1266</v>
      </c>
      <c r="F287" s="205">
        <v>240492615</v>
      </c>
      <c r="G287" s="204" t="s">
        <v>73</v>
      </c>
      <c r="H287" s="206">
        <v>0.68402777777777779</v>
      </c>
      <c r="I287" s="204" t="s">
        <v>50</v>
      </c>
      <c r="J287" s="207">
        <v>46036</v>
      </c>
      <c r="K287" s="207">
        <v>46143</v>
      </c>
      <c r="L287" s="203">
        <f>IF(ISBLANK(DATA[[#This Row],[DISCHARGE DATE]]),"NO DATE", DATA[[#This Row],[DISCHARGE DATE]]-DATA[[#This Row],[ADMISSION DATE]]+1)</f>
        <v>108</v>
      </c>
      <c r="M287" s="208">
        <v>350</v>
      </c>
      <c r="N287" s="208">
        <v>1404</v>
      </c>
      <c r="O287" s="209">
        <v>291</v>
      </c>
      <c r="P287" s="209">
        <v>284</v>
      </c>
      <c r="Q287" s="210">
        <f>IF(DATA[[#This Row],[STORAGE FEE]]=0,"NULL",DATA[[#This Row],[COLDROOM FEE]])-DATA[[#This Row],[STORAGE FEE]]</f>
        <v>0</v>
      </c>
      <c r="R287" s="210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400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202" t="s">
        <v>1267</v>
      </c>
      <c r="B288" s="203" t="s">
        <v>1268</v>
      </c>
      <c r="C288" s="203">
        <v>69</v>
      </c>
      <c r="D288" s="204" t="s">
        <v>49</v>
      </c>
      <c r="E288" s="204" t="s">
        <v>1269</v>
      </c>
      <c r="F288" s="205">
        <v>243303777</v>
      </c>
      <c r="G288" s="204" t="s">
        <v>73</v>
      </c>
      <c r="H288" s="206">
        <v>0.6</v>
      </c>
      <c r="I288" s="204" t="s">
        <v>50</v>
      </c>
      <c r="J288" s="207">
        <v>46036</v>
      </c>
      <c r="K288" s="207">
        <v>46171</v>
      </c>
      <c r="L288" s="203">
        <f>IF(ISBLANK(DATA[[#This Row],[DISCHARGE DATE]]),"NO DATE", DATA[[#This Row],[DISCHARGE DATE]]-DATA[[#This Row],[ADMISSION DATE]]+1)</f>
        <v>136</v>
      </c>
      <c r="M288" s="208">
        <v>350</v>
      </c>
      <c r="N288" s="208">
        <v>1768</v>
      </c>
      <c r="O288" s="209">
        <v>292</v>
      </c>
      <c r="P288" s="209">
        <v>302</v>
      </c>
      <c r="Q288" s="210">
        <f>IF(DATA[[#This Row],[STORAGE FEE]]=0,"NULL",DATA[[#This Row],[COLDROOM FEE]])-DATA[[#This Row],[STORAGE FEE]]</f>
        <v>0</v>
      </c>
      <c r="R288" s="210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400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202" t="s">
        <v>1270</v>
      </c>
      <c r="B289" s="203" t="s">
        <v>1271</v>
      </c>
      <c r="C289" s="203">
        <v>63</v>
      </c>
      <c r="D289" s="204" t="s">
        <v>53</v>
      </c>
      <c r="E289" s="204" t="s">
        <v>1272</v>
      </c>
      <c r="F289" s="205">
        <v>248448815</v>
      </c>
      <c r="G289" s="204" t="s">
        <v>73</v>
      </c>
      <c r="H289" s="206">
        <v>0.52083333333333337</v>
      </c>
      <c r="I289" s="204" t="s">
        <v>50</v>
      </c>
      <c r="J289" s="207">
        <v>46040</v>
      </c>
      <c r="K289" s="207">
        <v>46171</v>
      </c>
      <c r="L289" s="203">
        <f>IF(ISBLANK(DATA[[#This Row],[DISCHARGE DATE]]),"NO DATE", DATA[[#This Row],[DISCHARGE DATE]]-DATA[[#This Row],[ADMISSION DATE]]+1)</f>
        <v>132</v>
      </c>
      <c r="M289" s="208">
        <v>350</v>
      </c>
      <c r="N289" s="208">
        <v>1716</v>
      </c>
      <c r="O289" s="209">
        <v>293</v>
      </c>
      <c r="P289" s="209">
        <v>307</v>
      </c>
      <c r="Q289" s="210">
        <f>IF(DATA[[#This Row],[STORAGE FEE]]=0,"NULL",DATA[[#This Row],[COLDROOM FEE]])-DATA[[#This Row],[STORAGE FEE]]</f>
        <v>0</v>
      </c>
      <c r="R289" s="210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400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202" t="s">
        <v>1273</v>
      </c>
      <c r="B290" s="203" t="s">
        <v>1317</v>
      </c>
      <c r="C290" s="203">
        <v>70</v>
      </c>
      <c r="D290" s="204" t="s">
        <v>49</v>
      </c>
      <c r="E290" s="204" t="s">
        <v>1299</v>
      </c>
      <c r="F290" s="205">
        <v>546560809</v>
      </c>
      <c r="G290" s="204" t="s">
        <v>73</v>
      </c>
      <c r="H290" s="206">
        <v>0.56527777777777777</v>
      </c>
      <c r="I290" s="204" t="s">
        <v>50</v>
      </c>
      <c r="J290" s="207">
        <v>46041</v>
      </c>
      <c r="K290" s="207">
        <v>46171</v>
      </c>
      <c r="L290" s="203">
        <f>IF(ISBLANK(DATA[[#This Row],[DISCHARGE DATE]]),"NO DATE", DATA[[#This Row],[DISCHARGE DATE]]-DATA[[#This Row],[ADMISSION DATE]]+1)</f>
        <v>131</v>
      </c>
      <c r="M290" s="208">
        <v>350</v>
      </c>
      <c r="N290" s="208">
        <v>1703</v>
      </c>
      <c r="O290" s="209">
        <v>294</v>
      </c>
      <c r="P290" s="209">
        <v>314</v>
      </c>
      <c r="Q290" s="210">
        <f>IF(DATA[[#This Row],[STORAGE FEE]]=0,"NULL",DATA[[#This Row],[COLDROOM FEE]])-DATA[[#This Row],[STORAGE FEE]]</f>
        <v>0</v>
      </c>
      <c r="R290" s="210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400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202" t="s">
        <v>65</v>
      </c>
      <c r="B291" s="203" t="s">
        <v>1274</v>
      </c>
      <c r="C291" s="203">
        <v>75</v>
      </c>
      <c r="D291" s="204" t="s">
        <v>53</v>
      </c>
      <c r="E291" s="204" t="s">
        <v>1275</v>
      </c>
      <c r="F291" s="205">
        <v>533448743</v>
      </c>
      <c r="G291" s="204" t="s">
        <v>226</v>
      </c>
      <c r="H291" s="206">
        <v>0.76666666666666672</v>
      </c>
      <c r="I291" s="204" t="s">
        <v>57</v>
      </c>
      <c r="J291" s="207">
        <v>46043</v>
      </c>
      <c r="K291" s="207">
        <v>46171</v>
      </c>
      <c r="L291" s="203">
        <f>IF(ISBLANK(DATA[[#This Row],[DISCHARGE DATE]]),"NO DATE", DATA[[#This Row],[DISCHARGE DATE]]-DATA[[#This Row],[ADMISSION DATE]]+1)</f>
        <v>129</v>
      </c>
      <c r="M291" s="208">
        <v>350</v>
      </c>
      <c r="N291" s="208">
        <v>2580</v>
      </c>
      <c r="O291" s="209">
        <v>295</v>
      </c>
      <c r="P291" s="209">
        <v>318</v>
      </c>
      <c r="Q291" s="210">
        <f>IF(DATA[[#This Row],[STORAGE FEE]]=0,"NULL",DATA[[#This Row],[COLDROOM FEE]])-DATA[[#This Row],[STORAGE FEE]]</f>
        <v>0</v>
      </c>
      <c r="R291" s="210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400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202" t="s">
        <v>1276</v>
      </c>
      <c r="B292" s="203" t="s">
        <v>1277</v>
      </c>
      <c r="C292" s="203">
        <v>45</v>
      </c>
      <c r="D292" s="204" t="s">
        <v>53</v>
      </c>
      <c r="E292" s="204" t="s">
        <v>1278</v>
      </c>
      <c r="F292" s="205">
        <v>249129535</v>
      </c>
      <c r="G292" s="204" t="s">
        <v>73</v>
      </c>
      <c r="H292" s="206">
        <v>0.77083333333333337</v>
      </c>
      <c r="I292" s="204" t="s">
        <v>50</v>
      </c>
      <c r="J292" s="207">
        <v>46047</v>
      </c>
      <c r="K292" s="207">
        <v>46108</v>
      </c>
      <c r="L292" s="203">
        <f>IF(ISBLANK(DATA[[#This Row],[DISCHARGE DATE]]),"NO DATE", DATA[[#This Row],[DISCHARGE DATE]]-DATA[[#This Row],[ADMISSION DATE]]+1)</f>
        <v>62</v>
      </c>
      <c r="M292" s="208">
        <v>350</v>
      </c>
      <c r="N292" s="208">
        <v>806</v>
      </c>
      <c r="O292" s="209">
        <v>296</v>
      </c>
      <c r="P292" s="209">
        <v>263</v>
      </c>
      <c r="Q292" s="210">
        <f>IF(DATA[[#This Row],[STORAGE FEE]]=0,"NULL",DATA[[#This Row],[COLDROOM FEE]])-DATA[[#This Row],[STORAGE FEE]]</f>
        <v>0</v>
      </c>
      <c r="R292" s="210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400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3">
      <c r="A293" s="202" t="s">
        <v>1279</v>
      </c>
      <c r="B293" s="203" t="s">
        <v>1280</v>
      </c>
      <c r="C293" s="203">
        <v>41</v>
      </c>
      <c r="D293" s="204" t="s">
        <v>53</v>
      </c>
      <c r="E293" s="204" t="s">
        <v>1281</v>
      </c>
      <c r="F293" s="205">
        <v>548164520</v>
      </c>
      <c r="G293" s="204" t="s">
        <v>83</v>
      </c>
      <c r="H293" s="206">
        <v>0.79166666666666663</v>
      </c>
      <c r="I293" s="204" t="s">
        <v>50</v>
      </c>
      <c r="J293" s="207">
        <v>46046</v>
      </c>
      <c r="K293" s="207">
        <v>46171</v>
      </c>
      <c r="L293" s="203">
        <f>IF(ISBLANK(DATA[[#This Row],[DISCHARGE DATE]]),"NO DATE", DATA[[#This Row],[DISCHARGE DATE]]-DATA[[#This Row],[ADMISSION DATE]]+1)</f>
        <v>126</v>
      </c>
      <c r="M293" s="208">
        <v>350</v>
      </c>
      <c r="N293" s="208">
        <v>1638</v>
      </c>
      <c r="O293" s="209">
        <v>297</v>
      </c>
      <c r="P293" s="209">
        <v>308</v>
      </c>
      <c r="Q293" s="210">
        <f>IF(DATA[[#This Row],[STORAGE FEE]]=0,"NULL",DATA[[#This Row],[COLDROOM FEE]])-DATA[[#This Row],[STORAGE FEE]]</f>
        <v>0</v>
      </c>
      <c r="R293" s="210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400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3">
      <c r="A294" s="202" t="s">
        <v>1282</v>
      </c>
      <c r="B294" s="203" t="s">
        <v>1283</v>
      </c>
      <c r="C294" s="203">
        <v>56</v>
      </c>
      <c r="D294" s="204" t="s">
        <v>49</v>
      </c>
      <c r="E294" s="204" t="s">
        <v>55</v>
      </c>
      <c r="F294" s="205">
        <v>248450518</v>
      </c>
      <c r="G294" s="204" t="s">
        <v>83</v>
      </c>
      <c r="H294" s="206">
        <v>0.3125</v>
      </c>
      <c r="I294" s="204" t="s">
        <v>50</v>
      </c>
      <c r="J294" s="207">
        <v>46049</v>
      </c>
      <c r="K294" s="207">
        <v>46171</v>
      </c>
      <c r="L294" s="203">
        <f>IF(ISBLANK(DATA[[#This Row],[DISCHARGE DATE]]),"NO DATE", DATA[[#This Row],[DISCHARGE DATE]]-DATA[[#This Row],[ADMISSION DATE]]+1)</f>
        <v>123</v>
      </c>
      <c r="M294" s="208">
        <v>350</v>
      </c>
      <c r="N294" s="208">
        <v>1599</v>
      </c>
      <c r="O294" s="209">
        <v>298</v>
      </c>
      <c r="P294" s="209">
        <v>315</v>
      </c>
      <c r="Q294" s="210">
        <f>IF(DATA[[#This Row],[STORAGE FEE]]=0,"NULL",DATA[[#This Row],[COLDROOM FEE]])-DATA[[#This Row],[STORAGE FEE]]</f>
        <v>0</v>
      </c>
      <c r="R294" s="210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400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202" t="s">
        <v>1284</v>
      </c>
      <c r="B295" s="203" t="s">
        <v>1285</v>
      </c>
      <c r="C295" s="203">
        <v>69</v>
      </c>
      <c r="D295" s="204" t="s">
        <v>53</v>
      </c>
      <c r="E295" s="204" t="s">
        <v>1286</v>
      </c>
      <c r="F295" s="205">
        <v>240655787</v>
      </c>
      <c r="G295" s="204" t="s">
        <v>89</v>
      </c>
      <c r="H295" s="206">
        <v>0.90625</v>
      </c>
      <c r="I295" s="204" t="s">
        <v>50</v>
      </c>
      <c r="J295" s="207">
        <v>46048</v>
      </c>
      <c r="K295" s="207">
        <v>46171</v>
      </c>
      <c r="L295" s="203">
        <f>IF(ISBLANK(DATA[[#This Row],[DISCHARGE DATE]]),"NO DATE", DATA[[#This Row],[DISCHARGE DATE]]-DATA[[#This Row],[ADMISSION DATE]]+1)</f>
        <v>124</v>
      </c>
      <c r="M295" s="208">
        <v>350</v>
      </c>
      <c r="N295" s="208">
        <v>1612</v>
      </c>
      <c r="O295" s="209">
        <v>299</v>
      </c>
      <c r="P295" s="209">
        <v>310</v>
      </c>
      <c r="Q295" s="210">
        <f>IF(DATA[[#This Row],[STORAGE FEE]]=0,"NULL",DATA[[#This Row],[COLDROOM FEE]])-DATA[[#This Row],[STORAGE FEE]]</f>
        <v>0</v>
      </c>
      <c r="R295" s="210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400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202" t="s">
        <v>1309</v>
      </c>
      <c r="B296" s="203" t="s">
        <v>1310</v>
      </c>
      <c r="C296" s="203">
        <v>98</v>
      </c>
      <c r="D296" s="204" t="s">
        <v>49</v>
      </c>
      <c r="E296" s="204" t="s">
        <v>1311</v>
      </c>
      <c r="F296" s="205">
        <v>553517127</v>
      </c>
      <c r="G296" s="204" t="s">
        <v>78</v>
      </c>
      <c r="H296" s="206">
        <v>0.39166666666666666</v>
      </c>
      <c r="I296" s="204" t="s">
        <v>50</v>
      </c>
      <c r="J296" s="207">
        <v>46051</v>
      </c>
      <c r="K296" s="207">
        <v>46108</v>
      </c>
      <c r="L296" s="203">
        <f>IF(ISBLANK(DATA[[#This Row],[DISCHARGE DATE]]),"NO DATE", DATA[[#This Row],[DISCHARGE DATE]]-DATA[[#This Row],[ADMISSION DATE]]+1)</f>
        <v>58</v>
      </c>
      <c r="M296" s="208">
        <v>350</v>
      </c>
      <c r="N296" s="208">
        <v>754</v>
      </c>
      <c r="O296" s="209">
        <v>300</v>
      </c>
      <c r="P296" s="209">
        <v>255</v>
      </c>
      <c r="Q296" s="210">
        <f>IF(DATA[[#This Row],[STORAGE FEE]]=0,"NULL",DATA[[#This Row],[COLDROOM FEE]])-DATA[[#This Row],[STORAGE FEE]]</f>
        <v>0</v>
      </c>
      <c r="R296" s="210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400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202" t="s">
        <v>1314</v>
      </c>
      <c r="B297" s="203" t="s">
        <v>1315</v>
      </c>
      <c r="C297" s="203">
        <v>100</v>
      </c>
      <c r="D297" s="204" t="s">
        <v>49</v>
      </c>
      <c r="E297" s="204" t="s">
        <v>1316</v>
      </c>
      <c r="F297" s="205">
        <v>540398878</v>
      </c>
      <c r="G297" s="204" t="s">
        <v>226</v>
      </c>
      <c r="H297" s="206">
        <v>0.36388888888888887</v>
      </c>
      <c r="I297" s="204" t="s">
        <v>50</v>
      </c>
      <c r="J297" s="207">
        <v>46055</v>
      </c>
      <c r="K297" s="207">
        <v>46165</v>
      </c>
      <c r="L297" s="203">
        <f>IF(ISBLANK(DATA[[#This Row],[DISCHARGE DATE]]),"NO DATE", DATA[[#This Row],[DISCHARGE DATE]]-DATA[[#This Row],[ADMISSION DATE]]+1)</f>
        <v>111</v>
      </c>
      <c r="M297" s="208">
        <v>350</v>
      </c>
      <c r="N297" s="208">
        <v>1443</v>
      </c>
      <c r="O297" s="209">
        <v>301</v>
      </c>
      <c r="P297" s="209">
        <v>305</v>
      </c>
      <c r="Q297" s="210">
        <f>IF(DATA[[#This Row],[STORAGE FEE]]=0,"NULL",DATA[[#This Row],[COLDROOM FEE]])-DATA[[#This Row],[STORAGE FEE]]</f>
        <v>0</v>
      </c>
      <c r="R297" s="210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400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202" t="s">
        <v>1318</v>
      </c>
      <c r="B298" s="203" t="s">
        <v>1319</v>
      </c>
      <c r="C298" s="203">
        <v>70</v>
      </c>
      <c r="D298" s="204" t="s">
        <v>53</v>
      </c>
      <c r="E298" s="204" t="s">
        <v>1320</v>
      </c>
      <c r="F298" s="205">
        <v>241197807</v>
      </c>
      <c r="G298" s="204" t="s">
        <v>651</v>
      </c>
      <c r="H298" s="206">
        <v>0.625</v>
      </c>
      <c r="I298" s="204" t="s">
        <v>50</v>
      </c>
      <c r="J298" s="207">
        <v>46055</v>
      </c>
      <c r="K298" s="207">
        <v>46171</v>
      </c>
      <c r="L298" s="203">
        <f>IF(ISBLANK(DATA[[#This Row],[DISCHARGE DATE]]),"NO DATE", DATA[[#This Row],[DISCHARGE DATE]]-DATA[[#This Row],[ADMISSION DATE]]+1)</f>
        <v>117</v>
      </c>
      <c r="M298" s="208">
        <v>350</v>
      </c>
      <c r="N298" s="208">
        <v>1521</v>
      </c>
      <c r="O298" s="209">
        <v>302</v>
      </c>
      <c r="P298" s="209">
        <v>312</v>
      </c>
      <c r="Q298" s="210">
        <f>IF(DATA[[#This Row],[STORAGE FEE]]=0,"NULL",DATA[[#This Row],[COLDROOM FEE]])-DATA[[#This Row],[STORAGE FEE]]</f>
        <v>0</v>
      </c>
      <c r="R298" s="210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400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202" t="s">
        <v>1323</v>
      </c>
      <c r="B299" s="203" t="s">
        <v>1335</v>
      </c>
      <c r="C299" s="203">
        <v>73</v>
      </c>
      <c r="D299" s="204" t="s">
        <v>53</v>
      </c>
      <c r="E299" s="204" t="s">
        <v>1320</v>
      </c>
      <c r="F299" s="205" t="s">
        <v>1324</v>
      </c>
      <c r="G299" s="204" t="s">
        <v>83</v>
      </c>
      <c r="H299" s="206">
        <v>0.35555555555555557</v>
      </c>
      <c r="I299" s="204" t="s">
        <v>57</v>
      </c>
      <c r="J299" s="207">
        <v>46068</v>
      </c>
      <c r="K299" s="207">
        <v>46171</v>
      </c>
      <c r="L299" s="203">
        <f>IF(ISBLANK(DATA[[#This Row],[DISCHARGE DATE]]),"NO DATE", DATA[[#This Row],[DISCHARGE DATE]]-DATA[[#This Row],[ADMISSION DATE]]+1)</f>
        <v>104</v>
      </c>
      <c r="M299" s="208">
        <v>350</v>
      </c>
      <c r="N299" s="208">
        <v>2080</v>
      </c>
      <c r="O299" s="209">
        <v>303</v>
      </c>
      <c r="P299" s="209">
        <v>303</v>
      </c>
      <c r="Q299" s="210">
        <f>IF(DATA[[#This Row],[STORAGE FEE]]=0,"NULL",DATA[[#This Row],[COLDROOM FEE]])-DATA[[#This Row],[STORAGE FEE]]</f>
        <v>0</v>
      </c>
      <c r="R299" s="210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400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202" t="s">
        <v>1337</v>
      </c>
      <c r="B300" s="203" t="s">
        <v>1342</v>
      </c>
      <c r="C300" s="203">
        <v>62</v>
      </c>
      <c r="D300" s="204" t="s">
        <v>53</v>
      </c>
      <c r="E300" s="204" t="s">
        <v>1343</v>
      </c>
      <c r="F300" s="205">
        <v>559625830</v>
      </c>
      <c r="G300" s="204" t="s">
        <v>73</v>
      </c>
      <c r="H300" s="206">
        <v>0.3923611111111111</v>
      </c>
      <c r="I300" s="204" t="s">
        <v>50</v>
      </c>
      <c r="J300" s="207">
        <v>46076</v>
      </c>
      <c r="K300" s="207">
        <v>46143</v>
      </c>
      <c r="L300" s="203">
        <f>IF(ISBLANK(DATA[[#This Row],[DISCHARGE DATE]]),"NO DATE", DATA[[#This Row],[DISCHARGE DATE]]-DATA[[#This Row],[ADMISSION DATE]]+1)</f>
        <v>68</v>
      </c>
      <c r="M300" s="208">
        <v>350</v>
      </c>
      <c r="N300" s="208">
        <v>884</v>
      </c>
      <c r="O300" s="209">
        <v>304</v>
      </c>
      <c r="P300" s="209">
        <v>295</v>
      </c>
      <c r="Q300" s="210">
        <f>IF(DATA[[#This Row],[STORAGE FEE]]=0,"NULL",DATA[[#This Row],[COLDROOM FEE]])-DATA[[#This Row],[STORAGE FEE]]</f>
        <v>0</v>
      </c>
      <c r="R300" s="210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400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3">
      <c r="A301" s="202" t="s">
        <v>1336</v>
      </c>
      <c r="B301" s="203" t="s">
        <v>1379</v>
      </c>
      <c r="C301" s="203">
        <v>49</v>
      </c>
      <c r="D301" s="204" t="s">
        <v>49</v>
      </c>
      <c r="E301" s="204" t="s">
        <v>1380</v>
      </c>
      <c r="F301" s="205">
        <v>532054258</v>
      </c>
      <c r="G301" s="204" t="s">
        <v>89</v>
      </c>
      <c r="H301" s="206">
        <v>0.37708333333333333</v>
      </c>
      <c r="I301" s="204" t="s">
        <v>50</v>
      </c>
      <c r="J301" s="207">
        <v>46074</v>
      </c>
      <c r="K301" s="207">
        <v>46269</v>
      </c>
      <c r="L301" s="203">
        <f>IF(ISBLANK(DATA[[#This Row],[DISCHARGE DATE]]),"NO DATE", DATA[[#This Row],[DISCHARGE DATE]]-DATA[[#This Row],[ADMISSION DATE]]+1)</f>
        <v>196</v>
      </c>
      <c r="M301" s="208">
        <v>350</v>
      </c>
      <c r="N301" s="208">
        <v>2548</v>
      </c>
      <c r="O301" s="209">
        <v>305</v>
      </c>
      <c r="P301" s="209">
        <v>344</v>
      </c>
      <c r="Q301" s="210">
        <f>IF(DATA[[#This Row],[STORAGE FEE]]=0,"NULL",DATA[[#This Row],[COLDROOM FEE]])-DATA[[#This Row],[STORAGE FEE]]</f>
        <v>0</v>
      </c>
      <c r="R301" s="210">
        <f>IF(ISBLANK(DATA[[#This Row],[DISCHARGE DATE]]),0,IF(DATA[[#This Row],[TYPE]]="VIP",20*DATA[[#This Row],[STORAGE DAYS]],13*DATA[[#This Row],[STORAGE DAYS]]))</f>
        <v>2548</v>
      </c>
      <c r="S301" s="71" t="str">
        <f>IF(ISBLANK(DATA[[#This Row],[COLDROOM RECEIPT]]), "IN CUSTODY", "DISCHARGED")</f>
        <v>DISCHARGED</v>
      </c>
      <c r="T301" s="58">
        <f t="shared" si="4"/>
        <v>400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Sept</v>
      </c>
    </row>
    <row r="302" spans="1:24" s="27" customFormat="1" ht="16.5" customHeight="1" x14ac:dyDescent="0.3">
      <c r="A302" s="202" t="s">
        <v>1338</v>
      </c>
      <c r="B302" s="203" t="s">
        <v>1344</v>
      </c>
      <c r="C302" s="203">
        <v>65</v>
      </c>
      <c r="D302" s="204" t="s">
        <v>49</v>
      </c>
      <c r="E302" s="204" t="s">
        <v>1345</v>
      </c>
      <c r="F302" s="205">
        <v>531879859</v>
      </c>
      <c r="G302" s="204" t="s">
        <v>83</v>
      </c>
      <c r="H302" s="206">
        <v>0.39583333333333331</v>
      </c>
      <c r="I302" s="204" t="s">
        <v>50</v>
      </c>
      <c r="J302" s="207">
        <v>46074</v>
      </c>
      <c r="K302" s="207">
        <v>46206</v>
      </c>
      <c r="L302" s="203">
        <f>IF(ISBLANK(DATA[[#This Row],[DISCHARGE DATE]]),"NO DATE", DATA[[#This Row],[DISCHARGE DATE]]-DATA[[#This Row],[ADMISSION DATE]]+1)</f>
        <v>133</v>
      </c>
      <c r="M302" s="208">
        <v>350</v>
      </c>
      <c r="N302" s="208">
        <v>1729</v>
      </c>
      <c r="O302" s="209">
        <v>306</v>
      </c>
      <c r="P302" s="209">
        <v>322</v>
      </c>
      <c r="Q302" s="210">
        <f>IF(DATA[[#This Row],[STORAGE FEE]]=0,"NULL",DATA[[#This Row],[COLDROOM FEE]])-DATA[[#This Row],[STORAGE FEE]]</f>
        <v>0</v>
      </c>
      <c r="R302" s="210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400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3">
      <c r="A303" s="202" t="s">
        <v>1341</v>
      </c>
      <c r="B303" s="203" t="s">
        <v>1339</v>
      </c>
      <c r="C303" s="203">
        <v>64</v>
      </c>
      <c r="D303" s="204" t="s">
        <v>53</v>
      </c>
      <c r="E303" s="204" t="s">
        <v>1340</v>
      </c>
      <c r="F303" s="205">
        <v>544582627</v>
      </c>
      <c r="G303" s="204" t="s">
        <v>73</v>
      </c>
      <c r="H303" s="206">
        <v>0.38611111111111113</v>
      </c>
      <c r="I303" s="204" t="s">
        <v>57</v>
      </c>
      <c r="J303" s="207">
        <v>46074</v>
      </c>
      <c r="K303" s="207">
        <v>46108</v>
      </c>
      <c r="L303" s="203">
        <f>IF(ISBLANK(DATA[[#This Row],[DISCHARGE DATE]]),"NO DATE", DATA[[#This Row],[DISCHARGE DATE]]-DATA[[#This Row],[ADMISSION DATE]]+1)</f>
        <v>35</v>
      </c>
      <c r="M303" s="208">
        <v>350</v>
      </c>
      <c r="N303" s="208">
        <v>700</v>
      </c>
      <c r="O303" s="209">
        <v>307</v>
      </c>
      <c r="P303" s="209">
        <v>260</v>
      </c>
      <c r="Q303" s="210">
        <f>IF(DATA[[#This Row],[STORAGE FEE]]=0,"NULL",DATA[[#This Row],[COLDROOM FEE]])-DATA[[#This Row],[STORAGE FEE]]</f>
        <v>0</v>
      </c>
      <c r="R303" s="210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400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3">
      <c r="A304" s="202" t="s">
        <v>1346</v>
      </c>
      <c r="B304" s="203" t="s">
        <v>1347</v>
      </c>
      <c r="C304" s="203">
        <v>69</v>
      </c>
      <c r="D304" s="204" t="s">
        <v>49</v>
      </c>
      <c r="E304" s="204" t="s">
        <v>130</v>
      </c>
      <c r="F304" s="205">
        <v>542518512</v>
      </c>
      <c r="G304" s="204" t="s">
        <v>73</v>
      </c>
      <c r="H304" s="206">
        <v>0.62569444444444444</v>
      </c>
      <c r="I304" s="204" t="s">
        <v>50</v>
      </c>
      <c r="J304" s="207">
        <v>46076</v>
      </c>
      <c r="K304" s="207">
        <v>46234</v>
      </c>
      <c r="L304" s="203">
        <f>IF(ISBLANK(DATA[[#This Row],[DISCHARGE DATE]]),"NO DATE", DATA[[#This Row],[DISCHARGE DATE]]-DATA[[#This Row],[ADMISSION DATE]]+1)</f>
        <v>159</v>
      </c>
      <c r="M304" s="208">
        <v>350</v>
      </c>
      <c r="N304" s="208">
        <v>2067</v>
      </c>
      <c r="O304" s="209">
        <v>308</v>
      </c>
      <c r="P304" s="209">
        <v>339</v>
      </c>
      <c r="Q304" s="210">
        <f>IF(DATA[[#This Row],[STORAGE FEE]]=0,"NULL",DATA[[#This Row],[COLDROOM FEE]])-DATA[[#This Row],[STORAGE FEE]]</f>
        <v>0</v>
      </c>
      <c r="R304" s="210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400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202" t="s">
        <v>1348</v>
      </c>
      <c r="B305" s="203" t="s">
        <v>1352</v>
      </c>
      <c r="C305" s="203">
        <v>73</v>
      </c>
      <c r="D305" s="204" t="s">
        <v>49</v>
      </c>
      <c r="E305" s="204" t="s">
        <v>1365</v>
      </c>
      <c r="F305" s="205">
        <v>241893732</v>
      </c>
      <c r="G305" s="204" t="s">
        <v>89</v>
      </c>
      <c r="H305" s="206">
        <v>0.79166666666666663</v>
      </c>
      <c r="I305" s="204" t="s">
        <v>50</v>
      </c>
      <c r="J305" s="207">
        <v>46076</v>
      </c>
      <c r="K305" s="207">
        <v>46206</v>
      </c>
      <c r="L305" s="203">
        <f>IF(ISBLANK(DATA[[#This Row],[DISCHARGE DATE]]),"NO DATE", DATA[[#This Row],[DISCHARGE DATE]]-DATA[[#This Row],[ADMISSION DATE]]+1)</f>
        <v>131</v>
      </c>
      <c r="M305" s="208">
        <v>350</v>
      </c>
      <c r="N305" s="208">
        <v>1703</v>
      </c>
      <c r="O305" s="209">
        <v>309</v>
      </c>
      <c r="P305" s="209">
        <v>327</v>
      </c>
      <c r="Q305" s="210">
        <f>IF(DATA[[#This Row],[STORAGE FEE]]=0,"NULL",DATA[[#This Row],[COLDROOM FEE]])-DATA[[#This Row],[STORAGE FEE]]</f>
        <v>0</v>
      </c>
      <c r="R305" s="210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400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202" t="s">
        <v>1351</v>
      </c>
      <c r="B306" s="203" t="s">
        <v>1349</v>
      </c>
      <c r="C306" s="203">
        <v>62</v>
      </c>
      <c r="D306" s="204" t="s">
        <v>53</v>
      </c>
      <c r="E306" s="204" t="s">
        <v>1350</v>
      </c>
      <c r="F306" s="205">
        <v>243662920</v>
      </c>
      <c r="G306" s="204" t="s">
        <v>73</v>
      </c>
      <c r="H306" s="206">
        <v>0.5180555555555556</v>
      </c>
      <c r="I306" s="204" t="s">
        <v>50</v>
      </c>
      <c r="J306" s="207">
        <v>46077</v>
      </c>
      <c r="K306" s="207">
        <v>46171</v>
      </c>
      <c r="L306" s="203">
        <f>IF(ISBLANK(DATA[[#This Row],[DISCHARGE DATE]]),"NO DATE", DATA[[#This Row],[DISCHARGE DATE]]-DATA[[#This Row],[ADMISSION DATE]]+1)</f>
        <v>95</v>
      </c>
      <c r="M306" s="208">
        <v>350</v>
      </c>
      <c r="N306" s="208">
        <v>1235</v>
      </c>
      <c r="O306" s="209">
        <v>310</v>
      </c>
      <c r="P306" s="209">
        <v>317</v>
      </c>
      <c r="Q306" s="210">
        <f>IF(DATA[[#This Row],[STORAGE FEE]]=0,"NULL",DATA[[#This Row],[COLDROOM FEE]])-DATA[[#This Row],[STORAGE FEE]]</f>
        <v>0</v>
      </c>
      <c r="R306" s="210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400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202" t="s">
        <v>1353</v>
      </c>
      <c r="B307" s="203" t="s">
        <v>1354</v>
      </c>
      <c r="C307" s="203">
        <v>70</v>
      </c>
      <c r="D307" s="204" t="s">
        <v>49</v>
      </c>
      <c r="E307" s="204" t="s">
        <v>1355</v>
      </c>
      <c r="F307" s="205" t="s">
        <v>1356</v>
      </c>
      <c r="G307" s="204" t="s">
        <v>270</v>
      </c>
      <c r="H307" s="206">
        <v>0.77083333333333337</v>
      </c>
      <c r="I307" s="204" t="s">
        <v>50</v>
      </c>
      <c r="J307" s="207">
        <v>46077</v>
      </c>
      <c r="K307" s="207">
        <v>46269</v>
      </c>
      <c r="L307" s="203">
        <f>IF(ISBLANK(DATA[[#This Row],[DISCHARGE DATE]]),"NO DATE", DATA[[#This Row],[DISCHARGE DATE]]-DATA[[#This Row],[ADMISSION DATE]]+1)</f>
        <v>193</v>
      </c>
      <c r="M307" s="208">
        <v>350</v>
      </c>
      <c r="N307" s="208">
        <v>2509</v>
      </c>
      <c r="O307" s="209">
        <v>311</v>
      </c>
      <c r="P307" s="209">
        <v>351</v>
      </c>
      <c r="Q307" s="210">
        <f>IF(DATA[[#This Row],[STORAGE FEE]]=0,"NULL",DATA[[#This Row],[COLDROOM FEE]])-DATA[[#This Row],[STORAGE FEE]]</f>
        <v>0</v>
      </c>
      <c r="R307" s="210">
        <f>IF(ISBLANK(DATA[[#This Row],[DISCHARGE DATE]]),0,IF(DATA[[#This Row],[TYPE]]="VIP",20*DATA[[#This Row],[STORAGE DAYS]],13*DATA[[#This Row],[STORAGE DAYS]]))</f>
        <v>2509</v>
      </c>
      <c r="S307" s="71" t="str">
        <f>IF(ISBLANK(DATA[[#This Row],[COLDROOM RECEIPT]]), "IN CUSTODY", "DISCHARGED")</f>
        <v>DISCHARGED</v>
      </c>
      <c r="T307" s="58">
        <f t="shared" si="4"/>
        <v>400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2026</v>
      </c>
      <c r="X307" s="60" t="str">
        <f>TEXT(DATA[[#This Row],[DISCHARGE DATE]],"mmm")</f>
        <v>Sept</v>
      </c>
    </row>
    <row r="308" spans="1:24" s="27" customFormat="1" ht="16.5" customHeight="1" x14ac:dyDescent="0.3">
      <c r="A308" s="202" t="s">
        <v>1357</v>
      </c>
      <c r="B308" s="203" t="s">
        <v>1358</v>
      </c>
      <c r="C308" s="203">
        <v>81</v>
      </c>
      <c r="D308" s="204" t="s">
        <v>49</v>
      </c>
      <c r="E308" s="204" t="s">
        <v>1359</v>
      </c>
      <c r="F308" s="205">
        <v>541712845</v>
      </c>
      <c r="G308" s="204" t="s">
        <v>651</v>
      </c>
      <c r="H308" s="206">
        <v>0.20833333333333334</v>
      </c>
      <c r="I308" s="204" t="s">
        <v>57</v>
      </c>
      <c r="J308" s="207">
        <v>46078</v>
      </c>
      <c r="K308" s="207">
        <v>46205</v>
      </c>
      <c r="L308" s="203">
        <f>IF(ISBLANK(DATA[[#This Row],[DISCHARGE DATE]]),"NO DATE", DATA[[#This Row],[DISCHARGE DATE]]-DATA[[#This Row],[ADMISSION DATE]]+1)</f>
        <v>128</v>
      </c>
      <c r="M308" s="208">
        <v>350</v>
      </c>
      <c r="N308" s="208">
        <v>2560</v>
      </c>
      <c r="O308" s="209">
        <v>312</v>
      </c>
      <c r="P308" s="209">
        <v>330</v>
      </c>
      <c r="Q308" s="210">
        <f>IF(DATA[[#This Row],[STORAGE FEE]]=0,"NULL",DATA[[#This Row],[COLDROOM FEE]])-DATA[[#This Row],[STORAGE FEE]]</f>
        <v>0</v>
      </c>
      <c r="R308" s="210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400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3">
      <c r="A309" s="202" t="s">
        <v>1360</v>
      </c>
      <c r="B309" s="203" t="s">
        <v>1361</v>
      </c>
      <c r="C309" s="203">
        <v>74</v>
      </c>
      <c r="D309" s="204" t="s">
        <v>49</v>
      </c>
      <c r="E309" s="204" t="s">
        <v>1362</v>
      </c>
      <c r="F309" s="205">
        <v>599622119</v>
      </c>
      <c r="G309" s="204" t="s">
        <v>89</v>
      </c>
      <c r="H309" s="206">
        <v>0.3125</v>
      </c>
      <c r="I309" s="204" t="s">
        <v>50</v>
      </c>
      <c r="J309" s="207">
        <v>46077</v>
      </c>
      <c r="K309" s="207">
        <v>46199</v>
      </c>
      <c r="L309" s="203">
        <f>IF(ISBLANK(DATA[[#This Row],[DISCHARGE DATE]]),"NO DATE", DATA[[#This Row],[DISCHARGE DATE]]-DATA[[#This Row],[ADMISSION DATE]]+1)</f>
        <v>123</v>
      </c>
      <c r="M309" s="208">
        <v>350</v>
      </c>
      <c r="N309" s="208"/>
      <c r="O309" s="209">
        <v>313</v>
      </c>
      <c r="P309" s="209"/>
      <c r="Q309" s="210">
        <f>IF(DATA[[#This Row],[STORAGE FEE]]=0,"NULL",DATA[[#This Row],[COLDROOM FEE]])-DATA[[#This Row],[STORAGE FEE]]</f>
        <v>-1599</v>
      </c>
      <c r="R309" s="210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400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3">
      <c r="A310" s="202" t="s">
        <v>1363</v>
      </c>
      <c r="B310" s="203" t="s">
        <v>1364</v>
      </c>
      <c r="C310" s="203">
        <v>70</v>
      </c>
      <c r="D310" s="204" t="s">
        <v>53</v>
      </c>
      <c r="E310" s="204" t="s">
        <v>121</v>
      </c>
      <c r="F310" s="205">
        <v>547444547</v>
      </c>
      <c r="G310" s="204" t="s">
        <v>73</v>
      </c>
      <c r="H310" s="206">
        <v>4.1666666666666664E-2</v>
      </c>
      <c r="I310" s="204" t="s">
        <v>50</v>
      </c>
      <c r="J310" s="207">
        <v>46078</v>
      </c>
      <c r="K310" s="207">
        <v>46171</v>
      </c>
      <c r="L310" s="203">
        <f>IF(ISBLANK(DATA[[#This Row],[DISCHARGE DATE]]),"NO DATE", DATA[[#This Row],[DISCHARGE DATE]]-DATA[[#This Row],[ADMISSION DATE]]+1)</f>
        <v>94</v>
      </c>
      <c r="M310" s="208">
        <v>350</v>
      </c>
      <c r="N310" s="208">
        <v>1222</v>
      </c>
      <c r="O310" s="209">
        <v>314</v>
      </c>
      <c r="P310" s="209">
        <v>316</v>
      </c>
      <c r="Q310" s="210">
        <f>IF(DATA[[#This Row],[STORAGE FEE]]=0,"NULL",DATA[[#This Row],[COLDROOM FEE]])-DATA[[#This Row],[STORAGE FEE]]</f>
        <v>0</v>
      </c>
      <c r="R310" s="210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400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202" t="s">
        <v>1372</v>
      </c>
      <c r="B311" s="203" t="s">
        <v>1373</v>
      </c>
      <c r="C311" s="203">
        <v>68</v>
      </c>
      <c r="D311" s="204" t="s">
        <v>49</v>
      </c>
      <c r="E311" s="204" t="s">
        <v>1543</v>
      </c>
      <c r="F311" s="205" t="s">
        <v>1542</v>
      </c>
      <c r="G311" s="204" t="s">
        <v>73</v>
      </c>
      <c r="H311" s="206">
        <v>0.73263888888888884</v>
      </c>
      <c r="I311" s="204" t="s">
        <v>50</v>
      </c>
      <c r="J311" s="207">
        <v>46080</v>
      </c>
      <c r="K311" s="207">
        <v>46234</v>
      </c>
      <c r="L311" s="203">
        <f>IF(ISBLANK(DATA[[#This Row],[DISCHARGE DATE]]),"NO DATE", DATA[[#This Row],[DISCHARGE DATE]]-DATA[[#This Row],[ADMISSION DATE]]+1)</f>
        <v>155</v>
      </c>
      <c r="M311" s="208">
        <v>350</v>
      </c>
      <c r="N311" s="208">
        <v>2015</v>
      </c>
      <c r="O311" s="209">
        <v>315</v>
      </c>
      <c r="P311" s="209">
        <v>340</v>
      </c>
      <c r="Q311" s="210">
        <f>IF(DATA[[#This Row],[STORAGE FEE]]=0,"NULL",DATA[[#This Row],[COLDROOM FEE]])-DATA[[#This Row],[STORAGE FEE]]</f>
        <v>0</v>
      </c>
      <c r="R311" s="210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400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202" t="s">
        <v>1374</v>
      </c>
      <c r="B312" s="203" t="s">
        <v>1375</v>
      </c>
      <c r="C312" s="203">
        <v>73</v>
      </c>
      <c r="D312" s="204" t="s">
        <v>49</v>
      </c>
      <c r="E312" s="204" t="s">
        <v>1350</v>
      </c>
      <c r="F312" s="205">
        <v>591043987</v>
      </c>
      <c r="G312" s="204" t="s">
        <v>89</v>
      </c>
      <c r="H312" s="206">
        <v>0.8125</v>
      </c>
      <c r="I312" s="204" t="s">
        <v>57</v>
      </c>
      <c r="J312" s="207">
        <v>46080</v>
      </c>
      <c r="K312" s="207"/>
      <c r="L312" s="203" t="str">
        <f>IF(ISBLANK(DATA[[#This Row],[DISCHARGE DATE]]),"NO DATE", DATA[[#This Row],[DISCHARGE DATE]]-DATA[[#This Row],[ADMISSION DATE]]+1)</f>
        <v>NO DATE</v>
      </c>
      <c r="M312" s="208">
        <v>350</v>
      </c>
      <c r="N312" s="208"/>
      <c r="O312" s="209">
        <v>316</v>
      </c>
      <c r="P312" s="209"/>
      <c r="Q312" s="210" t="e">
        <f>IF(DATA[[#This Row],[STORAGE FEE]]=0,"NULL",DATA[[#This Row],[COLDROOM FEE]])-DATA[[#This Row],[STORAGE FEE]]</f>
        <v>#VALUE!</v>
      </c>
      <c r="R312" s="210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400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202" t="s">
        <v>1376</v>
      </c>
      <c r="B313" s="203" t="s">
        <v>1377</v>
      </c>
      <c r="C313" s="203">
        <v>79</v>
      </c>
      <c r="D313" s="204" t="s">
        <v>53</v>
      </c>
      <c r="E313" s="204" t="s">
        <v>1378</v>
      </c>
      <c r="F313" s="205">
        <v>249314105</v>
      </c>
      <c r="G313" s="204" t="s">
        <v>73</v>
      </c>
      <c r="H313" s="206">
        <v>0.3125</v>
      </c>
      <c r="I313" s="204" t="s">
        <v>50</v>
      </c>
      <c r="J313" s="207">
        <v>46083</v>
      </c>
      <c r="K313" s="207">
        <v>46234</v>
      </c>
      <c r="L313" s="203">
        <f>IF(ISBLANK(DATA[[#This Row],[DISCHARGE DATE]]),"NO DATE", DATA[[#This Row],[DISCHARGE DATE]]-DATA[[#This Row],[ADMISSION DATE]]+1)</f>
        <v>152</v>
      </c>
      <c r="M313" s="208">
        <v>350</v>
      </c>
      <c r="N313" s="208">
        <v>1976</v>
      </c>
      <c r="O313" s="209">
        <v>317</v>
      </c>
      <c r="P313" s="209">
        <v>334</v>
      </c>
      <c r="Q313" s="210">
        <f>IF(DATA[[#This Row],[STORAGE FEE]]=0,"NULL",DATA[[#This Row],[COLDROOM FEE]])-DATA[[#This Row],[STORAGE FEE]]</f>
        <v>0</v>
      </c>
      <c r="R313" s="210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400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202" t="s">
        <v>1388</v>
      </c>
      <c r="B314" s="203" t="s">
        <v>1389</v>
      </c>
      <c r="C314" s="203">
        <v>67</v>
      </c>
      <c r="D314" s="204" t="s">
        <v>53</v>
      </c>
      <c r="E314" s="204" t="s">
        <v>1390</v>
      </c>
      <c r="F314" s="205">
        <v>244057569</v>
      </c>
      <c r="G314" s="204" t="s">
        <v>73</v>
      </c>
      <c r="H314" s="206">
        <v>0.72916666666666663</v>
      </c>
      <c r="I314" s="204" t="s">
        <v>50</v>
      </c>
      <c r="J314" s="207">
        <v>46084</v>
      </c>
      <c r="K314" s="207">
        <v>46234</v>
      </c>
      <c r="L314" s="203">
        <f>IF(ISBLANK(DATA[[#This Row],[DISCHARGE DATE]]),"NO DATE", DATA[[#This Row],[DISCHARGE DATE]]-DATA[[#This Row],[ADMISSION DATE]]+1)</f>
        <v>151</v>
      </c>
      <c r="M314" s="208">
        <v>350</v>
      </c>
      <c r="N314" s="208">
        <v>1963</v>
      </c>
      <c r="O314" s="209">
        <v>318</v>
      </c>
      <c r="P314" s="209">
        <v>338</v>
      </c>
      <c r="Q314" s="210">
        <f>IF(DATA[[#This Row],[STORAGE FEE]]=0,"NULL",DATA[[#This Row],[COLDROOM FEE]])-DATA[[#This Row],[STORAGE FEE]]</f>
        <v>0</v>
      </c>
      <c r="R314" s="210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400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202" t="s">
        <v>1391</v>
      </c>
      <c r="B315" s="203" t="s">
        <v>1397</v>
      </c>
      <c r="C315" s="203">
        <v>82</v>
      </c>
      <c r="D315" s="204" t="s">
        <v>53</v>
      </c>
      <c r="E315" s="204" t="s">
        <v>1392</v>
      </c>
      <c r="F315" s="205">
        <v>538593638</v>
      </c>
      <c r="G315" s="204" t="s">
        <v>73</v>
      </c>
      <c r="H315" s="206">
        <v>0.375</v>
      </c>
      <c r="I315" s="204" t="s">
        <v>57</v>
      </c>
      <c r="J315" s="207">
        <v>46088</v>
      </c>
      <c r="K315" s="207">
        <v>46118</v>
      </c>
      <c r="L315" s="203">
        <f>IF(ISBLANK(DATA[[#This Row],[DISCHARGE DATE]]),"NO DATE", DATA[[#This Row],[DISCHARGE DATE]]-DATA[[#This Row],[ADMISSION DATE]]+1)</f>
        <v>31</v>
      </c>
      <c r="M315" s="208">
        <v>350</v>
      </c>
      <c r="N315" s="208">
        <v>620</v>
      </c>
      <c r="O315" s="209">
        <v>319</v>
      </c>
      <c r="P315" s="209">
        <v>269</v>
      </c>
      <c r="Q315" s="210">
        <f>IF(DATA[[#This Row],[STORAGE FEE]]=0,"NULL",DATA[[#This Row],[COLDROOM FEE]])-DATA[[#This Row],[STORAGE FEE]]</f>
        <v>0</v>
      </c>
      <c r="R315" s="210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400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202" t="s">
        <v>1393</v>
      </c>
      <c r="B316" s="203" t="s">
        <v>1394</v>
      </c>
      <c r="C316" s="203">
        <v>43</v>
      </c>
      <c r="D316" s="204" t="s">
        <v>53</v>
      </c>
      <c r="E316" s="204" t="s">
        <v>1395</v>
      </c>
      <c r="F316" s="205" t="s">
        <v>1396</v>
      </c>
      <c r="G316" s="204" t="s">
        <v>73</v>
      </c>
      <c r="H316" s="206">
        <v>0.45833333333333331</v>
      </c>
      <c r="I316" s="204" t="s">
        <v>50</v>
      </c>
      <c r="J316" s="207">
        <v>46089</v>
      </c>
      <c r="K316" s="207">
        <v>46143</v>
      </c>
      <c r="L316" s="203">
        <f>IF(ISBLANK(DATA[[#This Row],[DISCHARGE DATE]]),"NO DATE", DATA[[#This Row],[DISCHARGE DATE]]-DATA[[#This Row],[ADMISSION DATE]]+1)</f>
        <v>55</v>
      </c>
      <c r="M316" s="208">
        <v>350</v>
      </c>
      <c r="N316" s="208">
        <v>715</v>
      </c>
      <c r="O316" s="209">
        <v>320</v>
      </c>
      <c r="P316" s="209">
        <v>279</v>
      </c>
      <c r="Q316" s="210">
        <f>IF(DATA[[#This Row],[STORAGE FEE]]=0,"NULL",DATA[[#This Row],[COLDROOM FEE]])-DATA[[#This Row],[STORAGE FEE]]</f>
        <v>0</v>
      </c>
      <c r="R316" s="210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400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202" t="s">
        <v>1398</v>
      </c>
      <c r="B317" s="203" t="s">
        <v>1467</v>
      </c>
      <c r="C317" s="203">
        <v>50</v>
      </c>
      <c r="D317" s="204" t="s">
        <v>49</v>
      </c>
      <c r="E317" s="204" t="s">
        <v>1468</v>
      </c>
      <c r="F317" s="205" t="s">
        <v>1399</v>
      </c>
      <c r="G317" s="204" t="s">
        <v>89</v>
      </c>
      <c r="H317" s="206">
        <v>0.22916666666666666</v>
      </c>
      <c r="I317" s="204" t="s">
        <v>50</v>
      </c>
      <c r="J317" s="207">
        <v>46099</v>
      </c>
      <c r="K317" s="207">
        <v>46234</v>
      </c>
      <c r="L317" s="203">
        <f>IF(ISBLANK(DATA[[#This Row],[DISCHARGE DATE]]),"NO DATE", DATA[[#This Row],[DISCHARGE DATE]]-DATA[[#This Row],[ADMISSION DATE]]+1)</f>
        <v>136</v>
      </c>
      <c r="M317" s="208">
        <v>350</v>
      </c>
      <c r="N317" s="208">
        <v>1768</v>
      </c>
      <c r="O317" s="209">
        <v>321</v>
      </c>
      <c r="P317" s="209">
        <v>333</v>
      </c>
      <c r="Q317" s="210">
        <f>IF(DATA[[#This Row],[STORAGE FEE]]=0,"NULL",DATA[[#This Row],[COLDROOM FEE]])-DATA[[#This Row],[STORAGE FEE]]</f>
        <v>0</v>
      </c>
      <c r="R317" s="210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400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202" t="s">
        <v>1400</v>
      </c>
      <c r="B318" s="203" t="s">
        <v>1402</v>
      </c>
      <c r="C318" s="203">
        <v>68</v>
      </c>
      <c r="D318" s="204" t="s">
        <v>53</v>
      </c>
      <c r="E318" s="204" t="s">
        <v>1401</v>
      </c>
      <c r="F318" s="205">
        <v>551128941</v>
      </c>
      <c r="G318" s="204" t="s">
        <v>73</v>
      </c>
      <c r="H318" s="206">
        <v>0.58333333333333337</v>
      </c>
      <c r="I318" s="204" t="s">
        <v>57</v>
      </c>
      <c r="J318" s="207">
        <v>46100</v>
      </c>
      <c r="K318" s="207">
        <v>46325</v>
      </c>
      <c r="L318" s="203">
        <f>IF(ISBLANK(DATA[[#This Row],[DISCHARGE DATE]]),"NO DATE", DATA[[#This Row],[DISCHARGE DATE]]-DATA[[#This Row],[ADMISSION DATE]]+1)</f>
        <v>226</v>
      </c>
      <c r="M318" s="208">
        <v>350</v>
      </c>
      <c r="N318" s="208"/>
      <c r="O318" s="209">
        <v>322</v>
      </c>
      <c r="P318" s="209"/>
      <c r="Q318" s="210">
        <f>IF(DATA[[#This Row],[STORAGE FEE]]=0,"NULL",DATA[[#This Row],[COLDROOM FEE]])-DATA[[#This Row],[STORAGE FEE]]</f>
        <v>-4520</v>
      </c>
      <c r="R318" s="210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400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3">
      <c r="A319" s="202" t="s">
        <v>1403</v>
      </c>
      <c r="B319" s="203" t="s">
        <v>1404</v>
      </c>
      <c r="C319" s="203">
        <v>87</v>
      </c>
      <c r="D319" s="204" t="s">
        <v>49</v>
      </c>
      <c r="E319" s="204" t="s">
        <v>1405</v>
      </c>
      <c r="F319" s="205">
        <v>546336966</v>
      </c>
      <c r="G319" s="204" t="s">
        <v>83</v>
      </c>
      <c r="H319" s="206">
        <v>0.75</v>
      </c>
      <c r="I319" s="204" t="s">
        <v>50</v>
      </c>
      <c r="J319" s="207">
        <v>46099</v>
      </c>
      <c r="K319" s="207"/>
      <c r="L319" s="203" t="str">
        <f>IF(ISBLANK(DATA[[#This Row],[DISCHARGE DATE]]),"NO DATE", DATA[[#This Row],[DISCHARGE DATE]]-DATA[[#This Row],[ADMISSION DATE]]+1)</f>
        <v>NO DATE</v>
      </c>
      <c r="M319" s="208">
        <v>350</v>
      </c>
      <c r="N319" s="208"/>
      <c r="O319" s="209">
        <v>323</v>
      </c>
      <c r="P319" s="209"/>
      <c r="Q319" s="210" t="e">
        <f>IF(DATA[[#This Row],[STORAGE FEE]]=0,"NULL",DATA[[#This Row],[COLDROOM FEE]])-DATA[[#This Row],[STORAGE FEE]]</f>
        <v>#VALUE!</v>
      </c>
      <c r="R319" s="210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400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3">
      <c r="A320" s="202" t="s">
        <v>1407</v>
      </c>
      <c r="B320" s="203" t="s">
        <v>1408</v>
      </c>
      <c r="C320" s="203">
        <v>65</v>
      </c>
      <c r="D320" s="204" t="s">
        <v>49</v>
      </c>
      <c r="E320" s="204" t="s">
        <v>1409</v>
      </c>
      <c r="F320" s="205">
        <v>249805409</v>
      </c>
      <c r="G320" s="204" t="s">
        <v>73</v>
      </c>
      <c r="H320" s="206">
        <v>0.58333333333333337</v>
      </c>
      <c r="I320" s="204" t="s">
        <v>50</v>
      </c>
      <c r="J320" s="207">
        <v>46101</v>
      </c>
      <c r="K320" s="207">
        <v>46157</v>
      </c>
      <c r="L320" s="203">
        <f>IF(ISBLANK(DATA[[#This Row],[DISCHARGE DATE]]),"NO DATE", DATA[[#This Row],[DISCHARGE DATE]]-DATA[[#This Row],[ADMISSION DATE]]+1)</f>
        <v>57</v>
      </c>
      <c r="M320" s="208">
        <v>350</v>
      </c>
      <c r="N320" s="208">
        <v>741</v>
      </c>
      <c r="O320" s="209">
        <v>324</v>
      </c>
      <c r="P320" s="209">
        <v>300</v>
      </c>
      <c r="Q320" s="210">
        <f>IF(DATA[[#This Row],[STORAGE FEE]]=0,"NULL",DATA[[#This Row],[COLDROOM FEE]])-DATA[[#This Row],[STORAGE FEE]]</f>
        <v>0</v>
      </c>
      <c r="R320" s="210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400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202" t="s">
        <v>1422</v>
      </c>
      <c r="B321" s="203" t="s">
        <v>1423</v>
      </c>
      <c r="C321" s="203">
        <v>80</v>
      </c>
      <c r="D321" s="204" t="s">
        <v>49</v>
      </c>
      <c r="E321" s="204" t="s">
        <v>1424</v>
      </c>
      <c r="F321" s="205">
        <v>536831856</v>
      </c>
      <c r="G321" s="204" t="s">
        <v>89</v>
      </c>
      <c r="H321" s="206">
        <v>0.3125</v>
      </c>
      <c r="I321" s="204" t="s">
        <v>50</v>
      </c>
      <c r="J321" s="207">
        <v>46107</v>
      </c>
      <c r="K321" s="207"/>
      <c r="L321" s="203" t="str">
        <f>IF(ISBLANK(DATA[[#This Row],[DISCHARGE DATE]]),"NO DATE", DATA[[#This Row],[DISCHARGE DATE]]-DATA[[#This Row],[ADMISSION DATE]]+1)</f>
        <v>NO DATE</v>
      </c>
      <c r="M321" s="208">
        <v>350</v>
      </c>
      <c r="N321" s="208"/>
      <c r="O321" s="209">
        <v>325</v>
      </c>
      <c r="P321" s="209"/>
      <c r="Q321" s="210" t="e">
        <f>IF(DATA[[#This Row],[STORAGE FEE]]=0,"NULL",DATA[[#This Row],[COLDROOM FEE]])-DATA[[#This Row],[STORAGE FEE]]</f>
        <v>#VALUE!</v>
      </c>
      <c r="R321" s="210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400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202" t="s">
        <v>1425</v>
      </c>
      <c r="B322" s="203" t="s">
        <v>1426</v>
      </c>
      <c r="C322" s="203">
        <v>42</v>
      </c>
      <c r="D322" s="204" t="s">
        <v>53</v>
      </c>
      <c r="E322" s="204" t="s">
        <v>1427</v>
      </c>
      <c r="F322" s="205">
        <v>548631935</v>
      </c>
      <c r="G322" s="204" t="s">
        <v>836</v>
      </c>
      <c r="H322" s="206">
        <v>0.97916666666666663</v>
      </c>
      <c r="I322" s="204" t="s">
        <v>57</v>
      </c>
      <c r="J322" s="207">
        <v>46107</v>
      </c>
      <c r="K322" s="207">
        <v>46185</v>
      </c>
      <c r="L322" s="203">
        <f>IF(ISBLANK(DATA[[#This Row],[DISCHARGE DATE]]),"NO DATE", DATA[[#This Row],[DISCHARGE DATE]]-DATA[[#This Row],[ADMISSION DATE]]+1)</f>
        <v>79</v>
      </c>
      <c r="M322" s="208">
        <v>350</v>
      </c>
      <c r="N322" s="208">
        <v>1580</v>
      </c>
      <c r="O322" s="209">
        <v>326</v>
      </c>
      <c r="P322" s="209">
        <v>320</v>
      </c>
      <c r="Q322" s="210">
        <f>IF(DATA[[#This Row],[STORAGE FEE]]=0,"NULL",DATA[[#This Row],[COLDROOM FEE]])-DATA[[#This Row],[STORAGE FEE]]</f>
        <v>0</v>
      </c>
      <c r="R322" s="210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400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202" t="s">
        <v>1452</v>
      </c>
      <c r="B323" s="203" t="s">
        <v>116</v>
      </c>
      <c r="C323" s="203">
        <v>85</v>
      </c>
      <c r="D323" s="204" t="s">
        <v>53</v>
      </c>
      <c r="E323" s="204" t="s">
        <v>1453</v>
      </c>
      <c r="F323" s="205">
        <v>242927126</v>
      </c>
      <c r="G323" s="204" t="s">
        <v>73</v>
      </c>
      <c r="H323" s="206">
        <v>0.33333333333333331</v>
      </c>
      <c r="I323" s="204" t="s">
        <v>50</v>
      </c>
      <c r="J323" s="207">
        <v>46109</v>
      </c>
      <c r="K323" s="207">
        <v>46171</v>
      </c>
      <c r="L323" s="203">
        <f>IF(ISBLANK(DATA[[#This Row],[DISCHARGE DATE]]),"NO DATE", DATA[[#This Row],[DISCHARGE DATE]]-DATA[[#This Row],[ADMISSION DATE]]+1)</f>
        <v>63</v>
      </c>
      <c r="M323" s="208">
        <v>350</v>
      </c>
      <c r="N323" s="208">
        <v>819</v>
      </c>
      <c r="O323" s="209">
        <v>327</v>
      </c>
      <c r="P323" s="209">
        <v>309</v>
      </c>
      <c r="Q323" s="210">
        <f>IF(DATA[[#This Row],[STORAGE FEE]]=0,"NULL",DATA[[#This Row],[COLDROOM FEE]])-DATA[[#This Row],[STORAGE FEE]]</f>
        <v>0</v>
      </c>
      <c r="R323" s="210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400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202" t="s">
        <v>1461</v>
      </c>
      <c r="B324" s="203" t="s">
        <v>1462</v>
      </c>
      <c r="C324" s="203">
        <v>43</v>
      </c>
      <c r="D324" s="204" t="s">
        <v>53</v>
      </c>
      <c r="E324" s="204" t="s">
        <v>1463</v>
      </c>
      <c r="F324" s="205">
        <v>242019918</v>
      </c>
      <c r="G324" s="204" t="s">
        <v>135</v>
      </c>
      <c r="H324" s="206">
        <v>0.72916666666666663</v>
      </c>
      <c r="I324" s="204" t="s">
        <v>50</v>
      </c>
      <c r="J324" s="207">
        <v>46113</v>
      </c>
      <c r="K324" s="207">
        <v>46164</v>
      </c>
      <c r="L324" s="203">
        <f>IF(ISBLANK(DATA[[#This Row],[DISCHARGE DATE]]),"NO DATE", DATA[[#This Row],[DISCHARGE DATE]]-DATA[[#This Row],[ADMISSION DATE]]+1)</f>
        <v>52</v>
      </c>
      <c r="M324" s="208">
        <v>350</v>
      </c>
      <c r="N324" s="208">
        <v>676</v>
      </c>
      <c r="O324" s="209">
        <v>328</v>
      </c>
      <c r="P324" s="209">
        <v>304</v>
      </c>
      <c r="Q324" s="210">
        <f>IF(DATA[[#This Row],[STORAGE FEE]]=0,"NULL",DATA[[#This Row],[COLDROOM FEE]])-DATA[[#This Row],[STORAGE FEE]]</f>
        <v>0</v>
      </c>
      <c r="R324" s="210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400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202" t="s">
        <v>1464</v>
      </c>
      <c r="B325" s="203" t="s">
        <v>1465</v>
      </c>
      <c r="C325" s="203">
        <v>54</v>
      </c>
      <c r="D325" s="204" t="s">
        <v>53</v>
      </c>
      <c r="E325" s="204" t="s">
        <v>1466</v>
      </c>
      <c r="F325" s="205">
        <v>598796666</v>
      </c>
      <c r="G325" s="204" t="s">
        <v>83</v>
      </c>
      <c r="H325" s="206">
        <v>0.83333333333333337</v>
      </c>
      <c r="I325" s="204" t="s">
        <v>50</v>
      </c>
      <c r="J325" s="207">
        <v>46114</v>
      </c>
      <c r="K325" s="207"/>
      <c r="L325" s="203" t="str">
        <f>IF(ISBLANK(DATA[[#This Row],[DISCHARGE DATE]]),"NO DATE", DATA[[#This Row],[DISCHARGE DATE]]-DATA[[#This Row],[ADMISSION DATE]]+1)</f>
        <v>NO DATE</v>
      </c>
      <c r="M325" s="208">
        <v>350</v>
      </c>
      <c r="N325" s="208"/>
      <c r="O325" s="209">
        <v>329</v>
      </c>
      <c r="P325" s="209"/>
      <c r="Q325" s="210" t="e">
        <f>IF(DATA[[#This Row],[STORAGE FEE]]=0,"NULL",DATA[[#This Row],[COLDROOM FEE]])-DATA[[#This Row],[STORAGE FEE]]</f>
        <v>#VALUE!</v>
      </c>
      <c r="R325" s="210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400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120" customFormat="1" ht="16.5" customHeight="1" x14ac:dyDescent="0.3">
      <c r="A326" s="202" t="s">
        <v>1475</v>
      </c>
      <c r="B326" s="203" t="s">
        <v>1476</v>
      </c>
      <c r="C326" s="203">
        <v>63</v>
      </c>
      <c r="D326" s="204" t="s">
        <v>53</v>
      </c>
      <c r="E326" s="204" t="s">
        <v>1477</v>
      </c>
      <c r="F326" s="205">
        <v>246866890</v>
      </c>
      <c r="G326" s="204" t="s">
        <v>73</v>
      </c>
      <c r="H326" s="206">
        <v>0.64722222222222225</v>
      </c>
      <c r="I326" s="204" t="s">
        <v>50</v>
      </c>
      <c r="J326" s="207">
        <v>46117</v>
      </c>
      <c r="K326" s="207">
        <v>46269</v>
      </c>
      <c r="L326" s="203">
        <f>IF(ISBLANK(DATA[[#This Row],[DISCHARGE DATE]]),"NO DATE", DATA[[#This Row],[DISCHARGE DATE]]-DATA[[#This Row],[ADMISSION DATE]]+1)</f>
        <v>153</v>
      </c>
      <c r="M326" s="208">
        <v>350</v>
      </c>
      <c r="N326" s="208">
        <v>1989</v>
      </c>
      <c r="O326" s="209">
        <v>330</v>
      </c>
      <c r="P326" s="209">
        <v>352</v>
      </c>
      <c r="Q326" s="210">
        <f>IF(DATA[[#This Row],[STORAGE FEE]]=0,"NULL",DATA[[#This Row],[COLDROOM FEE]])-DATA[[#This Row],[STORAGE FEE]]</f>
        <v>0</v>
      </c>
      <c r="R326" s="210">
        <f>IF(ISBLANK(DATA[[#This Row],[DISCHARGE DATE]]),0,IF(DATA[[#This Row],[TYPE]]="VIP",20*DATA[[#This Row],[STORAGE DAYS]],13*DATA[[#This Row],[STORAGE DAYS]]))</f>
        <v>1989</v>
      </c>
      <c r="S326" s="71" t="str">
        <f>IF(ISBLANK(DATA[[#This Row],[COLDROOM RECEIPT]]), "IN CUSTODY", "DISCHARGED")</f>
        <v>DISCHARGED</v>
      </c>
      <c r="T326" s="58">
        <f t="shared" si="5"/>
        <v>400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2026</v>
      </c>
      <c r="X326" s="60" t="str">
        <f>TEXT(DATA[[#This Row],[DISCHARGE DATE]],"mmm")</f>
        <v>Sept</v>
      </c>
    </row>
    <row r="327" spans="1:24" s="120" customFormat="1" ht="16.5" customHeight="1" x14ac:dyDescent="0.3">
      <c r="A327" s="202" t="s">
        <v>1478</v>
      </c>
      <c r="B327" s="203" t="s">
        <v>1479</v>
      </c>
      <c r="C327" s="203">
        <v>54</v>
      </c>
      <c r="D327" s="204" t="s">
        <v>49</v>
      </c>
      <c r="E327" s="204" t="s">
        <v>116</v>
      </c>
      <c r="F327" s="205">
        <v>241406611</v>
      </c>
      <c r="G327" s="204" t="s">
        <v>73</v>
      </c>
      <c r="H327" s="206">
        <v>0.4826388888888889</v>
      </c>
      <c r="I327" s="204" t="s">
        <v>57</v>
      </c>
      <c r="J327" s="207">
        <v>46118</v>
      </c>
      <c r="K327" s="207">
        <v>46143</v>
      </c>
      <c r="L327" s="203">
        <f>IF(ISBLANK(DATA[[#This Row],[DISCHARGE DATE]]),"NO DATE", DATA[[#This Row],[DISCHARGE DATE]]-DATA[[#This Row],[ADMISSION DATE]]+1)</f>
        <v>26</v>
      </c>
      <c r="M327" s="208">
        <v>350</v>
      </c>
      <c r="N327" s="208">
        <v>520</v>
      </c>
      <c r="O327" s="209">
        <v>331</v>
      </c>
      <c r="P327" s="209">
        <v>273</v>
      </c>
      <c r="Q327" s="210">
        <f>IF(DATA[[#This Row],[STORAGE FEE]]=0,"NULL",DATA[[#This Row],[COLDROOM FEE]])-DATA[[#This Row],[STORAGE FEE]]</f>
        <v>0</v>
      </c>
      <c r="R327" s="210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400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202" t="s">
        <v>1485</v>
      </c>
      <c r="B328" s="203" t="s">
        <v>1486</v>
      </c>
      <c r="C328" s="203">
        <v>66</v>
      </c>
      <c r="D328" s="204" t="s">
        <v>49</v>
      </c>
      <c r="E328" s="204" t="s">
        <v>1487</v>
      </c>
      <c r="F328" s="205">
        <v>545342393</v>
      </c>
      <c r="G328" s="204" t="s">
        <v>73</v>
      </c>
      <c r="H328" s="206">
        <v>0.4236111111111111</v>
      </c>
      <c r="I328" s="204" t="s">
        <v>57</v>
      </c>
      <c r="J328" s="207">
        <v>46125</v>
      </c>
      <c r="K328" s="207">
        <v>46206</v>
      </c>
      <c r="L328" s="203">
        <f>IF(ISBLANK(DATA[[#This Row],[DISCHARGE DATE]]),"NO DATE", DATA[[#This Row],[DISCHARGE DATE]]-DATA[[#This Row],[ADMISSION DATE]]+1)</f>
        <v>82</v>
      </c>
      <c r="M328" s="208">
        <v>350</v>
      </c>
      <c r="N328" s="208">
        <v>1640</v>
      </c>
      <c r="O328" s="209">
        <v>332</v>
      </c>
      <c r="P328" s="209">
        <v>329</v>
      </c>
      <c r="Q328" s="210">
        <f>IF(DATA[[#This Row],[STORAGE FEE]]=0,"NULL",DATA[[#This Row],[COLDROOM FEE]])-DATA[[#This Row],[STORAGE FEE]]</f>
        <v>0</v>
      </c>
      <c r="R328" s="210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400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202" t="s">
        <v>1489</v>
      </c>
      <c r="B329" s="203" t="s">
        <v>1490</v>
      </c>
      <c r="C329" s="203">
        <v>87</v>
      </c>
      <c r="D329" s="204" t="s">
        <v>49</v>
      </c>
      <c r="E329" s="204" t="s">
        <v>1491</v>
      </c>
      <c r="F329" s="205">
        <v>536831856</v>
      </c>
      <c r="G329" s="204" t="s">
        <v>89</v>
      </c>
      <c r="H329" s="206">
        <v>0.3125</v>
      </c>
      <c r="I329" s="204" t="s">
        <v>50</v>
      </c>
      <c r="J329" s="207">
        <v>46128</v>
      </c>
      <c r="K329" s="207"/>
      <c r="L329" s="203" t="str">
        <f>IF(ISBLANK(DATA[[#This Row],[DISCHARGE DATE]]),"NO DATE", DATA[[#This Row],[DISCHARGE DATE]]-DATA[[#This Row],[ADMISSION DATE]]+1)</f>
        <v>NO DATE</v>
      </c>
      <c r="M329" s="208">
        <v>350</v>
      </c>
      <c r="N329" s="208"/>
      <c r="O329" s="209">
        <v>333</v>
      </c>
      <c r="P329" s="209"/>
      <c r="Q329" s="210" t="e">
        <f>IF(DATA[[#This Row],[STORAGE FEE]]=0,"NULL",DATA[[#This Row],[COLDROOM FEE]])-DATA[[#This Row],[STORAGE FEE]]</f>
        <v>#VALUE!</v>
      </c>
      <c r="R329" s="210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400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202" t="s">
        <v>1488</v>
      </c>
      <c r="B330" s="203" t="s">
        <v>1492</v>
      </c>
      <c r="C330" s="203">
        <v>90</v>
      </c>
      <c r="D330" s="204" t="s">
        <v>49</v>
      </c>
      <c r="E330" s="204" t="s">
        <v>1005</v>
      </c>
      <c r="F330" s="205">
        <v>246992460</v>
      </c>
      <c r="G330" s="204" t="s">
        <v>1187</v>
      </c>
      <c r="H330" s="206">
        <v>0.85416666666666663</v>
      </c>
      <c r="I330" s="204" t="s">
        <v>50</v>
      </c>
      <c r="J330" s="207">
        <v>46128</v>
      </c>
      <c r="K330" s="207">
        <v>46248</v>
      </c>
      <c r="L330" s="203">
        <f>IF(ISBLANK(DATA[[#This Row],[DISCHARGE DATE]]),"NO DATE", DATA[[#This Row],[DISCHARGE DATE]]-DATA[[#This Row],[ADMISSION DATE]]+1)</f>
        <v>121</v>
      </c>
      <c r="M330" s="208">
        <v>350</v>
      </c>
      <c r="N330" s="208">
        <v>1573</v>
      </c>
      <c r="O330" s="209">
        <v>334</v>
      </c>
      <c r="P330" s="209">
        <v>342</v>
      </c>
      <c r="Q330" s="210">
        <f>IF(DATA[[#This Row],[STORAGE FEE]]=0,"NULL",DATA[[#This Row],[COLDROOM FEE]])-DATA[[#This Row],[STORAGE FEE]]</f>
        <v>0</v>
      </c>
      <c r="R330" s="210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400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202" t="s">
        <v>1498</v>
      </c>
      <c r="B331" s="203" t="s">
        <v>1499</v>
      </c>
      <c r="C331" s="203">
        <v>41</v>
      </c>
      <c r="D331" s="204" t="s">
        <v>49</v>
      </c>
      <c r="E331" s="204" t="s">
        <v>1500</v>
      </c>
      <c r="F331" s="205">
        <v>558603367</v>
      </c>
      <c r="G331" s="204" t="s">
        <v>89</v>
      </c>
      <c r="H331" s="206">
        <v>0.3125</v>
      </c>
      <c r="I331" s="204" t="s">
        <v>50</v>
      </c>
      <c r="J331" s="207">
        <v>46130</v>
      </c>
      <c r="K331" s="207">
        <v>46171</v>
      </c>
      <c r="L331" s="203">
        <f>IF(ISBLANK(DATA[[#This Row],[DISCHARGE DATE]]),"NO DATE", DATA[[#This Row],[DISCHARGE DATE]]-DATA[[#This Row],[ADMISSION DATE]]+1)</f>
        <v>42</v>
      </c>
      <c r="M331" s="208">
        <v>350</v>
      </c>
      <c r="N331" s="208">
        <v>546</v>
      </c>
      <c r="O331" s="209">
        <v>335</v>
      </c>
      <c r="P331" s="209">
        <v>313</v>
      </c>
      <c r="Q331" s="210">
        <f>IF(DATA[[#This Row],[STORAGE FEE]]=0,"NULL",DATA[[#This Row],[COLDROOM FEE]])-DATA[[#This Row],[STORAGE FEE]]</f>
        <v>0</v>
      </c>
      <c r="R331" s="210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400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202" t="s">
        <v>1501</v>
      </c>
      <c r="B332" s="203" t="s">
        <v>1502</v>
      </c>
      <c r="C332" s="203">
        <v>57</v>
      </c>
      <c r="D332" s="204" t="s">
        <v>49</v>
      </c>
      <c r="E332" s="204" t="s">
        <v>1503</v>
      </c>
      <c r="F332" s="205">
        <v>248657543</v>
      </c>
      <c r="G332" s="204" t="s">
        <v>73</v>
      </c>
      <c r="H332" s="206">
        <v>0.57638888888888884</v>
      </c>
      <c r="I332" s="204" t="s">
        <v>50</v>
      </c>
      <c r="J332" s="207">
        <v>46132</v>
      </c>
      <c r="K332" s="207">
        <v>46269</v>
      </c>
      <c r="L332" s="203">
        <f>IF(ISBLANK(DATA[[#This Row],[DISCHARGE DATE]]),"NO DATE", DATA[[#This Row],[DISCHARGE DATE]]-DATA[[#This Row],[ADMISSION DATE]]+1)</f>
        <v>138</v>
      </c>
      <c r="M332" s="208">
        <v>350</v>
      </c>
      <c r="N332" s="208">
        <v>1794</v>
      </c>
      <c r="O332" s="209">
        <v>336</v>
      </c>
      <c r="P332" s="209">
        <v>353</v>
      </c>
      <c r="Q332" s="210">
        <f>IF(DATA[[#This Row],[STORAGE FEE]]=0,"NULL",DATA[[#This Row],[COLDROOM FEE]])-DATA[[#This Row],[STORAGE FEE]]</f>
        <v>0</v>
      </c>
      <c r="R332" s="210">
        <f>IF(ISBLANK(DATA[[#This Row],[DISCHARGE DATE]]),0,IF(DATA[[#This Row],[TYPE]]="VIP",20*DATA[[#This Row],[STORAGE DAYS]],13*DATA[[#This Row],[STORAGE DAYS]]))</f>
        <v>1794</v>
      </c>
      <c r="S332" s="71" t="str">
        <f>IF(ISBLANK(DATA[[#This Row],[COLDROOM RECEIPT]]), "IN CUSTODY", "DISCHARGED")</f>
        <v>DISCHARGED</v>
      </c>
      <c r="T332" s="58">
        <f t="shared" si="5"/>
        <v>400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2026</v>
      </c>
      <c r="X332" s="60" t="str">
        <f>TEXT(DATA[[#This Row],[DISCHARGE DATE]],"mmm")</f>
        <v>Sept</v>
      </c>
    </row>
    <row r="333" spans="1:24" s="27" customFormat="1" ht="16.5" customHeight="1" x14ac:dyDescent="0.3">
      <c r="A333" s="202" t="s">
        <v>1504</v>
      </c>
      <c r="B333" s="203" t="s">
        <v>1505</v>
      </c>
      <c r="C333" s="203">
        <v>48</v>
      </c>
      <c r="D333" s="204" t="s">
        <v>49</v>
      </c>
      <c r="E333" s="204" t="s">
        <v>522</v>
      </c>
      <c r="F333" s="205">
        <v>556474751</v>
      </c>
      <c r="G333" s="204" t="s">
        <v>73</v>
      </c>
      <c r="H333" s="206">
        <v>0.89583333333333337</v>
      </c>
      <c r="I333" s="204" t="s">
        <v>50</v>
      </c>
      <c r="J333" s="207">
        <v>46132</v>
      </c>
      <c r="K333" s="207">
        <v>46206</v>
      </c>
      <c r="L333" s="203">
        <f>IF(ISBLANK(DATA[[#This Row],[DISCHARGE DATE]]),"NO DATE", DATA[[#This Row],[DISCHARGE DATE]]-DATA[[#This Row],[ADMISSION DATE]]+1)</f>
        <v>75</v>
      </c>
      <c r="M333" s="208">
        <v>350</v>
      </c>
      <c r="N333" s="208">
        <v>975</v>
      </c>
      <c r="O333" s="209">
        <v>337</v>
      </c>
      <c r="P333" s="209">
        <v>323</v>
      </c>
      <c r="Q333" s="210">
        <f>IF(DATA[[#This Row],[STORAGE FEE]]=0,"NULL",DATA[[#This Row],[COLDROOM FEE]])-DATA[[#This Row],[STORAGE FEE]]</f>
        <v>0</v>
      </c>
      <c r="R333" s="210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400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202" t="s">
        <v>1506</v>
      </c>
      <c r="B334" s="203" t="s">
        <v>1507</v>
      </c>
      <c r="C334" s="203">
        <v>45</v>
      </c>
      <c r="D334" s="204" t="s">
        <v>53</v>
      </c>
      <c r="E334" s="204" t="s">
        <v>1508</v>
      </c>
      <c r="F334" s="205">
        <v>543343484</v>
      </c>
      <c r="G334" s="204" t="s">
        <v>73</v>
      </c>
      <c r="H334" s="206">
        <v>0.1875</v>
      </c>
      <c r="I334" s="204" t="s">
        <v>50</v>
      </c>
      <c r="J334" s="207">
        <v>46133</v>
      </c>
      <c r="K334" s="207">
        <v>46206</v>
      </c>
      <c r="L334" s="203">
        <f>IF(ISBLANK(DATA[[#This Row],[DISCHARGE DATE]]),"NO DATE", DATA[[#This Row],[DISCHARGE DATE]]-DATA[[#This Row],[ADMISSION DATE]]+1)</f>
        <v>74</v>
      </c>
      <c r="M334" s="208">
        <v>350</v>
      </c>
      <c r="N334" s="208">
        <v>962</v>
      </c>
      <c r="O334" s="209">
        <v>338</v>
      </c>
      <c r="P334" s="209">
        <v>325</v>
      </c>
      <c r="Q334" s="210">
        <f>IF(DATA[[#This Row],[STORAGE FEE]]=0,"NULL",DATA[[#This Row],[COLDROOM FEE]])-DATA[[#This Row],[STORAGE FEE]]</f>
        <v>0</v>
      </c>
      <c r="R334" s="210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400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202" t="s">
        <v>1509</v>
      </c>
      <c r="B335" s="203" t="s">
        <v>1510</v>
      </c>
      <c r="C335" s="203">
        <v>33</v>
      </c>
      <c r="D335" s="204" t="s">
        <v>49</v>
      </c>
      <c r="E335" s="204" t="s">
        <v>1511</v>
      </c>
      <c r="F335" s="205">
        <v>544489271</v>
      </c>
      <c r="G335" s="204" t="s">
        <v>89</v>
      </c>
      <c r="H335" s="206">
        <v>0.8125</v>
      </c>
      <c r="I335" s="204" t="s">
        <v>50</v>
      </c>
      <c r="J335" s="207">
        <v>46132</v>
      </c>
      <c r="K335" s="207">
        <v>46234</v>
      </c>
      <c r="L335" s="203">
        <f>IF(ISBLANK(DATA[[#This Row],[DISCHARGE DATE]]),"NO DATE", DATA[[#This Row],[DISCHARGE DATE]]-DATA[[#This Row],[ADMISSION DATE]]+1)</f>
        <v>103</v>
      </c>
      <c r="M335" s="208">
        <v>350</v>
      </c>
      <c r="N335" s="208">
        <v>1339</v>
      </c>
      <c r="O335" s="209">
        <v>339</v>
      </c>
      <c r="P335" s="209">
        <v>336</v>
      </c>
      <c r="Q335" s="210">
        <f>IF(DATA[[#This Row],[STORAGE FEE]]=0,"NULL",DATA[[#This Row],[COLDROOM FEE]])-DATA[[#This Row],[STORAGE FEE]]</f>
        <v>0</v>
      </c>
      <c r="R335" s="210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5"/>
        <v>400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202" t="s">
        <v>1514</v>
      </c>
      <c r="B336" s="203" t="s">
        <v>1515</v>
      </c>
      <c r="C336" s="203">
        <v>86</v>
      </c>
      <c r="D336" s="204" t="s">
        <v>49</v>
      </c>
      <c r="E336" s="204" t="s">
        <v>545</v>
      </c>
      <c r="F336" s="205">
        <v>532089205</v>
      </c>
      <c r="G336" s="204" t="s">
        <v>83</v>
      </c>
      <c r="H336" s="206">
        <v>0.70833333333333337</v>
      </c>
      <c r="I336" s="204" t="s">
        <v>50</v>
      </c>
      <c r="J336" s="207">
        <v>46134</v>
      </c>
      <c r="K336" s="207">
        <v>46269</v>
      </c>
      <c r="L336" s="203">
        <f>IF(ISBLANK(DATA[[#This Row],[DISCHARGE DATE]]),"NO DATE", DATA[[#This Row],[DISCHARGE DATE]]-DATA[[#This Row],[ADMISSION DATE]]+1)</f>
        <v>136</v>
      </c>
      <c r="M336" s="208">
        <v>350</v>
      </c>
      <c r="N336" s="208">
        <v>1768</v>
      </c>
      <c r="O336" s="209">
        <v>340</v>
      </c>
      <c r="P336" s="209">
        <v>347</v>
      </c>
      <c r="Q336" s="210">
        <f>IF(DATA[[#This Row],[STORAGE FEE]]=0,"NULL",DATA[[#This Row],[COLDROOM FEE]])-DATA[[#This Row],[STORAGE FEE]]</f>
        <v>0</v>
      </c>
      <c r="R336" s="210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DISCHARGED</v>
      </c>
      <c r="T336" s="58">
        <f t="shared" si="5"/>
        <v>400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202" t="s">
        <v>1516</v>
      </c>
      <c r="B337" s="203" t="s">
        <v>1517</v>
      </c>
      <c r="C337" s="203">
        <v>70</v>
      </c>
      <c r="D337" s="204" t="s">
        <v>49</v>
      </c>
      <c r="E337" s="204" t="s">
        <v>1518</v>
      </c>
      <c r="F337" s="205">
        <v>543779606</v>
      </c>
      <c r="G337" s="204" t="s">
        <v>270</v>
      </c>
      <c r="H337" s="206">
        <v>4.1666666666666664E-2</v>
      </c>
      <c r="I337" s="204" t="s">
        <v>57</v>
      </c>
      <c r="J337" s="207">
        <v>46136</v>
      </c>
      <c r="K337" s="207"/>
      <c r="L337" s="203" t="str">
        <f>IF(ISBLANK(DATA[[#This Row],[DISCHARGE DATE]]),"NO DATE", DATA[[#This Row],[DISCHARGE DATE]]-DATA[[#This Row],[ADMISSION DATE]]+1)</f>
        <v>NO DATE</v>
      </c>
      <c r="M337" s="208">
        <v>350</v>
      </c>
      <c r="N337" s="208"/>
      <c r="O337" s="209">
        <v>341</v>
      </c>
      <c r="P337" s="209"/>
      <c r="Q337" s="210" t="e">
        <f>IF(DATA[[#This Row],[STORAGE FEE]]=0,"NULL",DATA[[#This Row],[COLDROOM FEE]])-DATA[[#This Row],[STORAGE FEE]]</f>
        <v>#VALUE!</v>
      </c>
      <c r="R337" s="210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400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202" t="s">
        <v>1519</v>
      </c>
      <c r="B338" s="203" t="s">
        <v>1520</v>
      </c>
      <c r="C338" s="203">
        <v>72</v>
      </c>
      <c r="D338" s="204" t="s">
        <v>49</v>
      </c>
      <c r="E338" s="204" t="s">
        <v>1521</v>
      </c>
      <c r="F338" s="211" t="s">
        <v>1522</v>
      </c>
      <c r="G338" s="204" t="s">
        <v>651</v>
      </c>
      <c r="H338" s="206">
        <v>0.59027777777777779</v>
      </c>
      <c r="I338" s="204" t="s">
        <v>50</v>
      </c>
      <c r="J338" s="207">
        <v>46136</v>
      </c>
      <c r="K338" s="207">
        <v>46269</v>
      </c>
      <c r="L338" s="203">
        <f>IF(ISBLANK(DATA[[#This Row],[DISCHARGE DATE]]),"NO DATE", DATA[[#This Row],[DISCHARGE DATE]]-DATA[[#This Row],[ADMISSION DATE]]+1)</f>
        <v>134</v>
      </c>
      <c r="M338" s="208">
        <v>350</v>
      </c>
      <c r="N338" s="208">
        <v>1742</v>
      </c>
      <c r="O338" s="209">
        <v>342</v>
      </c>
      <c r="P338" s="209">
        <v>348</v>
      </c>
      <c r="Q338" s="210">
        <f>IF(DATA[[#This Row],[STORAGE FEE]]=0,"NULL",DATA[[#This Row],[COLDROOM FEE]])-DATA[[#This Row],[STORAGE FEE]]</f>
        <v>0</v>
      </c>
      <c r="R338" s="210">
        <f>IF(ISBLANK(DATA[[#This Row],[DISCHARGE DATE]]),0,IF(DATA[[#This Row],[TYPE]]="VIP",20*DATA[[#This Row],[STORAGE DAYS]],13*DATA[[#This Row],[STORAGE DAYS]]))</f>
        <v>1742</v>
      </c>
      <c r="S338" s="71" t="str">
        <f>IF(ISBLANK(DATA[[#This Row],[COLDROOM RECEIPT]]), "IN CUSTODY", "DISCHARGED")</f>
        <v>DISCHARGED</v>
      </c>
      <c r="T338" s="58">
        <f t="shared" si="5"/>
        <v>400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2026</v>
      </c>
      <c r="X338" s="60" t="str">
        <f>TEXT(DATA[[#This Row],[DISCHARGE DATE]],"mmm")</f>
        <v>Sept</v>
      </c>
    </row>
    <row r="339" spans="1:24" s="27" customFormat="1" ht="16.5" customHeight="1" x14ac:dyDescent="0.3">
      <c r="A339" s="202" t="s">
        <v>1536</v>
      </c>
      <c r="B339" s="203" t="s">
        <v>1545</v>
      </c>
      <c r="C339" s="203">
        <v>46</v>
      </c>
      <c r="D339" s="204" t="s">
        <v>49</v>
      </c>
      <c r="E339" s="204" t="s">
        <v>1546</v>
      </c>
      <c r="F339" s="211">
        <v>247239374</v>
      </c>
      <c r="G339" s="204" t="s">
        <v>73</v>
      </c>
      <c r="H339" s="206">
        <v>0.69097222222222221</v>
      </c>
      <c r="I339" s="204" t="s">
        <v>50</v>
      </c>
      <c r="J339" s="207">
        <v>46143</v>
      </c>
      <c r="K339" s="207">
        <v>46269</v>
      </c>
      <c r="L339" s="203">
        <f>IF(ISBLANK(DATA[[#This Row],[DISCHARGE DATE]]),"NO DATE", DATA[[#This Row],[DISCHARGE DATE]]-DATA[[#This Row],[ADMISSION DATE]]+1)</f>
        <v>127</v>
      </c>
      <c r="M339" s="208">
        <v>350</v>
      </c>
      <c r="N339" s="208">
        <v>1651</v>
      </c>
      <c r="O339" s="209">
        <v>343</v>
      </c>
      <c r="P339" s="209">
        <v>54</v>
      </c>
      <c r="Q339" s="210">
        <f>IF(DATA[[#This Row],[STORAGE FEE]]=0,"NULL",DATA[[#This Row],[COLDROOM FEE]])-DATA[[#This Row],[STORAGE FEE]]</f>
        <v>0</v>
      </c>
      <c r="R339" s="210">
        <f>IF(ISBLANK(DATA[[#This Row],[DISCHARGE DATE]]),0,IF(DATA[[#This Row],[TYPE]]="VIP",20*DATA[[#This Row],[STORAGE DAYS]],13*DATA[[#This Row],[STORAGE DAYS]]))</f>
        <v>1651</v>
      </c>
      <c r="S339" s="71" t="str">
        <f>IF(ISBLANK(DATA[[#This Row],[COLDROOM RECEIPT]]), "IN CUSTODY", "DISCHARGED")</f>
        <v>DISCHARGED</v>
      </c>
      <c r="T339" s="58">
        <f t="shared" si="5"/>
        <v>400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2026</v>
      </c>
      <c r="X339" s="60" t="str">
        <f>TEXT(DATA[[#This Row],[DISCHARGE DATE]],"mmm")</f>
        <v>Sept</v>
      </c>
    </row>
    <row r="340" spans="1:24" s="27" customFormat="1" ht="16.5" customHeight="1" x14ac:dyDescent="0.3">
      <c r="A340" s="202" t="s">
        <v>1539</v>
      </c>
      <c r="B340" s="203" t="s">
        <v>1537</v>
      </c>
      <c r="C340" s="203">
        <v>42</v>
      </c>
      <c r="D340" s="204" t="s">
        <v>49</v>
      </c>
      <c r="E340" s="204" t="s">
        <v>1538</v>
      </c>
      <c r="F340" s="211">
        <v>541500105</v>
      </c>
      <c r="G340" s="204" t="s">
        <v>89</v>
      </c>
      <c r="H340" s="206">
        <v>0.9375</v>
      </c>
      <c r="I340" s="204" t="s">
        <v>50</v>
      </c>
      <c r="J340" s="207">
        <v>46144</v>
      </c>
      <c r="K340" s="207">
        <v>46206</v>
      </c>
      <c r="L340" s="203">
        <f>IF(ISBLANK(DATA[[#This Row],[DISCHARGE DATE]]),"NO DATE", DATA[[#This Row],[DISCHARGE DATE]]-DATA[[#This Row],[ADMISSION DATE]]+1)</f>
        <v>63</v>
      </c>
      <c r="M340" s="208">
        <v>350</v>
      </c>
      <c r="N340" s="208">
        <v>819</v>
      </c>
      <c r="O340" s="209">
        <v>344</v>
      </c>
      <c r="P340" s="209">
        <v>324</v>
      </c>
      <c r="Q340" s="210">
        <f>IF(DATA[[#This Row],[STORAGE FEE]]=0,"NULL",DATA[[#This Row],[COLDROOM FEE]])-DATA[[#This Row],[STORAGE FEE]]</f>
        <v>0</v>
      </c>
      <c r="R340" s="210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400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202" t="s">
        <v>1540</v>
      </c>
      <c r="B341" s="203" t="s">
        <v>1541</v>
      </c>
      <c r="C341" s="203">
        <v>62</v>
      </c>
      <c r="D341" s="204" t="s">
        <v>53</v>
      </c>
      <c r="E341" s="204" t="s">
        <v>234</v>
      </c>
      <c r="F341" s="211">
        <v>592684635</v>
      </c>
      <c r="G341" s="204" t="s">
        <v>83</v>
      </c>
      <c r="H341" s="206">
        <v>0.875</v>
      </c>
      <c r="I341" s="204" t="s">
        <v>50</v>
      </c>
      <c r="J341" s="207">
        <v>46144</v>
      </c>
      <c r="K341" s="207">
        <v>46283</v>
      </c>
      <c r="L341" s="203">
        <f>IF(ISBLANK(DATA[[#This Row],[DISCHARGE DATE]]),"NO DATE", DATA[[#This Row],[DISCHARGE DATE]]-DATA[[#This Row],[ADMISSION DATE]]+1)</f>
        <v>140</v>
      </c>
      <c r="M341" s="208">
        <v>350</v>
      </c>
      <c r="N341" s="208"/>
      <c r="O341" s="209">
        <v>345</v>
      </c>
      <c r="P341" s="209"/>
      <c r="Q341" s="210">
        <f>IF(DATA[[#This Row],[STORAGE FEE]]=0,"NULL",DATA[[#This Row],[COLDROOM FEE]])-DATA[[#This Row],[STORAGE FEE]]</f>
        <v>-1820</v>
      </c>
      <c r="R341" s="210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 t="shared" si="5"/>
        <v>400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202" t="s">
        <v>1553</v>
      </c>
      <c r="B342" s="203" t="s">
        <v>1554</v>
      </c>
      <c r="C342" s="203">
        <v>83</v>
      </c>
      <c r="D342" s="204" t="s">
        <v>49</v>
      </c>
      <c r="E342" s="204" t="s">
        <v>1555</v>
      </c>
      <c r="F342" s="211">
        <v>503472718</v>
      </c>
      <c r="G342" s="204" t="s">
        <v>89</v>
      </c>
      <c r="H342" s="206">
        <v>0.29166666666666669</v>
      </c>
      <c r="I342" s="204" t="s">
        <v>57</v>
      </c>
      <c r="J342" s="207">
        <v>46147</v>
      </c>
      <c r="K342" s="207">
        <v>46353</v>
      </c>
      <c r="L342" s="203">
        <f>IF(ISBLANK(DATA[[#This Row],[DISCHARGE DATE]]),"NO DATE", DATA[[#This Row],[DISCHARGE DATE]]-DATA[[#This Row],[ADMISSION DATE]]+1)</f>
        <v>207</v>
      </c>
      <c r="M342" s="208">
        <v>350</v>
      </c>
      <c r="N342" s="208"/>
      <c r="O342" s="209">
        <v>347</v>
      </c>
      <c r="P342" s="209"/>
      <c r="Q342" s="210">
        <f>IF(DATA[[#This Row],[STORAGE FEE]]=0,"NULL",DATA[[#This Row],[COLDROOM FEE]])-DATA[[#This Row],[STORAGE FEE]]</f>
        <v>-4140</v>
      </c>
      <c r="R342" s="210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5"/>
        <v>400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3">
      <c r="A343" s="202" t="s">
        <v>1556</v>
      </c>
      <c r="B343" s="203" t="s">
        <v>1557</v>
      </c>
      <c r="C343" s="203">
        <v>80</v>
      </c>
      <c r="D343" s="204" t="s">
        <v>49</v>
      </c>
      <c r="E343" s="204" t="s">
        <v>1558</v>
      </c>
      <c r="F343" s="211">
        <v>557797063</v>
      </c>
      <c r="G343" s="204" t="s">
        <v>73</v>
      </c>
      <c r="H343" s="206">
        <v>0.72916666666666663</v>
      </c>
      <c r="I343" s="204" t="s">
        <v>50</v>
      </c>
      <c r="J343" s="207">
        <v>46146</v>
      </c>
      <c r="K343" s="207">
        <v>46325</v>
      </c>
      <c r="L343" s="203">
        <f>IF(ISBLANK(DATA[[#This Row],[DISCHARGE DATE]]),"NO DATE", DATA[[#This Row],[DISCHARGE DATE]]-DATA[[#This Row],[ADMISSION DATE]]+1)</f>
        <v>180</v>
      </c>
      <c r="M343" s="208">
        <v>350</v>
      </c>
      <c r="N343" s="208"/>
      <c r="O343" s="209">
        <v>348</v>
      </c>
      <c r="P343" s="209"/>
      <c r="Q343" s="210">
        <f>IF(DATA[[#This Row],[STORAGE FEE]]=0,"NULL",DATA[[#This Row],[COLDROOM FEE]])-DATA[[#This Row],[STORAGE FEE]]</f>
        <v>-2340</v>
      </c>
      <c r="R343" s="210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400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3">
      <c r="A344" s="202" t="s">
        <v>1564</v>
      </c>
      <c r="B344" s="203" t="s">
        <v>1565</v>
      </c>
      <c r="C344" s="203">
        <v>95</v>
      </c>
      <c r="D344" s="204" t="s">
        <v>49</v>
      </c>
      <c r="E344" s="204" t="s">
        <v>1566</v>
      </c>
      <c r="F344" s="211">
        <v>243035633</v>
      </c>
      <c r="G344" s="204" t="s">
        <v>73</v>
      </c>
      <c r="H344" s="206">
        <v>0.8125</v>
      </c>
      <c r="I344" s="204" t="s">
        <v>50</v>
      </c>
      <c r="J344" s="207">
        <v>46151</v>
      </c>
      <c r="K344" s="207">
        <v>46269</v>
      </c>
      <c r="L344" s="203">
        <f>IF(ISBLANK(DATA[[#This Row],[DISCHARGE DATE]]),"NO DATE", DATA[[#This Row],[DISCHARGE DATE]]-DATA[[#This Row],[ADMISSION DATE]]+1)</f>
        <v>119</v>
      </c>
      <c r="M344" s="208">
        <v>350</v>
      </c>
      <c r="N344" s="208">
        <v>1547</v>
      </c>
      <c r="O344" s="209">
        <v>349</v>
      </c>
      <c r="P344" s="209">
        <v>55</v>
      </c>
      <c r="Q344" s="210">
        <f>IF(DATA[[#This Row],[STORAGE FEE]]=0,"NULL",DATA[[#This Row],[COLDROOM FEE]])-DATA[[#This Row],[STORAGE FEE]]</f>
        <v>0</v>
      </c>
      <c r="R344" s="210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DISCHARGED</v>
      </c>
      <c r="T344" s="58">
        <f t="shared" si="5"/>
        <v>400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202" t="s">
        <v>1569</v>
      </c>
      <c r="B345" s="203" t="s">
        <v>1570</v>
      </c>
      <c r="C345" s="203">
        <v>54</v>
      </c>
      <c r="D345" s="204" t="s">
        <v>49</v>
      </c>
      <c r="E345" s="204" t="s">
        <v>1913</v>
      </c>
      <c r="F345" s="211" t="s">
        <v>1571</v>
      </c>
      <c r="G345" s="204" t="s">
        <v>83</v>
      </c>
      <c r="H345" s="206">
        <v>0.70833333333333337</v>
      </c>
      <c r="I345" s="204" t="s">
        <v>57</v>
      </c>
      <c r="J345" s="207">
        <v>46151</v>
      </c>
      <c r="K345" s="207">
        <v>46269</v>
      </c>
      <c r="L345" s="203">
        <f>IF(ISBLANK(DATA[[#This Row],[DISCHARGE DATE]]),"NO DATE", DATA[[#This Row],[DISCHARGE DATE]]-DATA[[#This Row],[ADMISSION DATE]]+1)</f>
        <v>119</v>
      </c>
      <c r="M345" s="208">
        <v>350</v>
      </c>
      <c r="N345" s="208"/>
      <c r="O345" s="209">
        <v>350</v>
      </c>
      <c r="P345" s="209"/>
      <c r="Q345" s="210">
        <f>IF(DATA[[#This Row],[STORAGE FEE]]=0,"NULL",DATA[[#This Row],[COLDROOM FEE]])-DATA[[#This Row],[STORAGE FEE]]</f>
        <v>-2380</v>
      </c>
      <c r="R345" s="210">
        <f>IF(ISBLANK(DATA[[#This Row],[DISCHARGE DATE]]),0,IF(DATA[[#This Row],[TYPE]]="VIP",20*DATA[[#This Row],[STORAGE DAYS]],13*DATA[[#This Row],[STORAGE DAYS]]))</f>
        <v>2380</v>
      </c>
      <c r="S345" s="71" t="str">
        <f>IF(ISBLANK(DATA[[#This Row],[COLDROOM RECEIPT]]), "IN CUSTODY", "DISCHARGED")</f>
        <v>IN CUSTODY</v>
      </c>
      <c r="T345" s="58">
        <f t="shared" si="5"/>
        <v>400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2026</v>
      </c>
      <c r="X345" s="60" t="str">
        <f>TEXT(DATA[[#This Row],[DISCHARGE DATE]],"mmm")</f>
        <v>Sept</v>
      </c>
    </row>
    <row r="346" spans="1:24" s="27" customFormat="1" ht="16.5" customHeight="1" x14ac:dyDescent="0.3">
      <c r="A346" s="202" t="s">
        <v>1574</v>
      </c>
      <c r="B346" s="203" t="s">
        <v>1575</v>
      </c>
      <c r="C346" s="203">
        <v>84</v>
      </c>
      <c r="D346" s="204" t="s">
        <v>49</v>
      </c>
      <c r="E346" s="204" t="s">
        <v>1576</v>
      </c>
      <c r="F346" s="211">
        <v>591492663</v>
      </c>
      <c r="G346" s="204" t="s">
        <v>89</v>
      </c>
      <c r="H346" s="206">
        <v>0.49513888888888891</v>
      </c>
      <c r="I346" s="204" t="s">
        <v>50</v>
      </c>
      <c r="J346" s="207">
        <v>46155</v>
      </c>
      <c r="K346" s="207">
        <v>46472</v>
      </c>
      <c r="L346" s="203">
        <f>IF(ISBLANK(DATA[[#This Row],[DISCHARGE DATE]]),"NO DATE", DATA[[#This Row],[DISCHARGE DATE]]-DATA[[#This Row],[ADMISSION DATE]]+1)</f>
        <v>318</v>
      </c>
      <c r="M346" s="208">
        <v>350</v>
      </c>
      <c r="N346" s="208"/>
      <c r="O346" s="209">
        <v>351</v>
      </c>
      <c r="P346" s="209"/>
      <c r="Q346" s="210">
        <f>IF(DATA[[#This Row],[STORAGE FEE]]=0,"NULL",DATA[[#This Row],[COLDROOM FEE]])-DATA[[#This Row],[STORAGE FEE]]</f>
        <v>-4134</v>
      </c>
      <c r="R346" s="210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400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202" t="s">
        <v>1579</v>
      </c>
      <c r="B347" s="203" t="s">
        <v>1580</v>
      </c>
      <c r="C347" s="203">
        <v>70</v>
      </c>
      <c r="D347" s="204" t="s">
        <v>53</v>
      </c>
      <c r="E347" s="204" t="s">
        <v>1581</v>
      </c>
      <c r="F347" s="211">
        <v>533486141</v>
      </c>
      <c r="G347" s="204" t="s">
        <v>83</v>
      </c>
      <c r="H347" s="206">
        <v>0.29166666666666669</v>
      </c>
      <c r="I347" s="204" t="s">
        <v>50</v>
      </c>
      <c r="J347" s="207">
        <v>46155</v>
      </c>
      <c r="K347" s="207"/>
      <c r="L347" s="203" t="str">
        <f>IF(ISBLANK(DATA[[#This Row],[DISCHARGE DATE]]),"NO DATE", DATA[[#This Row],[DISCHARGE DATE]]-DATA[[#This Row],[ADMISSION DATE]]+1)</f>
        <v>NO DATE</v>
      </c>
      <c r="M347" s="208">
        <v>350</v>
      </c>
      <c r="N347" s="208"/>
      <c r="O347" s="209">
        <v>352</v>
      </c>
      <c r="P347" s="209"/>
      <c r="Q347" s="210" t="e">
        <f>IF(DATA[[#This Row],[STORAGE FEE]]=0,"NULL",DATA[[#This Row],[COLDROOM FEE]])-DATA[[#This Row],[STORAGE FEE]]</f>
        <v>#VALUE!</v>
      </c>
      <c r="R347" s="210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400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202" t="s">
        <v>1582</v>
      </c>
      <c r="B348" s="203" t="s">
        <v>1583</v>
      </c>
      <c r="C348" s="203">
        <v>57</v>
      </c>
      <c r="D348" s="204" t="s">
        <v>49</v>
      </c>
      <c r="E348" s="204" t="s">
        <v>1584</v>
      </c>
      <c r="F348" s="211">
        <v>242019918</v>
      </c>
      <c r="G348" s="204" t="s">
        <v>135</v>
      </c>
      <c r="H348" s="206">
        <v>0.4375</v>
      </c>
      <c r="I348" s="204" t="s">
        <v>50</v>
      </c>
      <c r="J348" s="207">
        <v>46160</v>
      </c>
      <c r="K348" s="207"/>
      <c r="L348" s="203" t="str">
        <f>IF(ISBLANK(DATA[[#This Row],[DISCHARGE DATE]]),"NO DATE", DATA[[#This Row],[DISCHARGE DATE]]-DATA[[#This Row],[ADMISSION DATE]]+1)</f>
        <v>NO DATE</v>
      </c>
      <c r="M348" s="208">
        <v>350</v>
      </c>
      <c r="N348" s="208"/>
      <c r="O348" s="209">
        <v>353</v>
      </c>
      <c r="P348" s="209"/>
      <c r="Q348" s="210" t="e">
        <f>IF(DATA[[#This Row],[STORAGE FEE]]=0,"NULL",DATA[[#This Row],[COLDROOM FEE]])-DATA[[#This Row],[STORAGE FEE]]</f>
        <v>#VALUE!</v>
      </c>
      <c r="R348" s="210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400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202" t="s">
        <v>1585</v>
      </c>
      <c r="B349" s="203" t="s">
        <v>1586</v>
      </c>
      <c r="C349" s="203">
        <v>75</v>
      </c>
      <c r="D349" s="204" t="s">
        <v>53</v>
      </c>
      <c r="E349" s="204" t="s">
        <v>1587</v>
      </c>
      <c r="F349" s="211">
        <v>248112601</v>
      </c>
      <c r="G349" s="204" t="s">
        <v>73</v>
      </c>
      <c r="H349" s="206">
        <v>0.83333333333333337</v>
      </c>
      <c r="I349" s="204" t="s">
        <v>50</v>
      </c>
      <c r="J349" s="207">
        <v>46160</v>
      </c>
      <c r="K349" s="207"/>
      <c r="L349" s="203" t="str">
        <f>IF(ISBLANK(DATA[[#This Row],[DISCHARGE DATE]]),"NO DATE", DATA[[#This Row],[DISCHARGE DATE]]-DATA[[#This Row],[ADMISSION DATE]]+1)</f>
        <v>NO DATE</v>
      </c>
      <c r="M349" s="208">
        <v>350</v>
      </c>
      <c r="N349" s="208"/>
      <c r="O349" s="209">
        <v>354</v>
      </c>
      <c r="P349" s="209"/>
      <c r="Q349" s="210" t="e">
        <f>IF(DATA[[#This Row],[STORAGE FEE]]=0,"NULL",DATA[[#This Row],[COLDROOM FEE]])-DATA[[#This Row],[STORAGE FEE]]</f>
        <v>#VALUE!</v>
      </c>
      <c r="R349" s="210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400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202" t="s">
        <v>1593</v>
      </c>
      <c r="B350" s="203" t="s">
        <v>1594</v>
      </c>
      <c r="C350" s="203">
        <v>38</v>
      </c>
      <c r="D350" s="204" t="s">
        <v>53</v>
      </c>
      <c r="E350" s="204" t="s">
        <v>1595</v>
      </c>
      <c r="F350" s="211">
        <v>243089765</v>
      </c>
      <c r="G350" s="204" t="s">
        <v>89</v>
      </c>
      <c r="H350" s="206">
        <v>0.91666666666666663</v>
      </c>
      <c r="I350" s="204" t="s">
        <v>50</v>
      </c>
      <c r="J350" s="207">
        <v>46162</v>
      </c>
      <c r="K350" s="207"/>
      <c r="L350" s="203" t="str">
        <f>IF(ISBLANK(DATA[[#This Row],[DISCHARGE DATE]]),"NO DATE", DATA[[#This Row],[DISCHARGE DATE]]-DATA[[#This Row],[ADMISSION DATE]]+1)</f>
        <v>NO DATE</v>
      </c>
      <c r="M350" s="208">
        <v>350</v>
      </c>
      <c r="N350" s="208"/>
      <c r="O350" s="209">
        <v>355</v>
      </c>
      <c r="P350" s="209"/>
      <c r="Q350" s="210" t="e">
        <f>IF(DATA[[#This Row],[STORAGE FEE]]=0,"NULL",DATA[[#This Row],[COLDROOM FEE]])-DATA[[#This Row],[STORAGE FEE]]</f>
        <v>#VALUE!</v>
      </c>
      <c r="R350" s="210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400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202" t="s">
        <v>1603</v>
      </c>
      <c r="B351" s="203" t="s">
        <v>1605</v>
      </c>
      <c r="C351" s="203">
        <v>54</v>
      </c>
      <c r="D351" s="204" t="s">
        <v>49</v>
      </c>
      <c r="E351" s="204" t="s">
        <v>1606</v>
      </c>
      <c r="F351" s="211" t="s">
        <v>1607</v>
      </c>
      <c r="G351" s="204" t="s">
        <v>89</v>
      </c>
      <c r="H351" s="206">
        <v>0.91666666666666663</v>
      </c>
      <c r="I351" s="204" t="s">
        <v>50</v>
      </c>
      <c r="J351" s="207">
        <v>46163</v>
      </c>
      <c r="K351" s="207">
        <v>46206</v>
      </c>
      <c r="L351" s="203">
        <f>IF(ISBLANK(DATA[[#This Row],[DISCHARGE DATE]]),"NO DATE", DATA[[#This Row],[DISCHARGE DATE]]-DATA[[#This Row],[ADMISSION DATE]]+1)</f>
        <v>44</v>
      </c>
      <c r="M351" s="208">
        <v>350</v>
      </c>
      <c r="N351" s="208">
        <v>572</v>
      </c>
      <c r="O351" s="209">
        <v>356</v>
      </c>
      <c r="P351" s="209">
        <v>328</v>
      </c>
      <c r="Q351" s="210">
        <f>IF(DATA[[#This Row],[STORAGE FEE]]=0,"NULL",DATA[[#This Row],[COLDROOM FEE]])-DATA[[#This Row],[STORAGE FEE]]</f>
        <v>0</v>
      </c>
      <c r="R351" s="210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400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202" t="s">
        <v>1609</v>
      </c>
      <c r="B352" s="203" t="s">
        <v>1740</v>
      </c>
      <c r="C352" s="203">
        <v>81</v>
      </c>
      <c r="D352" s="204" t="s">
        <v>53</v>
      </c>
      <c r="E352" s="204" t="s">
        <v>1608</v>
      </c>
      <c r="F352" s="211">
        <v>249314111</v>
      </c>
      <c r="G352" s="204" t="s">
        <v>73</v>
      </c>
      <c r="H352" s="206">
        <v>0.57291666666666663</v>
      </c>
      <c r="I352" s="204" t="s">
        <v>50</v>
      </c>
      <c r="J352" s="207">
        <v>46170</v>
      </c>
      <c r="K352" s="207">
        <v>46325</v>
      </c>
      <c r="L352" s="203">
        <f>IF(ISBLANK(DATA[[#This Row],[DISCHARGE DATE]]),"NO DATE", DATA[[#This Row],[DISCHARGE DATE]]-DATA[[#This Row],[ADMISSION DATE]]+1)</f>
        <v>156</v>
      </c>
      <c r="M352" s="208">
        <v>350</v>
      </c>
      <c r="N352" s="208"/>
      <c r="O352" s="209">
        <v>357</v>
      </c>
      <c r="P352" s="209"/>
      <c r="Q352" s="210">
        <f>IF(DATA[[#This Row],[STORAGE FEE]]=0,"NULL",DATA[[#This Row],[COLDROOM FEE]])-DATA[[#This Row],[STORAGE FEE]]</f>
        <v>-2028</v>
      </c>
      <c r="R352" s="210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400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202" t="s">
        <v>1602</v>
      </c>
      <c r="B353" s="203" t="s">
        <v>1600</v>
      </c>
      <c r="C353" s="203">
        <v>70</v>
      </c>
      <c r="D353" s="204" t="s">
        <v>49</v>
      </c>
      <c r="E353" s="204" t="s">
        <v>1601</v>
      </c>
      <c r="F353" s="211">
        <v>265931820</v>
      </c>
      <c r="G353" s="204" t="s">
        <v>83</v>
      </c>
      <c r="H353" s="206">
        <v>0.34722222222222221</v>
      </c>
      <c r="I353" s="204" t="s">
        <v>50</v>
      </c>
      <c r="J353" s="207">
        <v>46171</v>
      </c>
      <c r="K353" s="207">
        <v>46269</v>
      </c>
      <c r="L353" s="203">
        <f>IF(ISBLANK(DATA[[#This Row],[DISCHARGE DATE]]),"NO DATE", DATA[[#This Row],[DISCHARGE DATE]]-DATA[[#This Row],[ADMISSION DATE]]+1)</f>
        <v>99</v>
      </c>
      <c r="M353" s="208">
        <v>350</v>
      </c>
      <c r="N353" s="208">
        <v>1287</v>
      </c>
      <c r="O353" s="209">
        <v>358</v>
      </c>
      <c r="P353" s="209">
        <v>345</v>
      </c>
      <c r="Q353" s="210">
        <f>IF(DATA[[#This Row],[STORAGE FEE]]=0,"NULL",DATA[[#This Row],[COLDROOM FEE]])-DATA[[#This Row],[STORAGE FEE]]</f>
        <v>0</v>
      </c>
      <c r="R353" s="210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 t="shared" si="5"/>
        <v>400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202" t="s">
        <v>1604</v>
      </c>
      <c r="B354" s="203" t="s">
        <v>1610</v>
      </c>
      <c r="C354" s="203">
        <v>59</v>
      </c>
      <c r="D354" s="204" t="s">
        <v>53</v>
      </c>
      <c r="E354" s="204" t="s">
        <v>1611</v>
      </c>
      <c r="F354" s="211">
        <v>243940350</v>
      </c>
      <c r="G354" s="204" t="s">
        <v>89</v>
      </c>
      <c r="H354" s="206">
        <v>0.60416666666666663</v>
      </c>
      <c r="I354" s="204" t="s">
        <v>50</v>
      </c>
      <c r="J354" s="207">
        <v>46171</v>
      </c>
      <c r="K354" s="207">
        <v>46269</v>
      </c>
      <c r="L354" s="203">
        <f>IF(ISBLANK(DATA[[#This Row],[DISCHARGE DATE]]),"NO DATE", DATA[[#This Row],[DISCHARGE DATE]]-DATA[[#This Row],[ADMISSION DATE]]+1)</f>
        <v>99</v>
      </c>
      <c r="M354" s="208">
        <v>350</v>
      </c>
      <c r="N354" s="208">
        <v>1287</v>
      </c>
      <c r="O354" s="209">
        <v>359</v>
      </c>
      <c r="P354" s="209">
        <v>346</v>
      </c>
      <c r="Q354" s="210">
        <f>IF(DATA[[#This Row],[STORAGE FEE]]=0,"NULL",DATA[[#This Row],[COLDROOM FEE]])-DATA[[#This Row],[STORAGE FEE]]</f>
        <v>0</v>
      </c>
      <c r="R354" s="210">
        <f>IF(ISBLANK(DATA[[#This Row],[DISCHARGE DATE]]),0,IF(DATA[[#This Row],[TYPE]]="VIP",20*DATA[[#This Row],[STORAGE DAYS]],13*DATA[[#This Row],[STORAGE DAYS]]))</f>
        <v>1287</v>
      </c>
      <c r="S354" s="71" t="str">
        <f>IF(ISBLANK(DATA[[#This Row],[COLDROOM RECEIPT]]), "IN CUSTODY", "DISCHARGED")</f>
        <v>DISCHARGED</v>
      </c>
      <c r="T354" s="58">
        <f t="shared" si="5"/>
        <v>400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2026</v>
      </c>
      <c r="X354" s="60" t="str">
        <f>TEXT(DATA[[#This Row],[DISCHARGE DATE]],"mmm")</f>
        <v>Sept</v>
      </c>
    </row>
    <row r="355" spans="1:24" s="27" customFormat="1" ht="16.5" customHeight="1" x14ac:dyDescent="0.3">
      <c r="A355" s="202" t="s">
        <v>1617</v>
      </c>
      <c r="B355" s="203" t="s">
        <v>1618</v>
      </c>
      <c r="C355" s="203">
        <v>45</v>
      </c>
      <c r="D355" s="204" t="s">
        <v>49</v>
      </c>
      <c r="E355" s="204" t="s">
        <v>1619</v>
      </c>
      <c r="F355" s="211">
        <v>542362619</v>
      </c>
      <c r="G355" s="204" t="s">
        <v>89</v>
      </c>
      <c r="H355" s="206">
        <v>0.875</v>
      </c>
      <c r="I355" s="204" t="s">
        <v>57</v>
      </c>
      <c r="J355" s="207">
        <v>46172</v>
      </c>
      <c r="K355" s="207"/>
      <c r="L355" s="203" t="str">
        <f>IF(ISBLANK(DATA[[#This Row],[DISCHARGE DATE]]),"NO DATE", DATA[[#This Row],[DISCHARGE DATE]]-DATA[[#This Row],[ADMISSION DATE]]+1)</f>
        <v>NO DATE</v>
      </c>
      <c r="M355" s="208">
        <v>350</v>
      </c>
      <c r="N355" s="208"/>
      <c r="O355" s="209">
        <v>360</v>
      </c>
      <c r="P355" s="209"/>
      <c r="Q355" s="210" t="e">
        <f>IF(DATA[[#This Row],[STORAGE FEE]]=0,"NULL",DATA[[#This Row],[COLDROOM FEE]])-DATA[[#This Row],[STORAGE FEE]]</f>
        <v>#VALUE!</v>
      </c>
      <c r="R355" s="210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400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202" t="s">
        <v>1620</v>
      </c>
      <c r="B356" s="203" t="s">
        <v>1621</v>
      </c>
      <c r="C356" s="203">
        <v>75</v>
      </c>
      <c r="D356" s="204" t="s">
        <v>53</v>
      </c>
      <c r="E356" s="204" t="s">
        <v>1622</v>
      </c>
      <c r="F356" s="211" t="s">
        <v>1623</v>
      </c>
      <c r="G356" s="204" t="s">
        <v>83</v>
      </c>
      <c r="H356" s="206">
        <v>0.46875</v>
      </c>
      <c r="I356" s="204" t="s">
        <v>50</v>
      </c>
      <c r="J356" s="207">
        <v>46175</v>
      </c>
      <c r="K356" s="207"/>
      <c r="L356" s="203" t="str">
        <f>IF(ISBLANK(DATA[[#This Row],[DISCHARGE DATE]]),"NO DATE", DATA[[#This Row],[DISCHARGE DATE]]-DATA[[#This Row],[ADMISSION DATE]]+1)</f>
        <v>NO DATE</v>
      </c>
      <c r="M356" s="208">
        <v>350</v>
      </c>
      <c r="N356" s="208"/>
      <c r="O356" s="209">
        <v>361</v>
      </c>
      <c r="P356" s="209"/>
      <c r="Q356" s="210" t="e">
        <f>IF(DATA[[#This Row],[STORAGE FEE]]=0,"NULL",DATA[[#This Row],[COLDROOM FEE]])-DATA[[#This Row],[STORAGE FEE]]</f>
        <v>#VALUE!</v>
      </c>
      <c r="R356" s="210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400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202" t="s">
        <v>1624</v>
      </c>
      <c r="B357" s="203" t="s">
        <v>1625</v>
      </c>
      <c r="C357" s="203">
        <v>85</v>
      </c>
      <c r="D357" s="204" t="s">
        <v>49</v>
      </c>
      <c r="E357" s="204" t="s">
        <v>685</v>
      </c>
      <c r="F357" s="211" t="s">
        <v>1626</v>
      </c>
      <c r="G357" s="204" t="s">
        <v>73</v>
      </c>
      <c r="H357" s="206">
        <v>0.29166666666666669</v>
      </c>
      <c r="I357" s="204" t="s">
        <v>50</v>
      </c>
      <c r="J357" s="207">
        <v>46175</v>
      </c>
      <c r="K357" s="207"/>
      <c r="L357" s="203" t="str">
        <f>IF(ISBLANK(DATA[[#This Row],[DISCHARGE DATE]]),"NO DATE", DATA[[#This Row],[DISCHARGE DATE]]-DATA[[#This Row],[ADMISSION DATE]]+1)</f>
        <v>NO DATE</v>
      </c>
      <c r="M357" s="208">
        <v>350</v>
      </c>
      <c r="N357" s="208"/>
      <c r="O357" s="209">
        <v>362</v>
      </c>
      <c r="P357" s="209"/>
      <c r="Q357" s="210" t="e">
        <f>IF(DATA[[#This Row],[STORAGE FEE]]=0,"NULL",DATA[[#This Row],[COLDROOM FEE]])-DATA[[#This Row],[STORAGE FEE]]</f>
        <v>#VALUE!</v>
      </c>
      <c r="R357" s="210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400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202" t="s">
        <v>1638</v>
      </c>
      <c r="B358" s="203" t="s">
        <v>1640</v>
      </c>
      <c r="C358" s="203">
        <v>72</v>
      </c>
      <c r="D358" s="204" t="s">
        <v>53</v>
      </c>
      <c r="E358" s="204" t="s">
        <v>1639</v>
      </c>
      <c r="F358" s="211">
        <v>544788924</v>
      </c>
      <c r="G358" s="204" t="s">
        <v>73</v>
      </c>
      <c r="H358" s="206">
        <v>0.3972222222222222</v>
      </c>
      <c r="I358" s="204" t="s">
        <v>50</v>
      </c>
      <c r="J358" s="207">
        <v>46177</v>
      </c>
      <c r="K358" s="207"/>
      <c r="L358" s="203" t="str">
        <f>IF(ISBLANK(DATA[[#This Row],[DISCHARGE DATE]]),"NO DATE", DATA[[#This Row],[DISCHARGE DATE]]-DATA[[#This Row],[ADMISSION DATE]]+1)</f>
        <v>NO DATE</v>
      </c>
      <c r="M358" s="208">
        <v>350</v>
      </c>
      <c r="N358" s="208"/>
      <c r="O358" s="209">
        <v>363</v>
      </c>
      <c r="P358" s="209"/>
      <c r="Q358" s="210" t="e">
        <f>IF(DATA[[#This Row],[STORAGE FEE]]=0,"NULL",DATA[[#This Row],[COLDROOM FEE]])-DATA[[#This Row],[STORAGE FEE]]</f>
        <v>#VALUE!</v>
      </c>
      <c r="R358" s="210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400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202" t="s">
        <v>1648</v>
      </c>
      <c r="B359" s="203" t="s">
        <v>1649</v>
      </c>
      <c r="C359" s="203">
        <v>62</v>
      </c>
      <c r="D359" s="204" t="s">
        <v>49</v>
      </c>
      <c r="E359" s="204" t="s">
        <v>1650</v>
      </c>
      <c r="F359" s="211">
        <v>245168041</v>
      </c>
      <c r="G359" s="204" t="s">
        <v>73</v>
      </c>
      <c r="H359" s="206">
        <v>0.72222222222222221</v>
      </c>
      <c r="I359" s="204" t="s">
        <v>50</v>
      </c>
      <c r="J359" s="207">
        <v>46185</v>
      </c>
      <c r="K359" s="207"/>
      <c r="L359" s="203" t="str">
        <f>IF(ISBLANK(DATA[[#This Row],[DISCHARGE DATE]]),"NO DATE", DATA[[#This Row],[DISCHARGE DATE]]-DATA[[#This Row],[ADMISSION DATE]]+1)</f>
        <v>NO DATE</v>
      </c>
      <c r="M359" s="208">
        <v>350</v>
      </c>
      <c r="N359" s="208"/>
      <c r="O359" s="209">
        <v>364</v>
      </c>
      <c r="P359" s="209"/>
      <c r="Q359" s="210" t="e">
        <f>IF(DATA[[#This Row],[STORAGE FEE]]=0,"NULL",DATA[[#This Row],[COLDROOM FEE]])-DATA[[#This Row],[STORAGE FEE]]</f>
        <v>#VALUE!</v>
      </c>
      <c r="R359" s="210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400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202" t="s">
        <v>1653</v>
      </c>
      <c r="B360" s="203" t="s">
        <v>1657</v>
      </c>
      <c r="C360" s="203">
        <v>54</v>
      </c>
      <c r="D360" s="204" t="s">
        <v>49</v>
      </c>
      <c r="E360" s="204" t="s">
        <v>1658</v>
      </c>
      <c r="F360" s="211">
        <v>244029038</v>
      </c>
      <c r="G360" s="204" t="s">
        <v>922</v>
      </c>
      <c r="H360" s="206">
        <v>0.45</v>
      </c>
      <c r="I360" s="204" t="s">
        <v>50</v>
      </c>
      <c r="J360" s="207">
        <v>46188</v>
      </c>
      <c r="K360" s="207"/>
      <c r="L360" s="203" t="str">
        <f>IF(ISBLANK(DATA[[#This Row],[DISCHARGE DATE]]),"NO DATE", DATA[[#This Row],[DISCHARGE DATE]]-DATA[[#This Row],[ADMISSION DATE]]+1)</f>
        <v>NO DATE</v>
      </c>
      <c r="M360" s="208">
        <v>350</v>
      </c>
      <c r="N360" s="208"/>
      <c r="O360" s="209">
        <v>365</v>
      </c>
      <c r="P360" s="209"/>
      <c r="Q360" s="210" t="e">
        <f>IF(DATA[[#This Row],[STORAGE FEE]]=0,"NULL",DATA[[#This Row],[COLDROOM FEE]])-DATA[[#This Row],[STORAGE FEE]]</f>
        <v>#VALUE!</v>
      </c>
      <c r="R360" s="210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400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3">
      <c r="A361" s="202" t="s">
        <v>1656</v>
      </c>
      <c r="B361" s="203" t="s">
        <v>1654</v>
      </c>
      <c r="C361" s="203">
        <v>53</v>
      </c>
      <c r="D361" s="204" t="s">
        <v>53</v>
      </c>
      <c r="E361" s="204" t="s">
        <v>1655</v>
      </c>
      <c r="F361" s="211">
        <v>542059788</v>
      </c>
      <c r="G361" s="204" t="s">
        <v>89</v>
      </c>
      <c r="H361" s="206">
        <v>0.5</v>
      </c>
      <c r="I361" s="204" t="s">
        <v>50</v>
      </c>
      <c r="J361" s="207">
        <v>46187</v>
      </c>
      <c r="K361" s="207">
        <v>46297</v>
      </c>
      <c r="L361" s="203">
        <f>IF(ISBLANK(DATA[[#This Row],[DISCHARGE DATE]]),"NO DATE", DATA[[#This Row],[DISCHARGE DATE]]-DATA[[#This Row],[ADMISSION DATE]]+1)</f>
        <v>111</v>
      </c>
      <c r="M361" s="208">
        <v>350</v>
      </c>
      <c r="N361" s="208"/>
      <c r="O361" s="209">
        <v>366</v>
      </c>
      <c r="P361" s="209"/>
      <c r="Q361" s="210">
        <f>IF(DATA[[#This Row],[STORAGE FEE]]=0,"NULL",DATA[[#This Row],[COLDROOM FEE]])-DATA[[#This Row],[STORAGE FEE]]</f>
        <v>-1443</v>
      </c>
      <c r="R361" s="210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400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3">
      <c r="A362" s="202" t="s">
        <v>1662</v>
      </c>
      <c r="B362" s="203" t="s">
        <v>1663</v>
      </c>
      <c r="C362" s="203">
        <v>58</v>
      </c>
      <c r="D362" s="204" t="s">
        <v>53</v>
      </c>
      <c r="E362" s="204" t="s">
        <v>1664</v>
      </c>
      <c r="F362" s="211">
        <v>249518242</v>
      </c>
      <c r="G362" s="204" t="s">
        <v>83</v>
      </c>
      <c r="H362" s="206">
        <v>0.43333333333333335</v>
      </c>
      <c r="I362" s="204" t="s">
        <v>50</v>
      </c>
      <c r="J362" s="207">
        <v>46189</v>
      </c>
      <c r="K362" s="207"/>
      <c r="L362" s="203" t="str">
        <f>IF(ISBLANK(DATA[[#This Row],[DISCHARGE DATE]]),"NO DATE", DATA[[#This Row],[DISCHARGE DATE]]-DATA[[#This Row],[ADMISSION DATE]]+1)</f>
        <v>NO DATE</v>
      </c>
      <c r="M362" s="208">
        <v>350</v>
      </c>
      <c r="N362" s="208"/>
      <c r="O362" s="209">
        <v>367</v>
      </c>
      <c r="P362" s="209"/>
      <c r="Q362" s="210" t="e">
        <f>IF(DATA[[#This Row],[STORAGE FEE]]=0,"NULL",DATA[[#This Row],[COLDROOM FEE]])-DATA[[#This Row],[STORAGE FEE]]</f>
        <v>#VALUE!</v>
      </c>
      <c r="R362" s="210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400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202" t="s">
        <v>1668</v>
      </c>
      <c r="B363" s="203" t="s">
        <v>1690</v>
      </c>
      <c r="C363" s="203">
        <v>73</v>
      </c>
      <c r="D363" s="204" t="s">
        <v>53</v>
      </c>
      <c r="E363" s="204" t="s">
        <v>1669</v>
      </c>
      <c r="F363" s="211">
        <v>559447372</v>
      </c>
      <c r="G363" s="204" t="s">
        <v>73</v>
      </c>
      <c r="H363" s="206">
        <v>0.53263888888888888</v>
      </c>
      <c r="I363" s="204" t="s">
        <v>50</v>
      </c>
      <c r="J363" s="207">
        <v>46189</v>
      </c>
      <c r="K363" s="207">
        <v>46269</v>
      </c>
      <c r="L363" s="203">
        <f>IF(ISBLANK(DATA[[#This Row],[DISCHARGE DATE]]),"NO DATE", DATA[[#This Row],[DISCHARGE DATE]]-DATA[[#This Row],[ADMISSION DATE]]+1)</f>
        <v>81</v>
      </c>
      <c r="M363" s="208">
        <v>350</v>
      </c>
      <c r="N363" s="208">
        <v>1053</v>
      </c>
      <c r="O363" s="209">
        <v>368</v>
      </c>
      <c r="P363" s="209">
        <v>56</v>
      </c>
      <c r="Q363" s="210">
        <f>IF(DATA[[#This Row],[STORAGE FEE]]=0,"NULL",DATA[[#This Row],[COLDROOM FEE]])-DATA[[#This Row],[STORAGE FEE]]</f>
        <v>0</v>
      </c>
      <c r="R363" s="210">
        <f>IF(ISBLANK(DATA[[#This Row],[DISCHARGE DATE]]),0,IF(DATA[[#This Row],[TYPE]]="VIP",20*DATA[[#This Row],[STORAGE DAYS]],13*DATA[[#This Row],[STORAGE DAYS]]))</f>
        <v>1053</v>
      </c>
      <c r="S363" s="71" t="str">
        <f>IF(ISBLANK(DATA[[#This Row],[COLDROOM RECEIPT]]), "IN CUSTODY", "DISCHARGED")</f>
        <v>DISCHARGED</v>
      </c>
      <c r="T363" s="58">
        <f t="shared" si="5"/>
        <v>400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2026</v>
      </c>
      <c r="X363" s="60" t="str">
        <f>TEXT(DATA[[#This Row],[DISCHARGE DATE]],"mmm")</f>
        <v>Sept</v>
      </c>
    </row>
    <row r="364" spans="1:24" s="27" customFormat="1" ht="16.5" customHeight="1" x14ac:dyDescent="0.3">
      <c r="A364" s="202" t="s">
        <v>1671</v>
      </c>
      <c r="B364" s="203" t="s">
        <v>991</v>
      </c>
      <c r="C364" s="203">
        <v>48</v>
      </c>
      <c r="D364" s="204" t="s">
        <v>49</v>
      </c>
      <c r="E364" s="204" t="s">
        <v>1028</v>
      </c>
      <c r="F364" s="211">
        <v>599498650</v>
      </c>
      <c r="G364" s="204" t="s">
        <v>89</v>
      </c>
      <c r="H364" s="206">
        <v>0.375</v>
      </c>
      <c r="I364" s="204" t="s">
        <v>50</v>
      </c>
      <c r="J364" s="207">
        <v>46192</v>
      </c>
      <c r="K364" s="207"/>
      <c r="L364" s="203" t="str">
        <f>IF(ISBLANK(DATA[[#This Row],[DISCHARGE DATE]]),"NO DATE", DATA[[#This Row],[DISCHARGE DATE]]-DATA[[#This Row],[ADMISSION DATE]]+1)</f>
        <v>NO DATE</v>
      </c>
      <c r="M364" s="208">
        <v>350</v>
      </c>
      <c r="N364" s="208"/>
      <c r="O364" s="209">
        <v>369</v>
      </c>
      <c r="P364" s="209"/>
      <c r="Q364" s="210" t="e">
        <f>IF(DATA[[#This Row],[STORAGE FEE]]=0,"NULL",DATA[[#This Row],[COLDROOM FEE]])-DATA[[#This Row],[STORAGE FEE]]</f>
        <v>#VALUE!</v>
      </c>
      <c r="R364" s="210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400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202" t="s">
        <v>1673</v>
      </c>
      <c r="B365" s="203" t="s">
        <v>1674</v>
      </c>
      <c r="C365" s="203">
        <v>48</v>
      </c>
      <c r="D365" s="204" t="s">
        <v>53</v>
      </c>
      <c r="E365" s="204" t="s">
        <v>1576</v>
      </c>
      <c r="F365" s="211">
        <v>591492663</v>
      </c>
      <c r="G365" s="204" t="s">
        <v>1261</v>
      </c>
      <c r="H365" s="206">
        <v>0.41111111111111109</v>
      </c>
      <c r="I365" s="204" t="s">
        <v>50</v>
      </c>
      <c r="J365" s="207">
        <v>46195</v>
      </c>
      <c r="K365" s="207">
        <v>46269</v>
      </c>
      <c r="L365" s="203">
        <f>IF(ISBLANK(DATA[[#This Row],[DISCHARGE DATE]]),"NO DATE", DATA[[#This Row],[DISCHARGE DATE]]-DATA[[#This Row],[ADMISSION DATE]]+1)</f>
        <v>75</v>
      </c>
      <c r="M365" s="208">
        <v>350</v>
      </c>
      <c r="N365" s="208">
        <v>975</v>
      </c>
      <c r="O365" s="209">
        <v>269</v>
      </c>
      <c r="P365" s="209">
        <v>350</v>
      </c>
      <c r="Q365" s="210">
        <f>IF(DATA[[#This Row],[STORAGE FEE]]=0,"NULL",DATA[[#This Row],[COLDROOM FEE]])-DATA[[#This Row],[STORAGE FEE]]</f>
        <v>0</v>
      </c>
      <c r="R365" s="210">
        <f>IF(ISBLANK(DATA[[#This Row],[DISCHARGE DATE]]),0,IF(DATA[[#This Row],[TYPE]]="VIP",20*DATA[[#This Row],[STORAGE DAYS]],13*DATA[[#This Row],[STORAGE DAYS]]))</f>
        <v>975</v>
      </c>
      <c r="S365" s="71" t="str">
        <f>IF(ISBLANK(DATA[[#This Row],[COLDROOM RECEIPT]]), "IN CUSTODY", "DISCHARGED")</f>
        <v>DISCHARGED</v>
      </c>
      <c r="T365" s="58">
        <f t="shared" si="5"/>
        <v>400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2026</v>
      </c>
      <c r="X365" s="60" t="str">
        <f>TEXT(DATA[[#This Row],[DISCHARGE DATE]],"mmm")</f>
        <v>Sept</v>
      </c>
    </row>
    <row r="366" spans="1:24" s="27" customFormat="1" ht="16.5" customHeight="1" x14ac:dyDescent="0.3">
      <c r="A366" s="202" t="s">
        <v>1675</v>
      </c>
      <c r="B366" s="203" t="s">
        <v>1676</v>
      </c>
      <c r="C366" s="203">
        <v>69</v>
      </c>
      <c r="D366" s="204" t="s">
        <v>49</v>
      </c>
      <c r="E366" s="204" t="s">
        <v>407</v>
      </c>
      <c r="F366" s="211">
        <v>249088103</v>
      </c>
      <c r="G366" s="204" t="s">
        <v>89</v>
      </c>
      <c r="H366" s="206">
        <v>0.4152777777777778</v>
      </c>
      <c r="I366" s="204" t="s">
        <v>57</v>
      </c>
      <c r="J366" s="207">
        <v>46195</v>
      </c>
      <c r="K366" s="207"/>
      <c r="L366" s="203" t="str">
        <f>IF(ISBLANK(DATA[[#This Row],[DISCHARGE DATE]]),"NO DATE", DATA[[#This Row],[DISCHARGE DATE]]-DATA[[#This Row],[ADMISSION DATE]]+1)</f>
        <v>NO DATE</v>
      </c>
      <c r="M366" s="208">
        <v>350</v>
      </c>
      <c r="N366" s="208"/>
      <c r="O366" s="209">
        <v>370</v>
      </c>
      <c r="P366" s="209"/>
      <c r="Q366" s="210" t="e">
        <f>IF(DATA[[#This Row],[STORAGE FEE]]=0,"NULL",DATA[[#This Row],[COLDROOM FEE]])-DATA[[#This Row],[STORAGE FEE]]</f>
        <v>#VALUE!</v>
      </c>
      <c r="R366" s="210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400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202" t="s">
        <v>1677</v>
      </c>
      <c r="B367" s="203" t="s">
        <v>1678</v>
      </c>
      <c r="C367" s="203">
        <v>95</v>
      </c>
      <c r="D367" s="204" t="s">
        <v>49</v>
      </c>
      <c r="E367" s="204" t="s">
        <v>1733</v>
      </c>
      <c r="F367" s="211">
        <v>541881395</v>
      </c>
      <c r="G367" s="204" t="s">
        <v>73</v>
      </c>
      <c r="H367" s="206">
        <v>0.4201388888888889</v>
      </c>
      <c r="I367" s="204" t="s">
        <v>50</v>
      </c>
      <c r="J367" s="207">
        <v>46193</v>
      </c>
      <c r="K367" s="207"/>
      <c r="L367" s="203" t="str">
        <f>IF(ISBLANK(DATA[[#This Row],[DISCHARGE DATE]]),"NO DATE", DATA[[#This Row],[DISCHARGE DATE]]-DATA[[#This Row],[ADMISSION DATE]]+1)</f>
        <v>NO DATE</v>
      </c>
      <c r="M367" s="208">
        <v>350</v>
      </c>
      <c r="N367" s="208"/>
      <c r="O367" s="209">
        <v>371</v>
      </c>
      <c r="P367" s="209"/>
      <c r="Q367" s="210" t="e">
        <f>IF(DATA[[#This Row],[STORAGE FEE]]=0,"NULL",DATA[[#This Row],[COLDROOM FEE]])-DATA[[#This Row],[STORAGE FEE]]</f>
        <v>#VALUE!</v>
      </c>
      <c r="R367" s="210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400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202" t="s">
        <v>1679</v>
      </c>
      <c r="B368" s="203" t="s">
        <v>1680</v>
      </c>
      <c r="C368" s="203">
        <v>55</v>
      </c>
      <c r="D368" s="204" t="s">
        <v>49</v>
      </c>
      <c r="E368" s="204" t="s">
        <v>82</v>
      </c>
      <c r="F368" s="211">
        <v>241185137</v>
      </c>
      <c r="G368" s="204" t="s">
        <v>83</v>
      </c>
      <c r="H368" s="206">
        <v>0.42222222222222222</v>
      </c>
      <c r="I368" s="204" t="s">
        <v>50</v>
      </c>
      <c r="J368" s="207">
        <v>46195</v>
      </c>
      <c r="K368" s="207"/>
      <c r="L368" s="203" t="str">
        <f>IF(ISBLANK(DATA[[#This Row],[DISCHARGE DATE]]),"NO DATE", DATA[[#This Row],[DISCHARGE DATE]]-DATA[[#This Row],[ADMISSION DATE]]+1)</f>
        <v>NO DATE</v>
      </c>
      <c r="M368" s="208">
        <v>350</v>
      </c>
      <c r="N368" s="208"/>
      <c r="O368" s="209">
        <v>372</v>
      </c>
      <c r="P368" s="209"/>
      <c r="Q368" s="210" t="e">
        <f>IF(DATA[[#This Row],[STORAGE FEE]]=0,"NULL",DATA[[#This Row],[COLDROOM FEE]])-DATA[[#This Row],[STORAGE FEE]]</f>
        <v>#VALUE!</v>
      </c>
      <c r="R368" s="210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400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202" t="s">
        <v>1693</v>
      </c>
      <c r="B369" s="203" t="s">
        <v>1694</v>
      </c>
      <c r="C369" s="203">
        <v>66</v>
      </c>
      <c r="D369" s="204" t="s">
        <v>53</v>
      </c>
      <c r="E369" s="204" t="s">
        <v>1695</v>
      </c>
      <c r="F369" s="211">
        <v>533468634</v>
      </c>
      <c r="G369" s="204" t="s">
        <v>89</v>
      </c>
      <c r="H369" s="206">
        <v>0.95833333333333337</v>
      </c>
      <c r="I369" s="204" t="s">
        <v>57</v>
      </c>
      <c r="J369" s="207">
        <v>46200</v>
      </c>
      <c r="K369" s="207"/>
      <c r="L369" s="203" t="str">
        <f>IF(ISBLANK(DATA[[#This Row],[DISCHARGE DATE]]),"NO DATE", DATA[[#This Row],[DISCHARGE DATE]]-DATA[[#This Row],[ADMISSION DATE]]+1)</f>
        <v>NO DATE</v>
      </c>
      <c r="M369" s="208">
        <v>350</v>
      </c>
      <c r="N369" s="208"/>
      <c r="O369" s="209">
        <v>374</v>
      </c>
      <c r="P369" s="209"/>
      <c r="Q369" s="210" t="e">
        <f>IF(DATA[[#This Row],[STORAGE FEE]]=0,"NULL",DATA[[#This Row],[COLDROOM FEE]])-DATA[[#This Row],[STORAGE FEE]]</f>
        <v>#VALUE!</v>
      </c>
      <c r="R369" s="210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400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202" t="s">
        <v>1698</v>
      </c>
      <c r="B370" s="203" t="s">
        <v>1702</v>
      </c>
      <c r="C370" s="203">
        <v>30</v>
      </c>
      <c r="D370" s="204" t="s">
        <v>49</v>
      </c>
      <c r="E370" s="204" t="s">
        <v>1699</v>
      </c>
      <c r="F370" s="211">
        <v>248085327</v>
      </c>
      <c r="G370" s="204" t="s">
        <v>73</v>
      </c>
      <c r="H370" s="206">
        <v>0.60416666666666663</v>
      </c>
      <c r="I370" s="204" t="s">
        <v>57</v>
      </c>
      <c r="J370" s="207">
        <v>46201</v>
      </c>
      <c r="K370" s="207">
        <v>46269</v>
      </c>
      <c r="L370" s="203">
        <f>IF(ISBLANK(DATA[[#This Row],[DISCHARGE DATE]]),"NO DATE", DATA[[#This Row],[DISCHARGE DATE]]-DATA[[#This Row],[ADMISSION DATE]]+1)</f>
        <v>69</v>
      </c>
      <c r="M370" s="208">
        <v>350</v>
      </c>
      <c r="N370" s="208">
        <v>1380</v>
      </c>
      <c r="O370" s="209">
        <v>375</v>
      </c>
      <c r="P370" s="209">
        <v>335</v>
      </c>
      <c r="Q370" s="210">
        <f>IF(DATA[[#This Row],[STORAGE FEE]]=0,"NULL",DATA[[#This Row],[COLDROOM FEE]])-DATA[[#This Row],[STORAGE FEE]]</f>
        <v>0</v>
      </c>
      <c r="R370" s="210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400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202" t="s">
        <v>1704</v>
      </c>
      <c r="B371" s="203" t="s">
        <v>1705</v>
      </c>
      <c r="C371" s="203">
        <v>63</v>
      </c>
      <c r="D371" s="204" t="s">
        <v>53</v>
      </c>
      <c r="E371" s="204" t="s">
        <v>1744</v>
      </c>
      <c r="F371" s="211">
        <v>545025693</v>
      </c>
      <c r="G371" s="204" t="s">
        <v>73</v>
      </c>
      <c r="H371" s="206">
        <v>0.72916666666666663</v>
      </c>
      <c r="I371" s="204" t="s">
        <v>50</v>
      </c>
      <c r="J371" s="207">
        <v>46202</v>
      </c>
      <c r="K371" s="207">
        <v>46269</v>
      </c>
      <c r="L371" s="203">
        <f>IF(ISBLANK(DATA[[#This Row],[DISCHARGE DATE]]),"NO DATE", DATA[[#This Row],[DISCHARGE DATE]]-DATA[[#This Row],[ADMISSION DATE]]+1)</f>
        <v>68</v>
      </c>
      <c r="M371" s="208">
        <v>350</v>
      </c>
      <c r="N371" s="208">
        <v>884</v>
      </c>
      <c r="O371" s="209">
        <v>376</v>
      </c>
      <c r="P371" s="209">
        <v>331</v>
      </c>
      <c r="Q371" s="210">
        <f>IF(DATA[[#This Row],[STORAGE FEE]]=0,"NULL",DATA[[#This Row],[COLDROOM FEE]])-DATA[[#This Row],[STORAGE FEE]]</f>
        <v>0</v>
      </c>
      <c r="R371" s="210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400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202" t="s">
        <v>1725</v>
      </c>
      <c r="B372" s="203" t="s">
        <v>1726</v>
      </c>
      <c r="C372" s="203">
        <v>49</v>
      </c>
      <c r="D372" s="204" t="s">
        <v>49</v>
      </c>
      <c r="E372" s="204" t="s">
        <v>1727</v>
      </c>
      <c r="F372" s="211">
        <v>247040899</v>
      </c>
      <c r="G372" s="204" t="s">
        <v>73</v>
      </c>
      <c r="H372" s="206">
        <v>0.625</v>
      </c>
      <c r="I372" s="204" t="s">
        <v>50</v>
      </c>
      <c r="J372" s="207">
        <v>46204</v>
      </c>
      <c r="K372" s="207">
        <v>46269</v>
      </c>
      <c r="L372" s="203">
        <f>IF(ISBLANK(DATA[[#This Row],[DISCHARGE DATE]]),"NO DATE", DATA[[#This Row],[DISCHARGE DATE]]-DATA[[#This Row],[ADMISSION DATE]]+1)</f>
        <v>66</v>
      </c>
      <c r="M372" s="208">
        <v>350</v>
      </c>
      <c r="N372" s="208">
        <v>858</v>
      </c>
      <c r="O372" s="209">
        <v>377</v>
      </c>
      <c r="P372" s="209">
        <v>349</v>
      </c>
      <c r="Q372" s="210">
        <f>IF(DATA[[#This Row],[STORAGE FEE]]=0,"NULL",DATA[[#This Row],[COLDROOM FEE]])-DATA[[#This Row],[STORAGE FEE]]</f>
        <v>0</v>
      </c>
      <c r="R372" s="210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DISCHARGED</v>
      </c>
      <c r="T372" s="58">
        <f t="shared" si="5"/>
        <v>400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202" t="s">
        <v>1728</v>
      </c>
      <c r="B373" s="203" t="s">
        <v>1729</v>
      </c>
      <c r="C373" s="203">
        <v>67</v>
      </c>
      <c r="D373" s="204" t="s">
        <v>53</v>
      </c>
      <c r="E373" s="204" t="s">
        <v>1359</v>
      </c>
      <c r="F373" s="211">
        <v>541712845</v>
      </c>
      <c r="G373" s="204" t="s">
        <v>651</v>
      </c>
      <c r="H373" s="206">
        <v>0.52083333333333337</v>
      </c>
      <c r="I373" s="204" t="s">
        <v>50</v>
      </c>
      <c r="J373" s="207">
        <v>46205</v>
      </c>
      <c r="K373" s="207"/>
      <c r="L373" s="203" t="str">
        <f>IF(ISBLANK(DATA[[#This Row],[DISCHARGE DATE]]),"NO DATE", DATA[[#This Row],[DISCHARGE DATE]]-DATA[[#This Row],[ADMISSION DATE]]+1)</f>
        <v>NO DATE</v>
      </c>
      <c r="M373" s="208">
        <v>350</v>
      </c>
      <c r="N373" s="208"/>
      <c r="O373" s="209">
        <v>378</v>
      </c>
      <c r="P373" s="209"/>
      <c r="Q373" s="210" t="e">
        <f>IF(DATA[[#This Row],[STORAGE FEE]]=0,"NULL",DATA[[#This Row],[COLDROOM FEE]])-DATA[[#This Row],[STORAGE FEE]]</f>
        <v>#VALUE!</v>
      </c>
      <c r="R373" s="210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400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202" t="s">
        <v>1730</v>
      </c>
      <c r="B374" s="203" t="s">
        <v>1731</v>
      </c>
      <c r="C374" s="203">
        <v>34</v>
      </c>
      <c r="D374" s="204" t="s">
        <v>53</v>
      </c>
      <c r="E374" s="204" t="s">
        <v>1732</v>
      </c>
      <c r="F374" s="211">
        <v>538388483</v>
      </c>
      <c r="G374" s="204" t="s">
        <v>78</v>
      </c>
      <c r="H374" s="206">
        <v>0.54166666666666663</v>
      </c>
      <c r="I374" s="204" t="s">
        <v>57</v>
      </c>
      <c r="J374" s="207">
        <v>46205</v>
      </c>
      <c r="K374" s="207">
        <v>46210</v>
      </c>
      <c r="L374" s="203">
        <f>IF(ISBLANK(DATA[[#This Row],[DISCHARGE DATE]]),"NO DATE", DATA[[#This Row],[DISCHARGE DATE]]-DATA[[#This Row],[ADMISSION DATE]]+1)</f>
        <v>6</v>
      </c>
      <c r="M374" s="208">
        <v>350</v>
      </c>
      <c r="N374" s="208">
        <v>120</v>
      </c>
      <c r="O374" s="209">
        <v>379</v>
      </c>
      <c r="P374" s="209">
        <v>332</v>
      </c>
      <c r="Q374" s="210">
        <f>IF(DATA[[#This Row],[STORAGE FEE]]=0,"NULL",DATA[[#This Row],[COLDROOM FEE]])-DATA[[#This Row],[STORAGE FEE]]</f>
        <v>0</v>
      </c>
      <c r="R374" s="210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400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202" t="s">
        <v>1746</v>
      </c>
      <c r="B375" s="203" t="s">
        <v>1747</v>
      </c>
      <c r="C375" s="203">
        <v>53</v>
      </c>
      <c r="D375" s="204" t="s">
        <v>49</v>
      </c>
      <c r="E375" s="204" t="s">
        <v>1748</v>
      </c>
      <c r="F375" s="211">
        <v>543262468</v>
      </c>
      <c r="G375" s="204" t="s">
        <v>83</v>
      </c>
      <c r="H375" s="206">
        <v>0.69444444444444442</v>
      </c>
      <c r="I375" s="204" t="s">
        <v>50</v>
      </c>
      <c r="J375" s="207">
        <v>46210</v>
      </c>
      <c r="K375" s="207"/>
      <c r="L375" s="203" t="str">
        <f>IF(ISBLANK(DATA[[#This Row],[DISCHARGE DATE]]),"NO DATE", DATA[[#This Row],[DISCHARGE DATE]]-DATA[[#This Row],[ADMISSION DATE]]+1)</f>
        <v>NO DATE</v>
      </c>
      <c r="M375" s="208">
        <v>350</v>
      </c>
      <c r="N375" s="208"/>
      <c r="O375" s="209">
        <v>380</v>
      </c>
      <c r="P375" s="209"/>
      <c r="Q375" s="210" t="e">
        <f>IF(DATA[[#This Row],[STORAGE FEE]]=0,"NULL",DATA[[#This Row],[COLDROOM FEE]])-DATA[[#This Row],[STORAGE FEE]]</f>
        <v>#VALUE!</v>
      </c>
      <c r="R375" s="210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400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202" t="s">
        <v>1758</v>
      </c>
      <c r="B376" s="203" t="s">
        <v>1759</v>
      </c>
      <c r="C376" s="203">
        <v>34</v>
      </c>
      <c r="D376" s="204" t="s">
        <v>53</v>
      </c>
      <c r="E376" s="204" t="s">
        <v>1760</v>
      </c>
      <c r="F376" s="211">
        <v>241866637</v>
      </c>
      <c r="G376" s="204" t="s">
        <v>73</v>
      </c>
      <c r="H376" s="206">
        <v>0.6875</v>
      </c>
      <c r="I376" s="204" t="s">
        <v>57</v>
      </c>
      <c r="J376" s="207">
        <v>46212</v>
      </c>
      <c r="K376" s="207">
        <v>46241</v>
      </c>
      <c r="L376" s="203">
        <f>IF(ISBLANK(DATA[[#This Row],[DISCHARGE DATE]]),"NO DATE", DATA[[#This Row],[DISCHARGE DATE]]-DATA[[#This Row],[ADMISSION DATE]]+1)</f>
        <v>30</v>
      </c>
      <c r="M376" s="208">
        <v>350</v>
      </c>
      <c r="N376" s="208">
        <v>600</v>
      </c>
      <c r="O376" s="209">
        <v>381</v>
      </c>
      <c r="P376" s="209">
        <v>341</v>
      </c>
      <c r="Q376" s="210">
        <f>IF(DATA[[#This Row],[STORAGE FEE]]=0,"NULL",DATA[[#This Row],[COLDROOM FEE]])-DATA[[#This Row],[STORAGE FEE]]</f>
        <v>0</v>
      </c>
      <c r="R376" s="210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400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202" t="s">
        <v>1762</v>
      </c>
      <c r="B377" s="203" t="s">
        <v>1763</v>
      </c>
      <c r="C377" s="203">
        <v>62</v>
      </c>
      <c r="D377" s="204" t="s">
        <v>53</v>
      </c>
      <c r="E377" s="204" t="s">
        <v>1764</v>
      </c>
      <c r="F377" s="211">
        <v>593919641</v>
      </c>
      <c r="G377" s="204" t="s">
        <v>83</v>
      </c>
      <c r="H377" s="206">
        <v>0.64583333333333337</v>
      </c>
      <c r="I377" s="204" t="s">
        <v>50</v>
      </c>
      <c r="J377" s="207">
        <v>46213</v>
      </c>
      <c r="K377" s="207"/>
      <c r="L377" s="203" t="str">
        <f>IF(ISBLANK(DATA[[#This Row],[DISCHARGE DATE]]),"NO DATE", DATA[[#This Row],[DISCHARGE DATE]]-DATA[[#This Row],[ADMISSION DATE]]+1)</f>
        <v>NO DATE</v>
      </c>
      <c r="M377" s="208">
        <v>350</v>
      </c>
      <c r="N377" s="208"/>
      <c r="O377" s="209">
        <v>382</v>
      </c>
      <c r="P377" s="209"/>
      <c r="Q377" s="210" t="e">
        <f>IF(DATA[[#This Row],[STORAGE FEE]]=0,"NULL",DATA[[#This Row],[COLDROOM FEE]])-DATA[[#This Row],[STORAGE FEE]]</f>
        <v>#VALUE!</v>
      </c>
      <c r="R377" s="210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400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202" t="s">
        <v>1765</v>
      </c>
      <c r="B378" s="203" t="s">
        <v>1766</v>
      </c>
      <c r="C378" s="203">
        <v>65</v>
      </c>
      <c r="D378" s="204" t="s">
        <v>53</v>
      </c>
      <c r="E378" s="204" t="s">
        <v>1767</v>
      </c>
      <c r="F378" s="211">
        <v>245262585</v>
      </c>
      <c r="G378" s="204" t="s">
        <v>135</v>
      </c>
      <c r="H378" s="206">
        <v>0.57638888888888884</v>
      </c>
      <c r="I378" s="204" t="s">
        <v>50</v>
      </c>
      <c r="J378" s="207">
        <v>46216</v>
      </c>
      <c r="K378" s="207"/>
      <c r="L378" s="203" t="str">
        <f>IF(ISBLANK(DATA[[#This Row],[DISCHARGE DATE]]),"NO DATE", DATA[[#This Row],[DISCHARGE DATE]]-DATA[[#This Row],[ADMISSION DATE]]+1)</f>
        <v>NO DATE</v>
      </c>
      <c r="M378" s="208">
        <v>350</v>
      </c>
      <c r="N378" s="208"/>
      <c r="O378" s="209">
        <v>383</v>
      </c>
      <c r="P378" s="209"/>
      <c r="Q378" s="210" t="e">
        <f>IF(DATA[[#This Row],[STORAGE FEE]]=0,"NULL",DATA[[#This Row],[COLDROOM FEE]])-DATA[[#This Row],[STORAGE FEE]]</f>
        <v>#VALUE!</v>
      </c>
      <c r="R378" s="210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400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202" t="s">
        <v>1771</v>
      </c>
      <c r="B379" s="203" t="s">
        <v>1772</v>
      </c>
      <c r="C379" s="203">
        <v>87</v>
      </c>
      <c r="D379" s="204" t="s">
        <v>49</v>
      </c>
      <c r="E379" s="204" t="s">
        <v>1773</v>
      </c>
      <c r="F379" s="211">
        <v>241868763</v>
      </c>
      <c r="G379" s="204" t="s">
        <v>73</v>
      </c>
      <c r="H379" s="206">
        <v>0.66666666666666663</v>
      </c>
      <c r="I379" s="204" t="s">
        <v>50</v>
      </c>
      <c r="J379" s="207">
        <v>46217</v>
      </c>
      <c r="K379" s="207"/>
      <c r="L379" s="203" t="str">
        <f>IF(ISBLANK(DATA[[#This Row],[DISCHARGE DATE]]),"NO DATE", DATA[[#This Row],[DISCHARGE DATE]]-DATA[[#This Row],[ADMISSION DATE]]+1)</f>
        <v>NO DATE</v>
      </c>
      <c r="M379" s="208">
        <v>350</v>
      </c>
      <c r="N379" s="208"/>
      <c r="O379" s="209">
        <v>384</v>
      </c>
      <c r="P379" s="209"/>
      <c r="Q379" s="210" t="e">
        <f>IF(DATA[[#This Row],[STORAGE FEE]]=0,"NULL",DATA[[#This Row],[COLDROOM FEE]])-DATA[[#This Row],[STORAGE FEE]]</f>
        <v>#VALUE!</v>
      </c>
      <c r="R379" s="210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400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202" t="s">
        <v>1778</v>
      </c>
      <c r="B380" s="203" t="s">
        <v>1779</v>
      </c>
      <c r="C380" s="203">
        <v>53</v>
      </c>
      <c r="D380" s="204" t="s">
        <v>53</v>
      </c>
      <c r="E380" s="204" t="s">
        <v>1780</v>
      </c>
      <c r="F380" s="211">
        <v>246575341</v>
      </c>
      <c r="G380" s="204" t="s">
        <v>73</v>
      </c>
      <c r="H380" s="206">
        <v>0.97916666666666663</v>
      </c>
      <c r="I380" s="204" t="s">
        <v>50</v>
      </c>
      <c r="J380" s="207">
        <v>46222</v>
      </c>
      <c r="K380" s="207">
        <v>46246</v>
      </c>
      <c r="L380" s="203">
        <f>IF(ISBLANK(DATA[[#This Row],[DISCHARGE DATE]]),"NO DATE", DATA[[#This Row],[DISCHARGE DATE]]-DATA[[#This Row],[ADMISSION DATE]]+1)</f>
        <v>25</v>
      </c>
      <c r="M380" s="208">
        <v>350</v>
      </c>
      <c r="N380" s="208">
        <v>325</v>
      </c>
      <c r="O380" s="209">
        <v>385</v>
      </c>
      <c r="P380" s="209">
        <v>343</v>
      </c>
      <c r="Q380" s="210">
        <f>IF(DATA[[#This Row],[STORAGE FEE]]=0,"NULL",DATA[[#This Row],[COLDROOM FEE]])-DATA[[#This Row],[STORAGE FEE]]</f>
        <v>0</v>
      </c>
      <c r="R380" s="210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400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202" t="s">
        <v>1784</v>
      </c>
      <c r="B381" s="203" t="s">
        <v>1785</v>
      </c>
      <c r="C381" s="203">
        <v>90</v>
      </c>
      <c r="D381" s="204" t="s">
        <v>49</v>
      </c>
      <c r="E381" s="204" t="s">
        <v>1786</v>
      </c>
      <c r="F381" s="211">
        <v>248279286</v>
      </c>
      <c r="G381" s="204" t="s">
        <v>89</v>
      </c>
      <c r="H381" s="206">
        <v>0.375</v>
      </c>
      <c r="I381" s="204" t="s">
        <v>50</v>
      </c>
      <c r="J381" s="207">
        <v>46224</v>
      </c>
      <c r="K381" s="207"/>
      <c r="L381" s="203" t="str">
        <f>IF(ISBLANK(DATA[[#This Row],[DISCHARGE DATE]]),"NO DATE", DATA[[#This Row],[DISCHARGE DATE]]-DATA[[#This Row],[ADMISSION DATE]]+1)</f>
        <v>NO DATE</v>
      </c>
      <c r="M381" s="208">
        <v>350</v>
      </c>
      <c r="N381" s="208"/>
      <c r="O381" s="209">
        <v>386</v>
      </c>
      <c r="P381" s="209"/>
      <c r="Q381" s="210" t="e">
        <f>IF(DATA[[#This Row],[STORAGE FEE]]=0,"NULL",DATA[[#This Row],[COLDROOM FEE]])-DATA[[#This Row],[STORAGE FEE]]</f>
        <v>#VALUE!</v>
      </c>
      <c r="R381" s="210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400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202" t="s">
        <v>1787</v>
      </c>
      <c r="B382" s="203" t="s">
        <v>1788</v>
      </c>
      <c r="C382" s="203">
        <v>101</v>
      </c>
      <c r="D382" s="204" t="s">
        <v>49</v>
      </c>
      <c r="E382" s="204" t="s">
        <v>1789</v>
      </c>
      <c r="F382" s="211">
        <v>542518512</v>
      </c>
      <c r="G382" s="204" t="s">
        <v>73</v>
      </c>
      <c r="H382" s="206">
        <v>0.16666666666666666</v>
      </c>
      <c r="I382" s="204" t="s">
        <v>50</v>
      </c>
      <c r="J382" s="207">
        <v>46224</v>
      </c>
      <c r="K382" s="207"/>
      <c r="L382" s="203" t="str">
        <f>IF(ISBLANK(DATA[[#This Row],[DISCHARGE DATE]]),"NO DATE", DATA[[#This Row],[DISCHARGE DATE]]-DATA[[#This Row],[ADMISSION DATE]]+1)</f>
        <v>NO DATE</v>
      </c>
      <c r="M382" s="208">
        <v>350</v>
      </c>
      <c r="N382" s="208"/>
      <c r="O382" s="209">
        <v>387</v>
      </c>
      <c r="P382" s="209"/>
      <c r="Q382" s="210" t="e">
        <f>IF(DATA[[#This Row],[STORAGE FEE]]=0,"NULL",DATA[[#This Row],[COLDROOM FEE]])-DATA[[#This Row],[STORAGE FEE]]</f>
        <v>#VALUE!</v>
      </c>
      <c r="R382" s="210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400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202" t="s">
        <v>1790</v>
      </c>
      <c r="B383" s="203" t="s">
        <v>1791</v>
      </c>
      <c r="C383" s="203">
        <v>75</v>
      </c>
      <c r="D383" s="204" t="s">
        <v>53</v>
      </c>
      <c r="E383" s="204" t="s">
        <v>1792</v>
      </c>
      <c r="F383" s="211">
        <v>539843182</v>
      </c>
      <c r="G383" s="204" t="s">
        <v>73</v>
      </c>
      <c r="H383" s="206">
        <v>0.4375</v>
      </c>
      <c r="I383" s="204" t="s">
        <v>57</v>
      </c>
      <c r="J383" s="207">
        <v>46224</v>
      </c>
      <c r="K383" s="207"/>
      <c r="L383" s="203" t="str">
        <f>IF(ISBLANK(DATA[[#This Row],[DISCHARGE DATE]]),"NO DATE", DATA[[#This Row],[DISCHARGE DATE]]-DATA[[#This Row],[ADMISSION DATE]]+1)</f>
        <v>NO DATE</v>
      </c>
      <c r="M383" s="208">
        <v>350</v>
      </c>
      <c r="N383" s="208"/>
      <c r="O383" s="209">
        <v>388</v>
      </c>
      <c r="P383" s="209"/>
      <c r="Q383" s="210" t="e">
        <f>IF(DATA[[#This Row],[STORAGE FEE]]=0,"NULL",DATA[[#This Row],[COLDROOM FEE]])-DATA[[#This Row],[STORAGE FEE]]</f>
        <v>#VALUE!</v>
      </c>
      <c r="R383" s="210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400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202" t="s">
        <v>1796</v>
      </c>
      <c r="B384" s="203" t="s">
        <v>1797</v>
      </c>
      <c r="C384" s="203">
        <v>61</v>
      </c>
      <c r="D384" s="204" t="s">
        <v>53</v>
      </c>
      <c r="E384" s="204" t="s">
        <v>406</v>
      </c>
      <c r="F384" s="211">
        <v>246408159</v>
      </c>
      <c r="G384" s="204" t="s">
        <v>78</v>
      </c>
      <c r="H384" s="206">
        <v>0.45833333333333331</v>
      </c>
      <c r="I384" s="204" t="s">
        <v>50</v>
      </c>
      <c r="J384" s="207">
        <v>46227</v>
      </c>
      <c r="K384" s="207"/>
      <c r="L384" s="203" t="str">
        <f>IF(ISBLANK(DATA[[#This Row],[DISCHARGE DATE]]),"NO DATE", DATA[[#This Row],[DISCHARGE DATE]]-DATA[[#This Row],[ADMISSION DATE]]+1)</f>
        <v>NO DATE</v>
      </c>
      <c r="M384" s="208">
        <v>350</v>
      </c>
      <c r="N384" s="208"/>
      <c r="O384" s="209">
        <v>389</v>
      </c>
      <c r="P384" s="209"/>
      <c r="Q384" s="210" t="e">
        <f>IF(DATA[[#This Row],[STORAGE FEE]]=0,"NULL",DATA[[#This Row],[COLDROOM FEE]])-DATA[[#This Row],[STORAGE FEE]]</f>
        <v>#VALUE!</v>
      </c>
      <c r="R384" s="210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400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202" t="s">
        <v>1801</v>
      </c>
      <c r="B385" s="203" t="s">
        <v>1802</v>
      </c>
      <c r="C385" s="203">
        <v>70</v>
      </c>
      <c r="D385" s="204" t="s">
        <v>53</v>
      </c>
      <c r="E385" s="204" t="s">
        <v>1803</v>
      </c>
      <c r="F385" s="211">
        <v>543425788</v>
      </c>
      <c r="G385" s="204" t="s">
        <v>73</v>
      </c>
      <c r="H385" s="206">
        <v>0.77083333333333337</v>
      </c>
      <c r="I385" s="204" t="s">
        <v>50</v>
      </c>
      <c r="J385" s="207">
        <v>46228</v>
      </c>
      <c r="K385" s="207"/>
      <c r="L385" s="203" t="str">
        <f>IF(ISBLANK(DATA[[#This Row],[DISCHARGE DATE]]),"NO DATE", DATA[[#This Row],[DISCHARGE DATE]]-DATA[[#This Row],[ADMISSION DATE]]+1)</f>
        <v>NO DATE</v>
      </c>
      <c r="M385" s="208">
        <v>350</v>
      </c>
      <c r="N385" s="208"/>
      <c r="O385" s="209">
        <v>390</v>
      </c>
      <c r="P385" s="209"/>
      <c r="Q385" s="210" t="e">
        <f>IF(DATA[[#This Row],[STORAGE FEE]]=0,"NULL",DATA[[#This Row],[COLDROOM FEE]])-DATA[[#This Row],[STORAGE FEE]]</f>
        <v>#VALUE!</v>
      </c>
      <c r="R385" s="210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400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202" t="s">
        <v>1810</v>
      </c>
      <c r="B386" s="203" t="s">
        <v>1811</v>
      </c>
      <c r="C386" s="203">
        <v>70</v>
      </c>
      <c r="D386" s="204" t="s">
        <v>49</v>
      </c>
      <c r="E386" s="204" t="s">
        <v>1812</v>
      </c>
      <c r="F386" s="211">
        <v>548328433</v>
      </c>
      <c r="G386" s="204" t="s">
        <v>73</v>
      </c>
      <c r="H386" s="206">
        <v>0.6875</v>
      </c>
      <c r="I386" s="204" t="s">
        <v>50</v>
      </c>
      <c r="J386" s="207">
        <v>46231</v>
      </c>
      <c r="K386" s="207"/>
      <c r="L386" s="203" t="str">
        <f>IF(ISBLANK(DATA[[#This Row],[DISCHARGE DATE]]),"NO DATE", DATA[[#This Row],[DISCHARGE DATE]]-DATA[[#This Row],[ADMISSION DATE]]+1)</f>
        <v>NO DATE</v>
      </c>
      <c r="M386" s="208">
        <v>350</v>
      </c>
      <c r="N386" s="208"/>
      <c r="O386" s="209">
        <v>391</v>
      </c>
      <c r="P386" s="209"/>
      <c r="Q386" s="210" t="e">
        <f>IF(DATA[[#This Row],[STORAGE FEE]]=0,"NULL",DATA[[#This Row],[COLDROOM FEE]])-DATA[[#This Row],[STORAGE FEE]]</f>
        <v>#VALUE!</v>
      </c>
      <c r="R386" s="210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401" si="6">COUNTA(A:A)-2</f>
        <v>400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202" t="s">
        <v>1821</v>
      </c>
      <c r="B387" s="203" t="s">
        <v>1822</v>
      </c>
      <c r="C387" s="203">
        <v>100</v>
      </c>
      <c r="D387" s="204" t="s">
        <v>49</v>
      </c>
      <c r="E387" s="204" t="s">
        <v>1823</v>
      </c>
      <c r="F387" s="211">
        <v>547063649</v>
      </c>
      <c r="G387" s="204" t="s">
        <v>89</v>
      </c>
      <c r="H387" s="206">
        <v>0.20833333333333334</v>
      </c>
      <c r="I387" s="204" t="s">
        <v>50</v>
      </c>
      <c r="J387" s="207">
        <v>46233</v>
      </c>
      <c r="K387" s="207"/>
      <c r="L387" s="203" t="str">
        <f>IF(ISBLANK(DATA[[#This Row],[DISCHARGE DATE]]),"NO DATE", DATA[[#This Row],[DISCHARGE DATE]]-DATA[[#This Row],[ADMISSION DATE]]+1)</f>
        <v>NO DATE</v>
      </c>
      <c r="M387" s="208">
        <v>350</v>
      </c>
      <c r="N387" s="208"/>
      <c r="O387" s="209">
        <v>392</v>
      </c>
      <c r="P387" s="209"/>
      <c r="Q387" s="210" t="e">
        <f>IF(DATA[[#This Row],[STORAGE FEE]]=0,"NULL",DATA[[#This Row],[COLDROOM FEE]])-DATA[[#This Row],[STORAGE FEE]]</f>
        <v>#VALUE!</v>
      </c>
      <c r="R387" s="210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400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202" t="s">
        <v>1827</v>
      </c>
      <c r="B388" s="203" t="s">
        <v>1828</v>
      </c>
      <c r="C388" s="203">
        <v>98</v>
      </c>
      <c r="D388" s="204" t="s">
        <v>53</v>
      </c>
      <c r="E388" s="204" t="s">
        <v>1829</v>
      </c>
      <c r="F388" s="211">
        <v>540807523</v>
      </c>
      <c r="G388" s="204" t="s">
        <v>1830</v>
      </c>
      <c r="H388" s="206">
        <v>0.66666666666666663</v>
      </c>
      <c r="I388" s="204" t="s">
        <v>57</v>
      </c>
      <c r="J388" s="207">
        <v>46236</v>
      </c>
      <c r="K388" s="207"/>
      <c r="L388" s="203" t="str">
        <f>IF(ISBLANK(DATA[[#This Row],[DISCHARGE DATE]]),"NO DATE", DATA[[#This Row],[DISCHARGE DATE]]-DATA[[#This Row],[ADMISSION DATE]]+1)</f>
        <v>NO DATE</v>
      </c>
      <c r="M388" s="208">
        <v>350</v>
      </c>
      <c r="N388" s="208"/>
      <c r="O388" s="209">
        <v>393</v>
      </c>
      <c r="P388" s="209"/>
      <c r="Q388" s="210" t="e">
        <f>IF(DATA[[#This Row],[STORAGE FEE]]=0,"NULL",DATA[[#This Row],[COLDROOM FEE]])-DATA[[#This Row],[STORAGE FEE]]</f>
        <v>#VALUE!</v>
      </c>
      <c r="R388" s="210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400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202" t="s">
        <v>1834</v>
      </c>
      <c r="B389" s="203" t="s">
        <v>1835</v>
      </c>
      <c r="C389" s="203">
        <v>41</v>
      </c>
      <c r="D389" s="204" t="s">
        <v>49</v>
      </c>
      <c r="E389" s="204" t="s">
        <v>1462</v>
      </c>
      <c r="F389" s="211">
        <v>545721910</v>
      </c>
      <c r="G389" s="204" t="s">
        <v>135</v>
      </c>
      <c r="H389" s="206">
        <v>0.29166666666666669</v>
      </c>
      <c r="I389" s="204" t="s">
        <v>57</v>
      </c>
      <c r="J389" s="207">
        <v>46239</v>
      </c>
      <c r="K389" s="207"/>
      <c r="L389" s="203" t="str">
        <f>IF(ISBLANK(DATA[[#This Row],[DISCHARGE DATE]]),"NO DATE", DATA[[#This Row],[DISCHARGE DATE]]-DATA[[#This Row],[ADMISSION DATE]]+1)</f>
        <v>NO DATE</v>
      </c>
      <c r="M389" s="208">
        <v>350</v>
      </c>
      <c r="N389" s="208"/>
      <c r="O389" s="209">
        <v>394</v>
      </c>
      <c r="P389" s="209"/>
      <c r="Q389" s="210" t="e">
        <f>IF(DATA[[#This Row],[STORAGE FEE]]=0,"NULL",DATA[[#This Row],[COLDROOM FEE]])-DATA[[#This Row],[STORAGE FEE]]</f>
        <v>#VALUE!</v>
      </c>
      <c r="R389" s="210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400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202" t="s">
        <v>1848</v>
      </c>
      <c r="B390" s="203" t="s">
        <v>1849</v>
      </c>
      <c r="C390" s="203">
        <v>55</v>
      </c>
      <c r="D390" s="204" t="s">
        <v>49</v>
      </c>
      <c r="E390" s="204" t="s">
        <v>1850</v>
      </c>
      <c r="F390" s="211">
        <v>550147165</v>
      </c>
      <c r="G390" s="204" t="s">
        <v>89</v>
      </c>
      <c r="H390" s="206">
        <v>0.53125</v>
      </c>
      <c r="I390" s="204" t="s">
        <v>50</v>
      </c>
      <c r="J390" s="207">
        <v>46246</v>
      </c>
      <c r="K390" s="207"/>
      <c r="L390" s="203" t="str">
        <f>IF(ISBLANK(DATA[[#This Row],[DISCHARGE DATE]]),"NO DATE", DATA[[#This Row],[DISCHARGE DATE]]-DATA[[#This Row],[ADMISSION DATE]]+1)</f>
        <v>NO DATE</v>
      </c>
      <c r="M390" s="208">
        <v>350</v>
      </c>
      <c r="N390" s="208"/>
      <c r="O390" s="209">
        <v>395</v>
      </c>
      <c r="P390" s="209"/>
      <c r="Q390" s="210" t="e">
        <f>IF(DATA[[#This Row],[STORAGE FEE]]=0,"NULL",DATA[[#This Row],[COLDROOM FEE]])-DATA[[#This Row],[STORAGE FEE]]</f>
        <v>#VALUE!</v>
      </c>
      <c r="R390" s="210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400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202" t="s">
        <v>1851</v>
      </c>
      <c r="B391" s="203" t="s">
        <v>1852</v>
      </c>
      <c r="C391" s="203">
        <v>43</v>
      </c>
      <c r="D391" s="204" t="s">
        <v>53</v>
      </c>
      <c r="E391" s="204" t="s">
        <v>1853</v>
      </c>
      <c r="F391" s="211">
        <v>245040725</v>
      </c>
      <c r="G391" s="204" t="s">
        <v>73</v>
      </c>
      <c r="H391" s="206">
        <v>0.625</v>
      </c>
      <c r="I391" s="204" t="s">
        <v>50</v>
      </c>
      <c r="J391" s="207">
        <v>46246</v>
      </c>
      <c r="K391" s="207"/>
      <c r="L391" s="203" t="str">
        <f>IF(ISBLANK(DATA[[#This Row],[DISCHARGE DATE]]),"NO DATE", DATA[[#This Row],[DISCHARGE DATE]]-DATA[[#This Row],[ADMISSION DATE]]+1)</f>
        <v>NO DATE</v>
      </c>
      <c r="M391" s="208">
        <v>350</v>
      </c>
      <c r="N391" s="208"/>
      <c r="O391" s="209">
        <v>396</v>
      </c>
      <c r="P391" s="209"/>
      <c r="Q391" s="210" t="e">
        <f>IF(DATA[[#This Row],[STORAGE FEE]]=0,"NULL",DATA[[#This Row],[COLDROOM FEE]])-DATA[[#This Row],[STORAGE FEE]]</f>
        <v>#VALUE!</v>
      </c>
      <c r="R391" s="210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400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202" t="s">
        <v>1873</v>
      </c>
      <c r="B392" s="203" t="s">
        <v>1874</v>
      </c>
      <c r="C392" s="203">
        <v>71</v>
      </c>
      <c r="D392" s="204" t="s">
        <v>49</v>
      </c>
      <c r="E392" s="204" t="s">
        <v>1875</v>
      </c>
      <c r="F392" s="211">
        <v>246254357</v>
      </c>
      <c r="G392" s="204" t="s">
        <v>83</v>
      </c>
      <c r="H392" s="206">
        <v>0.6875</v>
      </c>
      <c r="I392" s="204" t="s">
        <v>50</v>
      </c>
      <c r="J392" s="207">
        <v>46254</v>
      </c>
      <c r="K392" s="207"/>
      <c r="L392" s="203" t="str">
        <f>IF(ISBLANK(DATA[[#This Row],[DISCHARGE DATE]]),"NO DATE", DATA[[#This Row],[DISCHARGE DATE]]-DATA[[#This Row],[ADMISSION DATE]]+1)</f>
        <v>NO DATE</v>
      </c>
      <c r="M392" s="208">
        <v>350</v>
      </c>
      <c r="N392" s="208"/>
      <c r="O392" s="209">
        <v>398</v>
      </c>
      <c r="P392" s="209"/>
      <c r="Q392" s="210" t="e">
        <f>IF(DATA[[#This Row],[STORAGE FEE]]=0,"NULL",DATA[[#This Row],[COLDROOM FEE]])-DATA[[#This Row],[STORAGE FEE]]</f>
        <v>#VALUE!</v>
      </c>
      <c r="R392" s="210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400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202" t="s">
        <v>1877</v>
      </c>
      <c r="B393" s="203" t="s">
        <v>1881</v>
      </c>
      <c r="C393" s="203">
        <v>66</v>
      </c>
      <c r="D393" s="204" t="s">
        <v>53</v>
      </c>
      <c r="E393" s="204" t="s">
        <v>1882</v>
      </c>
      <c r="F393" s="211">
        <v>246287356</v>
      </c>
      <c r="G393" s="204" t="s">
        <v>78</v>
      </c>
      <c r="H393" s="206">
        <v>0.6875</v>
      </c>
      <c r="I393" s="204" t="s">
        <v>50</v>
      </c>
      <c r="J393" s="207">
        <v>46255</v>
      </c>
      <c r="K393" s="207"/>
      <c r="L393" s="203" t="str">
        <f>IF(ISBLANK(DATA[[#This Row],[DISCHARGE DATE]]),"NO DATE", DATA[[#This Row],[DISCHARGE DATE]]-DATA[[#This Row],[ADMISSION DATE]]+1)</f>
        <v>NO DATE</v>
      </c>
      <c r="M393" s="208">
        <v>350</v>
      </c>
      <c r="N393" s="208"/>
      <c r="O393" s="209">
        <v>399</v>
      </c>
      <c r="P393" s="209"/>
      <c r="Q393" s="210" t="e">
        <f>IF(DATA[[#This Row],[STORAGE FEE]]=0,"NULL",DATA[[#This Row],[COLDROOM FEE]])-DATA[[#This Row],[STORAGE FEE]]</f>
        <v>#VALUE!</v>
      </c>
      <c r="R393" s="210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400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202" t="s">
        <v>1879</v>
      </c>
      <c r="B394" s="203" t="s">
        <v>1878</v>
      </c>
      <c r="C394" s="203">
        <v>61</v>
      </c>
      <c r="D394" s="204" t="s">
        <v>49</v>
      </c>
      <c r="E394" s="204" t="s">
        <v>1699</v>
      </c>
      <c r="F394" s="211">
        <v>248085327</v>
      </c>
      <c r="G394" s="204" t="s">
        <v>73</v>
      </c>
      <c r="H394" s="206">
        <v>0.72916666666666663</v>
      </c>
      <c r="I394" s="204" t="s">
        <v>50</v>
      </c>
      <c r="J394" s="207">
        <v>46256</v>
      </c>
      <c r="K394" s="207"/>
      <c r="L394" s="203" t="str">
        <f>IF(ISBLANK(DATA[[#This Row],[DISCHARGE DATE]]),"NO DATE", DATA[[#This Row],[DISCHARGE DATE]]-DATA[[#This Row],[ADMISSION DATE]]+1)</f>
        <v>NO DATE</v>
      </c>
      <c r="M394" s="208">
        <v>350</v>
      </c>
      <c r="N394" s="208"/>
      <c r="O394" s="209">
        <v>400</v>
      </c>
      <c r="P394" s="209"/>
      <c r="Q394" s="210" t="e">
        <f>IF(DATA[[#This Row],[STORAGE FEE]]=0,"NULL",DATA[[#This Row],[COLDROOM FEE]])-DATA[[#This Row],[STORAGE FEE]]</f>
        <v>#VALUE!</v>
      </c>
      <c r="R394" s="210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400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202" t="s">
        <v>1880</v>
      </c>
      <c r="B395" s="203" t="s">
        <v>1883</v>
      </c>
      <c r="C395" s="203">
        <v>74</v>
      </c>
      <c r="D395" s="204" t="s">
        <v>53</v>
      </c>
      <c r="E395" s="204" t="s">
        <v>1884</v>
      </c>
      <c r="F395" s="211">
        <v>247018069</v>
      </c>
      <c r="G395" s="204" t="s">
        <v>73</v>
      </c>
      <c r="H395" s="206">
        <v>0.39583333333333331</v>
      </c>
      <c r="I395" s="204" t="s">
        <v>50</v>
      </c>
      <c r="J395" s="207">
        <v>46257</v>
      </c>
      <c r="K395" s="207"/>
      <c r="L395" s="203" t="str">
        <f>IF(ISBLANK(DATA[[#This Row],[DISCHARGE DATE]]),"NO DATE", DATA[[#This Row],[DISCHARGE DATE]]-DATA[[#This Row],[ADMISSION DATE]]+1)</f>
        <v>NO DATE</v>
      </c>
      <c r="M395" s="208">
        <v>350</v>
      </c>
      <c r="N395" s="208"/>
      <c r="O395" s="209">
        <v>400</v>
      </c>
      <c r="P395" s="209"/>
      <c r="Q395" s="210" t="e">
        <f>IF(DATA[[#This Row],[STORAGE FEE]]=0,"NULL",DATA[[#This Row],[COLDROOM FEE]])-DATA[[#This Row],[STORAGE FEE]]</f>
        <v>#VALUE!</v>
      </c>
      <c r="R395" s="210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400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202" t="s">
        <v>1886</v>
      </c>
      <c r="B396" s="203" t="s">
        <v>1887</v>
      </c>
      <c r="C396" s="203">
        <v>49</v>
      </c>
      <c r="D396" s="204" t="s">
        <v>49</v>
      </c>
      <c r="E396" s="204" t="s">
        <v>1888</v>
      </c>
      <c r="F396" s="211">
        <v>248859249</v>
      </c>
      <c r="G396" s="204" t="s">
        <v>73</v>
      </c>
      <c r="H396" s="206">
        <v>0.6875</v>
      </c>
      <c r="I396" s="204" t="s">
        <v>50</v>
      </c>
      <c r="J396" s="207">
        <v>46258</v>
      </c>
      <c r="K396" s="207"/>
      <c r="L396" s="203" t="str">
        <f>IF(ISBLANK(DATA[[#This Row],[DISCHARGE DATE]]),"NO DATE", DATA[[#This Row],[DISCHARGE DATE]]-DATA[[#This Row],[ADMISSION DATE]]+1)</f>
        <v>NO DATE</v>
      </c>
      <c r="M396" s="208">
        <v>350</v>
      </c>
      <c r="N396" s="208"/>
      <c r="O396" s="209">
        <v>402</v>
      </c>
      <c r="P396" s="209"/>
      <c r="Q396" s="210" t="e">
        <f>IF(DATA[[#This Row],[STORAGE FEE]]=0,"NULL",DATA[[#This Row],[COLDROOM FEE]])-DATA[[#This Row],[STORAGE FEE]]</f>
        <v>#VALUE!</v>
      </c>
      <c r="R396" s="210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400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202" t="s">
        <v>1889</v>
      </c>
      <c r="B397" s="203" t="s">
        <v>1890</v>
      </c>
      <c r="C397" s="203">
        <v>62</v>
      </c>
      <c r="D397" s="204" t="s">
        <v>53</v>
      </c>
      <c r="E397" s="204" t="s">
        <v>1891</v>
      </c>
      <c r="F397" s="211">
        <v>594120618</v>
      </c>
      <c r="G397" s="204" t="s">
        <v>89</v>
      </c>
      <c r="H397" s="206">
        <v>0</v>
      </c>
      <c r="I397" s="204" t="s">
        <v>50</v>
      </c>
      <c r="J397" s="207">
        <v>46259</v>
      </c>
      <c r="K397" s="207"/>
      <c r="L397" s="203" t="str">
        <f>IF(ISBLANK(DATA[[#This Row],[DISCHARGE DATE]]),"NO DATE", DATA[[#This Row],[DISCHARGE DATE]]-DATA[[#This Row],[ADMISSION DATE]]+1)</f>
        <v>NO DATE</v>
      </c>
      <c r="M397" s="208">
        <v>350</v>
      </c>
      <c r="N397" s="208"/>
      <c r="O397" s="209">
        <v>403</v>
      </c>
      <c r="P397" s="209"/>
      <c r="Q397" s="210" t="e">
        <f>IF(DATA[[#This Row],[STORAGE FEE]]=0,"NULL",DATA[[#This Row],[COLDROOM FEE]])-DATA[[#This Row],[STORAGE FEE]]</f>
        <v>#VALUE!</v>
      </c>
      <c r="R397" s="210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400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202" t="s">
        <v>1903</v>
      </c>
      <c r="B398" s="203" t="s">
        <v>1904</v>
      </c>
      <c r="C398" s="203">
        <v>105</v>
      </c>
      <c r="D398" s="204" t="s">
        <v>49</v>
      </c>
      <c r="E398" s="204" t="s">
        <v>1905</v>
      </c>
      <c r="F398" s="211">
        <v>538370778</v>
      </c>
      <c r="G398" s="204" t="s">
        <v>226</v>
      </c>
      <c r="H398" s="206">
        <v>0.44930555555555557</v>
      </c>
      <c r="I398" s="204" t="s">
        <v>50</v>
      </c>
      <c r="J398" s="207">
        <v>46258</v>
      </c>
      <c r="K398" s="207"/>
      <c r="L398" s="203" t="str">
        <f>IF(ISBLANK(DATA[[#This Row],[DISCHARGE DATE]]),"NO DATE", DATA[[#This Row],[DISCHARGE DATE]]-DATA[[#This Row],[ADMISSION DATE]]+1)</f>
        <v>NO DATE</v>
      </c>
      <c r="M398" s="208">
        <v>350</v>
      </c>
      <c r="N398" s="208"/>
      <c r="O398" s="209">
        <v>404</v>
      </c>
      <c r="P398" s="209"/>
      <c r="Q398" s="210" t="e">
        <f>IF(DATA[[#This Row],[STORAGE FEE]]=0,"NULL",DATA[[#This Row],[COLDROOM FEE]])-DATA[[#This Row],[STORAGE FEE]]</f>
        <v>#VALUE!</v>
      </c>
      <c r="R398" s="210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 t="shared" si="6"/>
        <v>400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 x14ac:dyDescent="0.3">
      <c r="A399" s="202" t="s">
        <v>1906</v>
      </c>
      <c r="B399" s="203" t="s">
        <v>1907</v>
      </c>
      <c r="C399" s="203">
        <v>68</v>
      </c>
      <c r="D399" s="204" t="s">
        <v>49</v>
      </c>
      <c r="E399" s="204" t="s">
        <v>1908</v>
      </c>
      <c r="F399" s="211">
        <v>550888595</v>
      </c>
      <c r="G399" s="204" t="s">
        <v>73</v>
      </c>
      <c r="H399" s="206">
        <v>0.40625</v>
      </c>
      <c r="I399" s="204" t="s">
        <v>50</v>
      </c>
      <c r="J399" s="207">
        <v>46262</v>
      </c>
      <c r="K399" s="207"/>
      <c r="L399" s="203" t="str">
        <f>IF(ISBLANK(DATA[[#This Row],[DISCHARGE DATE]]),"NO DATE", DATA[[#This Row],[DISCHARGE DATE]]-DATA[[#This Row],[ADMISSION DATE]]+1)</f>
        <v>NO DATE</v>
      </c>
      <c r="M399" s="208">
        <v>350</v>
      </c>
      <c r="N399" s="208"/>
      <c r="O399" s="209">
        <v>405</v>
      </c>
      <c r="P399" s="209"/>
      <c r="Q399" s="210" t="e">
        <f>IF(DATA[[#This Row],[STORAGE FEE]]=0,"NULL",DATA[[#This Row],[COLDROOM FEE]])-DATA[[#This Row],[STORAGE FEE]]</f>
        <v>#VALUE!</v>
      </c>
      <c r="R399" s="210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 t="shared" si="6"/>
        <v>400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s="202" t="s">
        <v>1914</v>
      </c>
      <c r="B400" s="203" t="s">
        <v>1915</v>
      </c>
      <c r="C400" s="203">
        <v>66</v>
      </c>
      <c r="D400" s="204" t="s">
        <v>49</v>
      </c>
      <c r="E400" s="204" t="s">
        <v>796</v>
      </c>
      <c r="F400" s="211">
        <v>543050921</v>
      </c>
      <c r="G400" s="204" t="s">
        <v>73</v>
      </c>
      <c r="H400" s="206">
        <v>4.1666666666666664E-2</v>
      </c>
      <c r="I400" s="204" t="s">
        <v>50</v>
      </c>
      <c r="J400" s="207">
        <v>46266</v>
      </c>
      <c r="K400" s="207"/>
      <c r="L400" s="203" t="str">
        <f>IF(ISBLANK(DATA[[#This Row],[DISCHARGE DATE]]),"NO DATE", DATA[[#This Row],[DISCHARGE DATE]]-DATA[[#This Row],[ADMISSION DATE]]+1)</f>
        <v>NO DATE</v>
      </c>
      <c r="M400" s="208">
        <v>350</v>
      </c>
      <c r="N400" s="208"/>
      <c r="O400" s="209">
        <v>406</v>
      </c>
      <c r="P400" s="209"/>
      <c r="Q400" s="210" t="e">
        <f>IF(DATA[[#This Row],[STORAGE FEE]]=0,"NULL",DATA[[#This Row],[COLDROOM FEE]])-DATA[[#This Row],[STORAGE FEE]]</f>
        <v>#VALUE!</v>
      </c>
      <c r="R400" s="210">
        <f>IF(ISBLANK(DATA[[#This Row],[DISCHARGE DATE]]),0,IF(DATA[[#This Row],[TYPE]]="VIP",20*DATA[[#This Row],[STORAGE DAYS]],13*DATA[[#This Row],[STORAGE DAYS]]))</f>
        <v>0</v>
      </c>
      <c r="S400" s="71" t="str">
        <f>IF(ISBLANK(DATA[[#This Row],[COLDROOM RECEIPT]]), "IN CUSTODY", "DISCHARGED")</f>
        <v>IN CUSTODY</v>
      </c>
      <c r="T400" s="58">
        <f t="shared" si="6"/>
        <v>400</v>
      </c>
      <c r="U400" s="59">
        <f>YEAR(DATA[[#This Row],[ADMISSION DATE]])</f>
        <v>2026</v>
      </c>
      <c r="V400" s="60" t="str">
        <f>TEXT(DATA[[#This Row],[ADMISSION DATE]],"mmm")</f>
        <v>Sept</v>
      </c>
      <c r="W400" s="59">
        <f>YEAR(DATA[[#This Row],[DISCHARGE DATE]])</f>
        <v>1900</v>
      </c>
      <c r="X400" s="60" t="str">
        <f>TEXT(DATA[[#This Row],[DISCHARGE DATE]],"mmm")</f>
        <v>Jan</v>
      </c>
    </row>
    <row r="401" spans="1:24" s="27" customFormat="1" ht="16.5" customHeight="1" x14ac:dyDescent="0.3">
      <c r="A401" s="202" t="s">
        <v>1917</v>
      </c>
      <c r="B401" s="203" t="s">
        <v>1918</v>
      </c>
      <c r="C401" s="203">
        <v>73</v>
      </c>
      <c r="D401" s="204" t="s">
        <v>53</v>
      </c>
      <c r="E401" s="204" t="s">
        <v>1919</v>
      </c>
      <c r="F401" s="211">
        <v>555395989</v>
      </c>
      <c r="G401" s="204" t="s">
        <v>89</v>
      </c>
      <c r="H401" s="206">
        <v>0.3888888888888889</v>
      </c>
      <c r="I401" s="204" t="s">
        <v>50</v>
      </c>
      <c r="J401" s="207">
        <v>46267</v>
      </c>
      <c r="K401" s="207">
        <v>46325</v>
      </c>
      <c r="L401" s="203">
        <f>IF(ISBLANK(DATA[[#This Row],[DISCHARGE DATE]]),"NO DATE", DATA[[#This Row],[DISCHARGE DATE]]-DATA[[#This Row],[ADMISSION DATE]]+1)</f>
        <v>59</v>
      </c>
      <c r="M401" s="208">
        <v>350</v>
      </c>
      <c r="N401" s="208"/>
      <c r="O401" s="209">
        <v>350</v>
      </c>
      <c r="P401" s="209"/>
      <c r="Q401" s="210">
        <f>IF(DATA[[#This Row],[STORAGE FEE]]=0,"NULL",DATA[[#This Row],[COLDROOM FEE]])-DATA[[#This Row],[STORAGE FEE]]</f>
        <v>-767</v>
      </c>
      <c r="R401" s="210">
        <f>IF(ISBLANK(DATA[[#This Row],[DISCHARGE DATE]]),0,IF(DATA[[#This Row],[TYPE]]="VIP",20*DATA[[#This Row],[STORAGE DAYS]],13*DATA[[#This Row],[STORAGE DAYS]]))</f>
        <v>767</v>
      </c>
      <c r="S401" s="71" t="str">
        <f>IF(ISBLANK(DATA[[#This Row],[COLDROOM RECEIPT]]), "IN CUSTODY", "DISCHARGED")</f>
        <v>IN CUSTODY</v>
      </c>
      <c r="T401" s="58">
        <f t="shared" si="6"/>
        <v>400</v>
      </c>
      <c r="U401" s="59">
        <f>YEAR(DATA[[#This Row],[ADMISSION DATE]])</f>
        <v>2026</v>
      </c>
      <c r="V401" s="60" t="str">
        <f>TEXT(DATA[[#This Row],[ADMISSION DATE]],"mmm")</f>
        <v>Sept</v>
      </c>
      <c r="W401" s="59">
        <f>YEAR(DATA[[#This Row],[DISCHARGE DATE]])</f>
        <v>2026</v>
      </c>
      <c r="X401" s="60" t="str">
        <f>TEXT(DATA[[#This Row],[DISCHARGE DATE]],"mmm")</f>
        <v>Oct</v>
      </c>
    </row>
    <row r="402" spans="1:24" s="27" customFormat="1" ht="16.5" customHeight="1" x14ac:dyDescent="0.3">
      <c r="A402" s="216" t="s">
        <v>29</v>
      </c>
      <c r="B402" s="212" t="s">
        <v>46</v>
      </c>
      <c r="C402" s="213"/>
      <c r="D402" s="214"/>
      <c r="E402" s="213"/>
      <c r="F402" s="213"/>
      <c r="G402" s="213"/>
      <c r="H402" s="213"/>
      <c r="I402" s="213"/>
      <c r="J402" s="213"/>
      <c r="K402" s="213"/>
      <c r="L402" s="216"/>
      <c r="M402" s="208">
        <f>SUBTOTAL(109,DATA[EMBALMING FEE])</f>
        <v>140000</v>
      </c>
      <c r="N402" s="215">
        <f>SUBTOTAL(109,DATA[COLDROOM FEE])</f>
        <v>548640</v>
      </c>
      <c r="O402" s="216"/>
      <c r="P402" s="209"/>
      <c r="Q402" s="217"/>
      <c r="R402" s="217">
        <f>SUBTOTAL(109,DATA[STORAGE FEE])</f>
        <v>584491</v>
      </c>
      <c r="S402"/>
      <c r="T402" s="58"/>
      <c r="U402"/>
      <c r="V402" s="61"/>
      <c r="W402"/>
      <c r="X402" s="61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O405" s="34"/>
      <c r="P405" s="63"/>
      <c r="Q405" s="24"/>
      <c r="R405" s="88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66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O408" s="35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O409" s="35"/>
      <c r="P409" s="66"/>
      <c r="Q409" s="24"/>
      <c r="R409" s="24"/>
      <c r="S409" s="64"/>
      <c r="V409" s="65"/>
      <c r="X409" s="65"/>
    </row>
    <row r="410" spans="1:24" s="27" customFormat="1" ht="16.5" customHeight="1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6.5" customHeight="1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5"/>
      <c r="X411" s="65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5"/>
      <c r="X412" s="65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ht="13.8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P435" s="63"/>
      <c r="Q435" s="24"/>
      <c r="R435" s="24"/>
      <c r="S435" s="64"/>
      <c r="V435" s="67"/>
      <c r="X435" s="67"/>
    </row>
    <row r="436" spans="1:24" s="27" customFormat="1" ht="13.8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P436" s="63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s="27" customFormat="1" x14ac:dyDescent="0.3">
      <c r="A1555" s="31"/>
      <c r="B1555" s="24"/>
      <c r="C1555" s="30"/>
      <c r="D1555" s="28"/>
      <c r="E1555" s="31"/>
      <c r="F1555" s="31"/>
      <c r="G1555" s="31"/>
      <c r="I1555" s="28"/>
      <c r="J1555" s="62"/>
      <c r="K1555" s="62"/>
      <c r="L1555" s="33"/>
      <c r="M1555" s="32"/>
      <c r="N1555" s="34"/>
      <c r="O1555" s="36"/>
      <c r="P1555" s="68"/>
      <c r="Q1555" s="24"/>
      <c r="R1555" s="24"/>
      <c r="S1555" s="64"/>
      <c r="T1555" s="58"/>
      <c r="V1555" s="67"/>
      <c r="X1555" s="67"/>
    </row>
    <row r="1556" spans="1:24" s="27" customFormat="1" x14ac:dyDescent="0.3">
      <c r="A1556" s="31"/>
      <c r="B1556" s="24"/>
      <c r="C1556" s="30"/>
      <c r="D1556" s="28"/>
      <c r="E1556" s="31"/>
      <c r="F1556" s="31"/>
      <c r="G1556" s="31"/>
      <c r="I1556" s="28"/>
      <c r="J1556" s="62"/>
      <c r="K1556" s="62"/>
      <c r="L1556" s="33"/>
      <c r="M1556" s="32"/>
      <c r="N1556" s="34"/>
      <c r="O1556" s="36"/>
      <c r="P1556" s="68"/>
      <c r="Q1556" s="24"/>
      <c r="R1556" s="24"/>
      <c r="S1556" s="64"/>
      <c r="T1556" s="58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U1557" s="27"/>
      <c r="V1557" s="67"/>
      <c r="W1557" s="2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24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  <c r="V1585" s="67"/>
      <c r="X1585" s="67"/>
    </row>
    <row r="1586" spans="1:24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  <c r="V1586" s="67"/>
      <c r="X1586" s="67"/>
    </row>
    <row r="1587" spans="1:24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24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24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24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24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24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24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24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24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24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24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24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24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24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3">
      <c r="A1634" s="31"/>
      <c r="B1634" s="24"/>
      <c r="C1634" s="30"/>
      <c r="D1634" s="28"/>
      <c r="E1634" s="31"/>
      <c r="F1634" s="31"/>
      <c r="G1634" s="31"/>
      <c r="H1634" s="27"/>
      <c r="I1634" s="28"/>
      <c r="L1634" s="33"/>
      <c r="N1634" s="34"/>
      <c r="O1634" s="36"/>
      <c r="Q1634" s="24"/>
      <c r="R1634" s="24"/>
      <c r="S1634" s="64"/>
    </row>
    <row r="1635" spans="1:19" x14ac:dyDescent="0.3">
      <c r="A1635" s="31"/>
      <c r="B1635" s="24"/>
      <c r="C1635" s="30"/>
      <c r="D1635" s="28"/>
      <c r="E1635" s="31"/>
      <c r="F1635" s="31"/>
      <c r="G1635" s="31"/>
      <c r="H1635" s="27"/>
      <c r="I1635" s="28"/>
      <c r="L1635" s="33"/>
      <c r="N1635" s="34"/>
      <c r="O1635" s="36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  <row r="1663" spans="1:19" x14ac:dyDescent="0.45">
      <c r="A1663" s="31"/>
      <c r="B1663" s="24"/>
      <c r="C1663" s="30"/>
      <c r="D1663" s="28"/>
      <c r="E1663" s="31"/>
      <c r="F1663" s="31"/>
      <c r="G1663" s="31"/>
      <c r="L1663" s="33"/>
      <c r="Q1663" s="24"/>
      <c r="R1663" s="24"/>
      <c r="S1663" s="64"/>
    </row>
    <row r="1664" spans="1:19" x14ac:dyDescent="0.45">
      <c r="A1664" s="31"/>
      <c r="B1664" s="24"/>
      <c r="C1664" s="30"/>
      <c r="D1664" s="28"/>
      <c r="E1664" s="31"/>
      <c r="F1664" s="31"/>
      <c r="G1664" s="31"/>
      <c r="L1664" s="33"/>
      <c r="Q1664" s="24"/>
      <c r="R1664" s="24"/>
      <c r="S1664" s="64"/>
    </row>
  </sheetData>
  <sheetProtection selectLockedCells="1"/>
  <dataConsolidate/>
  <phoneticPr fontId="2" type="noConversion"/>
  <conditionalFormatting sqref="J409:K1048576 I1 I312:I401">
    <cfRule type="containsText" dxfId="476" priority="45" operator="containsText" text="VIP">
      <formula>NOT(ISERROR(SEARCH("VIP",I1)))</formula>
    </cfRule>
    <cfRule type="containsText" dxfId="475" priority="46" operator="containsText" text="Normal">
      <formula>NOT(ISERROR(SEARCH("Normal",I1)))</formula>
    </cfRule>
  </conditionalFormatting>
  <conditionalFormatting sqref="S403:S1048576">
    <cfRule type="cellIs" dxfId="474" priority="41" operator="greaterThan">
      <formula>0</formula>
    </cfRule>
    <cfRule type="cellIs" dxfId="473" priority="42" operator="lessThan">
      <formula>0</formula>
    </cfRule>
  </conditionalFormatting>
  <conditionalFormatting sqref="I2:I262">
    <cfRule type="containsText" dxfId="472" priority="39" operator="containsText" text="VIP">
      <formula>NOT(ISERROR(SEARCH("VIP",I2)))</formula>
    </cfRule>
    <cfRule type="containsText" dxfId="471" priority="40" operator="containsText" text="Normal">
      <formula>NOT(ISERROR(SEARCH("Normal",I2)))</formula>
    </cfRule>
  </conditionalFormatting>
  <conditionalFormatting sqref="I263:I264">
    <cfRule type="containsText" dxfId="470" priority="35" operator="containsText" text="VIP">
      <formula>NOT(ISERROR(SEARCH("VIP",I263)))</formula>
    </cfRule>
    <cfRule type="containsText" dxfId="469" priority="36" operator="containsText" text="Normal">
      <formula>NOT(ISERROR(SEARCH("Normal",I263)))</formula>
    </cfRule>
  </conditionalFormatting>
  <conditionalFormatting sqref="I265:I266">
    <cfRule type="containsText" dxfId="468" priority="31" operator="containsText" text="VIP">
      <formula>NOT(ISERROR(SEARCH("VIP",I265)))</formula>
    </cfRule>
    <cfRule type="containsText" dxfId="467" priority="32" operator="containsText" text="Normal">
      <formula>NOT(ISERROR(SEARCH("Normal",I265)))</formula>
    </cfRule>
  </conditionalFormatting>
  <conditionalFormatting sqref="I267:I274">
    <cfRule type="containsText" dxfId="466" priority="27" operator="containsText" text="VIP">
      <formula>NOT(ISERROR(SEARCH("VIP",I267)))</formula>
    </cfRule>
    <cfRule type="containsText" dxfId="465" priority="28" operator="containsText" text="Normal">
      <formula>NOT(ISERROR(SEARCH("Normal",I267)))</formula>
    </cfRule>
  </conditionalFormatting>
  <conditionalFormatting sqref="I275:I279">
    <cfRule type="containsText" dxfId="464" priority="23" operator="containsText" text="VIP">
      <formula>NOT(ISERROR(SEARCH("VIP",I275)))</formula>
    </cfRule>
    <cfRule type="containsText" dxfId="463" priority="24" operator="containsText" text="Normal">
      <formula>NOT(ISERROR(SEARCH("Normal",I275)))</formula>
    </cfRule>
  </conditionalFormatting>
  <conditionalFormatting sqref="I309:I311 I280:I307">
    <cfRule type="containsText" dxfId="462" priority="19" operator="containsText" text="VIP">
      <formula>NOT(ISERROR(SEARCH("VIP",I280)))</formula>
    </cfRule>
    <cfRule type="containsText" dxfId="461" priority="20" operator="containsText" text="Normal">
      <formula>NOT(ISERROR(SEARCH("Normal",I280)))</formula>
    </cfRule>
  </conditionalFormatting>
  <conditionalFormatting sqref="Q402">
    <cfRule type="cellIs" dxfId="460" priority="12" operator="lessThan">
      <formula>0</formula>
    </cfRule>
  </conditionalFormatting>
  <conditionalFormatting sqref="Q402:R402">
    <cfRule type="cellIs" dxfId="459" priority="11" operator="greaterThanOrEqual">
      <formula>0</formula>
    </cfRule>
  </conditionalFormatting>
  <conditionalFormatting sqref="D402:D1048576 D2:D389">
    <cfRule type="cellIs" dxfId="458" priority="9" operator="equal">
      <formula>"Female"</formula>
    </cfRule>
    <cfRule type="cellIs" dxfId="457" priority="10" operator="equal">
      <formula>"Male"</formula>
    </cfRule>
  </conditionalFormatting>
  <conditionalFormatting sqref="I308">
    <cfRule type="containsText" dxfId="456" priority="5" operator="containsText" text="VIP">
      <formula>NOT(ISERROR(SEARCH("VIP",I308)))</formula>
    </cfRule>
    <cfRule type="containsText" dxfId="455" priority="6" operator="containsText" text="Normal">
      <formula>NOT(ISERROR(SEARCH("Normal",I308)))</formula>
    </cfRule>
  </conditionalFormatting>
  <conditionalFormatting sqref="I390:I401">
    <cfRule type="containsText" dxfId="454" priority="3" operator="containsText" text="VIP">
      <formula>NOT(ISERROR(SEARCH("VIP",I390)))</formula>
    </cfRule>
    <cfRule type="containsText" dxfId="453" priority="4" operator="containsText" text="Normal">
      <formula>NOT(ISERROR(SEARCH("Normal",I390)))</formula>
    </cfRule>
  </conditionalFormatting>
  <conditionalFormatting sqref="D390:D401">
    <cfRule type="cellIs" dxfId="452" priority="1" operator="equal">
      <formula>"Female"</formula>
    </cfRule>
    <cfRule type="cellIs" dxfId="451" priority="2" operator="equal">
      <formula>"Male"</formula>
    </cfRule>
  </conditionalFormatting>
  <dataValidations count="2">
    <dataValidation type="list" allowBlank="1" showInputMessage="1" showErrorMessage="1" sqref="D403:D1048576 D2:D401" xr:uid="{9AC1B4FA-8E4D-4059-B8E4-8D7C1224B49E}">
      <formula1>"Male,Female"</formula1>
    </dataValidation>
    <dataValidation type="list" allowBlank="1" showInputMessage="1" showErrorMessage="1" sqref="I2:I40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1703</v>
      </c>
      <c r="B1" s="131" t="s">
        <v>1368</v>
      </c>
      <c r="C1" s="132" t="s">
        <v>1366</v>
      </c>
      <c r="E1" s="130" t="s">
        <v>1703</v>
      </c>
      <c r="F1" s="131" t="s">
        <v>1368</v>
      </c>
      <c r="G1" s="132" t="s">
        <v>1366</v>
      </c>
      <c r="I1" s="130" t="s">
        <v>1703</v>
      </c>
      <c r="J1" s="131" t="s">
        <v>1368</v>
      </c>
      <c r="K1" s="133" t="s">
        <v>1366</v>
      </c>
      <c r="M1" s="130" t="s">
        <v>1703</v>
      </c>
      <c r="N1" s="131" t="s">
        <v>1368</v>
      </c>
      <c r="O1" s="133" t="s">
        <v>1366</v>
      </c>
      <c r="Q1" s="130" t="s">
        <v>1703</v>
      </c>
      <c r="R1" s="131" t="s">
        <v>1368</v>
      </c>
      <c r="S1" s="133" t="s">
        <v>1366</v>
      </c>
      <c r="U1" s="130" t="s">
        <v>1703</v>
      </c>
      <c r="V1" s="131" t="s">
        <v>1368</v>
      </c>
      <c r="W1" s="133" t="s">
        <v>1366</v>
      </c>
      <c r="Y1" s="130" t="s">
        <v>1703</v>
      </c>
      <c r="Z1" s="131" t="s">
        <v>1368</v>
      </c>
      <c r="AA1" s="133" t="s">
        <v>1366</v>
      </c>
      <c r="AC1" s="130" t="s">
        <v>1703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7" sqref="C7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46266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700</v>
      </c>
      <c r="E3" s="12" t="s">
        <v>32</v>
      </c>
      <c r="F3" s="10" t="str">
        <f>B3</f>
        <v>=</v>
      </c>
      <c r="G3" s="13">
        <v>2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23272</v>
      </c>
      <c r="E5" s="12" t="s">
        <v>11</v>
      </c>
      <c r="F5" s="10" t="str">
        <f>B5</f>
        <v>=</v>
      </c>
      <c r="G5" s="13">
        <v>15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23972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1750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73" t="s">
        <v>1632</v>
      </c>
      <c r="B1" s="173"/>
      <c r="C1" s="173"/>
    </row>
    <row r="2" spans="1:5" ht="15" thickBot="1" x14ac:dyDescent="0.35">
      <c r="A2" s="124" t="s">
        <v>1636</v>
      </c>
      <c r="B2" s="123">
        <v>100</v>
      </c>
    </row>
    <row r="4" spans="1:5" x14ac:dyDescent="0.3">
      <c r="A4" t="s">
        <v>1322</v>
      </c>
      <c r="B4" s="122" t="s">
        <v>1635</v>
      </c>
      <c r="C4" s="54" t="s">
        <v>1367</v>
      </c>
      <c r="D4" s="54" t="s">
        <v>1637</v>
      </c>
      <c r="E4" s="54" t="s">
        <v>1387</v>
      </c>
    </row>
    <row r="5" spans="1:5" x14ac:dyDescent="0.3">
      <c r="A5" t="s">
        <v>1633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1634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zoomScale="110" zoomScaleNormal="110" workbookViewId="0">
      <selection sqref="A1:XFD1048576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1615</v>
      </c>
      <c r="G29" s="94" t="s">
        <v>1612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1613</v>
      </c>
      <c r="G33" s="94" t="s">
        <v>1614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9"/>
  <sheetViews>
    <sheetView showGridLines="0" zoomScale="110" zoomScaleNormal="110" workbookViewId="0">
      <pane ySplit="1" topLeftCell="A44" activePane="bottomLeft" state="frozen"/>
      <selection pane="bottomLeft" activeCell="B1" sqref="B1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886718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1630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1572</v>
      </c>
      <c r="C40" s="119" t="s">
        <v>1573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1577</v>
      </c>
      <c r="C41" s="119" t="s">
        <v>1578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1720</v>
      </c>
      <c r="C44" s="119" t="s">
        <v>1721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1590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1591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1627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1629</v>
      </c>
      <c r="C51" s="119" t="s">
        <v>1628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1631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1643</v>
      </c>
      <c r="C53" s="119" t="s">
        <v>1644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1645</v>
      </c>
      <c r="C54" s="104" t="s">
        <v>1646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1651</v>
      </c>
      <c r="C57" s="104" t="s">
        <v>1652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1659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1660</v>
      </c>
      <c r="C59" s="104" t="s">
        <v>1661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1665</v>
      </c>
      <c r="C62" s="104" t="s">
        <v>1666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1688</v>
      </c>
      <c r="C63" s="104" t="s">
        <v>1689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1696</v>
      </c>
      <c r="C64" s="104" t="s">
        <v>1697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1700</v>
      </c>
      <c r="C65" s="104" t="s">
        <v>1701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1717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1718</v>
      </c>
      <c r="C68" s="104" t="s">
        <v>1719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1722</v>
      </c>
      <c r="C70" s="104" t="s">
        <v>1723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1734</v>
      </c>
      <c r="C73" s="104" t="s">
        <v>1735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1736</v>
      </c>
      <c r="C74" s="104" t="s">
        <v>1737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1738</v>
      </c>
      <c r="C75" s="104" t="s">
        <v>1739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1741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1742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1743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1643</v>
      </c>
      <c r="C80" s="119" t="s">
        <v>1644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1752</v>
      </c>
      <c r="C81" s="119" t="s">
        <v>1753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1755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1862</v>
      </c>
      <c r="C83" s="119" t="s">
        <v>1863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1774</v>
      </c>
      <c r="C84" s="119" t="s">
        <v>1775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1781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1782</v>
      </c>
      <c r="C87" s="119" t="s">
        <v>1783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1794</v>
      </c>
      <c r="C90" s="119" t="s">
        <v>1795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1611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1643</v>
      </c>
      <c r="C93" s="119" t="s">
        <v>1644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1798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1799</v>
      </c>
      <c r="C95" s="119" t="s">
        <v>1800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1659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1805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1806</v>
      </c>
      <c r="C99" s="104" t="s">
        <v>1807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1808</v>
      </c>
      <c r="C100" s="104" t="s">
        <v>1809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1813</v>
      </c>
      <c r="C101" s="119" t="s">
        <v>1814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1815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1816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1817</v>
      </c>
      <c r="C104" s="119" t="s">
        <v>1818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1819</v>
      </c>
      <c r="C105" s="119" t="s">
        <v>1820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1832</v>
      </c>
      <c r="C107" s="119" t="s">
        <v>1831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1722</v>
      </c>
      <c r="C109" s="104" t="s">
        <v>1723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1833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1738</v>
      </c>
      <c r="C111" s="104" t="s">
        <v>1739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1858</v>
      </c>
      <c r="C112" s="104" t="s">
        <v>1859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1860</v>
      </c>
      <c r="C113" s="104" t="s">
        <v>1836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1837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1845</v>
      </c>
      <c r="C115" s="104" t="s">
        <v>1846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1847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1855</v>
      </c>
      <c r="C117" s="104" t="s">
        <v>1856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1858</v>
      </c>
      <c r="C118" s="104" t="s">
        <v>1859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1861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1864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1865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1866</v>
      </c>
      <c r="C123" s="104" t="s">
        <v>1867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1868</v>
      </c>
      <c r="C124" s="104" t="s">
        <v>1869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1870</v>
      </c>
      <c r="C125" s="104" t="s">
        <v>1871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1872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1893</v>
      </c>
      <c r="C127" s="104" t="s">
        <v>1894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1897</v>
      </c>
      <c r="C128" s="104" t="s">
        <v>1898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1900</v>
      </c>
      <c r="C129" s="104" t="s">
        <v>1901</v>
      </c>
      <c r="D129" s="101">
        <v>46260</v>
      </c>
      <c r="E129" s="102">
        <v>0.44444444444444442</v>
      </c>
      <c r="F129" s="103">
        <v>50</v>
      </c>
    </row>
    <row r="130" spans="1:6" s="98" customFormat="1" ht="43.2" x14ac:dyDescent="0.3">
      <c r="A130" s="98">
        <v>331</v>
      </c>
      <c r="B130" s="99" t="s">
        <v>1920</v>
      </c>
      <c r="C130" s="104" t="s">
        <v>1921</v>
      </c>
      <c r="D130" s="101">
        <v>46267</v>
      </c>
      <c r="E130" s="102">
        <v>0.40625</v>
      </c>
      <c r="F130" s="103">
        <v>50</v>
      </c>
    </row>
    <row r="131" spans="1:6" s="98" customFormat="1" x14ac:dyDescent="0.3">
      <c r="A131" s="98">
        <v>325</v>
      </c>
      <c r="B131" s="99" t="s">
        <v>1922</v>
      </c>
      <c r="C131" s="104" t="s">
        <v>1923</v>
      </c>
      <c r="D131" s="101">
        <v>46267</v>
      </c>
      <c r="E131" s="102">
        <v>0.40277777777777779</v>
      </c>
      <c r="F131" s="103">
        <v>50</v>
      </c>
    </row>
    <row r="132" spans="1:6" s="98" customFormat="1" x14ac:dyDescent="0.3">
      <c r="A132" s="98">
        <v>343</v>
      </c>
      <c r="B132" s="99"/>
      <c r="C132" s="104"/>
      <c r="D132" s="101"/>
      <c r="E132" s="102"/>
      <c r="F132" s="103">
        <v>50</v>
      </c>
    </row>
    <row r="133" spans="1:6" s="98" customFormat="1" ht="43.2" x14ac:dyDescent="0.3">
      <c r="A133" s="98">
        <v>385</v>
      </c>
      <c r="B133" s="99" t="s">
        <v>1924</v>
      </c>
      <c r="C133" s="104" t="s">
        <v>1925</v>
      </c>
      <c r="D133" s="101">
        <v>46267</v>
      </c>
      <c r="E133" s="102">
        <v>0.41666666666666669</v>
      </c>
      <c r="F133" s="103">
        <v>50</v>
      </c>
    </row>
    <row r="134" spans="1:6" s="98" customFormat="1" x14ac:dyDescent="0.3">
      <c r="A134" s="98">
        <v>338</v>
      </c>
      <c r="B134" s="99" t="s">
        <v>1872</v>
      </c>
      <c r="C134" s="104">
        <v>543474941</v>
      </c>
      <c r="D134" s="101">
        <v>46267</v>
      </c>
      <c r="E134" s="102">
        <v>0.41666666666666669</v>
      </c>
      <c r="F134" s="103">
        <v>50</v>
      </c>
    </row>
    <row r="135" spans="1:6" x14ac:dyDescent="0.3">
      <c r="A135" s="98" t="s">
        <v>29</v>
      </c>
      <c r="F135" s="103">
        <f>SUBTOTAL(109,Table25[AMOUNT])</f>
        <v>5885</v>
      </c>
    </row>
    <row r="137" spans="1:6" x14ac:dyDescent="0.3">
      <c r="B137" s="121"/>
    </row>
    <row r="138" spans="1:6" x14ac:dyDescent="0.3">
      <c r="C138"/>
      <c r="D138"/>
      <c r="E138"/>
      <c r="F138"/>
    </row>
    <row r="139" spans="1:6" x14ac:dyDescent="0.3">
      <c r="D139" s="98" t="s">
        <v>1592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1724</v>
      </c>
      <c r="G1" t="s">
        <v>1588</v>
      </c>
      <c r="H1" t="s">
        <v>1589</v>
      </c>
    </row>
    <row r="2" spans="5:12" ht="15" thickBot="1" x14ac:dyDescent="0.35">
      <c r="E2" s="11">
        <v>46188</v>
      </c>
      <c r="F2" s="118" t="s">
        <v>1686</v>
      </c>
      <c r="H2">
        <v>1</v>
      </c>
      <c r="K2" t="s">
        <v>1588</v>
      </c>
      <c r="L2" t="s">
        <v>1589</v>
      </c>
    </row>
    <row r="3" spans="5:12" x14ac:dyDescent="0.3">
      <c r="E3" s="11">
        <v>46196</v>
      </c>
      <c r="F3" s="118" t="s">
        <v>1686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1686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1686</v>
      </c>
      <c r="H6">
        <v>1</v>
      </c>
    </row>
    <row r="7" spans="5:12" x14ac:dyDescent="0.3">
      <c r="E7" s="11">
        <v>46206</v>
      </c>
      <c r="F7" s="129" t="s">
        <v>1749</v>
      </c>
      <c r="G7">
        <v>2</v>
      </c>
      <c r="H7">
        <v>1</v>
      </c>
    </row>
    <row r="8" spans="5:12" x14ac:dyDescent="0.3">
      <c r="E8" s="11">
        <v>46212</v>
      </c>
      <c r="F8" s="129" t="s">
        <v>1686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4"/>
  <sheetViews>
    <sheetView showGridLines="0" topLeftCell="B40" zoomScale="60" zoomScaleNormal="60" workbookViewId="0">
      <selection activeCell="H64" sqref="H64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74">
        <v>46174</v>
      </c>
      <c r="C1" s="174"/>
      <c r="D1" s="174"/>
      <c r="E1" s="174"/>
      <c r="F1" s="174"/>
      <c r="H1" s="175" t="s">
        <v>1713</v>
      </c>
      <c r="I1" s="175"/>
      <c r="J1" s="175"/>
      <c r="K1" s="175"/>
      <c r="L1" s="175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0" t="s">
        <v>1367</v>
      </c>
    </row>
    <row r="3" spans="2:13" ht="23.4" x14ac:dyDescent="0.45">
      <c r="B3" s="111">
        <v>46174</v>
      </c>
      <c r="C3" s="114" t="s">
        <v>1641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1642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1616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1687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1672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1687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1647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1687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1710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76" t="s">
        <v>1776</v>
      </c>
      <c r="I9" s="177"/>
      <c r="J9" s="177"/>
      <c r="K9" s="177"/>
      <c r="L9" s="177"/>
      <c r="M9" s="178"/>
    </row>
    <row r="10" spans="2:13" ht="23.4" x14ac:dyDescent="0.45">
      <c r="B10" s="111">
        <v>46193</v>
      </c>
      <c r="C10" s="114" t="s">
        <v>1692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1368</v>
      </c>
      <c r="I10" s="127" t="s">
        <v>1910</v>
      </c>
      <c r="J10" s="116" t="s">
        <v>1495</v>
      </c>
      <c r="K10" s="117" t="s">
        <v>1367</v>
      </c>
      <c r="L10" s="117" t="s">
        <v>1911</v>
      </c>
      <c r="M10" s="117" t="s">
        <v>1714</v>
      </c>
    </row>
    <row r="11" spans="2:13" ht="23.4" x14ac:dyDescent="0.45">
      <c r="B11" s="111">
        <v>46195</v>
      </c>
      <c r="C11" s="114" t="s">
        <v>1682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1667</v>
      </c>
      <c r="J11" s="112">
        <v>1</v>
      </c>
      <c r="K11" s="113">
        <v>1600</v>
      </c>
      <c r="L11" s="117">
        <v>1100</v>
      </c>
      <c r="M11" s="117">
        <f>Table29[[#This Row],[AMOUNT]]-Table29[[#This Row],[PAID]]</f>
        <v>500</v>
      </c>
    </row>
    <row r="12" spans="2:13" ht="23.4" x14ac:dyDescent="0.45">
      <c r="B12" s="111">
        <v>46195</v>
      </c>
      <c r="C12" s="114" t="s">
        <v>1683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46262</v>
      </c>
      <c r="I12" s="114" t="s">
        <v>1909</v>
      </c>
      <c r="J12" s="112">
        <v>1</v>
      </c>
      <c r="K12" s="113">
        <v>1000</v>
      </c>
      <c r="L12" s="117"/>
      <c r="M12" s="117">
        <f>Table29[[#This Row],[AMOUNT]]-Table29[[#This Row],[PAID]]</f>
        <v>1000</v>
      </c>
    </row>
    <row r="13" spans="2:13" ht="23.4" x14ac:dyDescent="0.45">
      <c r="B13" s="111">
        <v>46195</v>
      </c>
      <c r="C13" s="114" t="s">
        <v>1681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SUBTOTAL(109,Table29[AMOUNT])</f>
        <v>2600</v>
      </c>
      <c r="L13" s="117">
        <f>SUBTOTAL(109,Table29[PAID])</f>
        <v>1100</v>
      </c>
      <c r="M13" s="117">
        <f>SUBTOTAL(109,Table29[remaining])</f>
        <v>1500</v>
      </c>
    </row>
    <row r="14" spans="2:13" ht="24" customHeight="1" x14ac:dyDescent="0.45">
      <c r="B14" s="111">
        <v>46196</v>
      </c>
      <c r="C14" s="114" t="s">
        <v>1684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1685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1711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1691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1706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1707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1616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1709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74">
        <v>46204</v>
      </c>
      <c r="C25" s="175"/>
      <c r="D25" s="175"/>
      <c r="E25" s="175"/>
      <c r="F25" s="175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1641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1642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1761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1770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1761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1745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1761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1756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1642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1757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1761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1768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1825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1769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1839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1777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1667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1616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1840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1793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1841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1745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1842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1804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1826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1824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1745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1838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74">
        <v>46235</v>
      </c>
      <c r="C47" s="174"/>
      <c r="D47" s="174"/>
      <c r="E47" s="174"/>
      <c r="F47" s="174"/>
      <c r="G47" s="162"/>
      <c r="H47" s="174">
        <v>46235</v>
      </c>
      <c r="I47" s="174"/>
      <c r="J47" s="174"/>
      <c r="K47" s="174"/>
      <c r="L47" s="174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3" t="s">
        <v>1367</v>
      </c>
    </row>
    <row r="49" spans="2:12" ht="23.4" x14ac:dyDescent="0.45">
      <c r="B49" s="111">
        <v>46235</v>
      </c>
      <c r="C49" s="114" t="s">
        <v>1641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1843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1844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46247</v>
      </c>
      <c r="I50" s="112" t="s">
        <v>1843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1857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46248</v>
      </c>
      <c r="I51" s="112" t="s">
        <v>1854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46257</v>
      </c>
      <c r="C52" s="114" t="s">
        <v>1876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46259</v>
      </c>
      <c r="I52" s="112" t="s">
        <v>1854</v>
      </c>
      <c r="J52" s="112">
        <v>1</v>
      </c>
      <c r="K52" s="113">
        <v>800</v>
      </c>
      <c r="L52" s="113">
        <f>Table19[[#This Row],[QUANTITY]]*Table19[[#This Row],[UNIT PRICE]]</f>
        <v>800</v>
      </c>
    </row>
    <row r="53" spans="2:12" ht="23.4" x14ac:dyDescent="0.45">
      <c r="B53" s="111">
        <v>46259</v>
      </c>
      <c r="C53" s="114" t="s">
        <v>1616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5" t="s">
        <v>29</v>
      </c>
      <c r="I53" s="116"/>
      <c r="J53" s="116"/>
      <c r="K53" s="116"/>
      <c r="L53" s="117">
        <f>SUBTOTAL(109,Table19[AMOUNT])</f>
        <v>1275</v>
      </c>
    </row>
    <row r="54" spans="2:12" ht="23.4" x14ac:dyDescent="0.45">
      <c r="B54" s="111">
        <v>46259</v>
      </c>
      <c r="C54" s="114" t="s">
        <v>1892</v>
      </c>
      <c r="D54" s="112">
        <v>1</v>
      </c>
      <c r="E54" s="113">
        <v>50</v>
      </c>
      <c r="F54" s="113">
        <f>Table28[[#This Row],[QUANTITY]]*Table28[[#This Row],[UNIT PRICE]]</f>
        <v>50</v>
      </c>
      <c r="L54"/>
    </row>
    <row r="55" spans="2:12" ht="23.4" x14ac:dyDescent="0.45">
      <c r="B55" s="111">
        <v>46260</v>
      </c>
      <c r="C55" s="114" t="s">
        <v>1899</v>
      </c>
      <c r="D55" s="112">
        <v>1</v>
      </c>
      <c r="E55" s="113">
        <v>550</v>
      </c>
      <c r="F55" s="113">
        <f>Table28[[#This Row],[QUANTITY]]*Table28[[#This Row],[UNIT PRICE]]</f>
        <v>550</v>
      </c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H56" s="116"/>
      <c r="I56" s="116"/>
      <c r="J56" s="116"/>
      <c r="K56" s="116"/>
      <c r="L56" s="117"/>
    </row>
    <row r="57" spans="2:12" ht="23.4" x14ac:dyDescent="0.45"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8.8" x14ac:dyDescent="0.55000000000000004">
      <c r="B59" s="174">
        <v>46266</v>
      </c>
      <c r="C59" s="174"/>
      <c r="D59" s="174"/>
      <c r="E59" s="174"/>
      <c r="F59" s="174"/>
      <c r="G59" s="162"/>
      <c r="H59" s="174">
        <v>46266</v>
      </c>
      <c r="I59" s="174"/>
      <c r="J59" s="174"/>
      <c r="K59" s="174"/>
      <c r="L59" s="174"/>
    </row>
    <row r="60" spans="2:12" ht="23.4" x14ac:dyDescent="0.45">
      <c r="B60" s="109" t="s">
        <v>1368</v>
      </c>
      <c r="C60" s="110" t="s">
        <v>1494</v>
      </c>
      <c r="D60" s="110" t="s">
        <v>1495</v>
      </c>
      <c r="E60" s="110" t="s">
        <v>1496</v>
      </c>
      <c r="F60" s="110" t="s">
        <v>1367</v>
      </c>
      <c r="H60" s="109" t="s">
        <v>1368</v>
      </c>
      <c r="I60" s="110" t="s">
        <v>1494</v>
      </c>
      <c r="J60" s="110" t="s">
        <v>1495</v>
      </c>
      <c r="K60" s="110" t="s">
        <v>1496</v>
      </c>
      <c r="L60" s="163" t="s">
        <v>1367</v>
      </c>
    </row>
    <row r="61" spans="2:12" ht="23.4" x14ac:dyDescent="0.45">
      <c r="B61" s="111">
        <v>46266</v>
      </c>
      <c r="C61" s="114" t="s">
        <v>1641</v>
      </c>
      <c r="D61" s="112">
        <v>1</v>
      </c>
      <c r="E61" s="113">
        <v>70</v>
      </c>
      <c r="F61" s="113">
        <f>D61*E61</f>
        <v>70</v>
      </c>
      <c r="H61" s="111">
        <v>46266</v>
      </c>
      <c r="I61" s="112" t="s">
        <v>1854</v>
      </c>
      <c r="J61" s="112">
        <v>1</v>
      </c>
      <c r="K61" s="113">
        <v>75</v>
      </c>
      <c r="L61" s="113">
        <f>Table31[[#This Row],[QUANTITY]]*Table31[[#This Row],[UNIT PRICE]]</f>
        <v>75</v>
      </c>
    </row>
    <row r="62" spans="2:12" ht="23.4" x14ac:dyDescent="0.45">
      <c r="B62" s="111">
        <v>46266</v>
      </c>
      <c r="C62" s="114" t="s">
        <v>1916</v>
      </c>
      <c r="D62" s="112">
        <v>1</v>
      </c>
      <c r="E62" s="113">
        <v>50</v>
      </c>
      <c r="F62" s="113">
        <f>D62*E62</f>
        <v>50</v>
      </c>
      <c r="H62" s="111">
        <v>46266</v>
      </c>
      <c r="I62" s="112" t="s">
        <v>1912</v>
      </c>
      <c r="J62" s="112">
        <v>1</v>
      </c>
      <c r="K62" s="113">
        <v>345</v>
      </c>
      <c r="L62" s="113">
        <f>Table31[[#This Row],[QUANTITY]]*Table31[[#This Row],[UNIT PRICE]]</f>
        <v>345</v>
      </c>
    </row>
    <row r="63" spans="2:12" ht="23.4" x14ac:dyDescent="0.45">
      <c r="B63" s="111">
        <v>46267</v>
      </c>
      <c r="C63" s="114" t="s">
        <v>1934</v>
      </c>
      <c r="D63" s="112">
        <v>1</v>
      </c>
      <c r="E63" s="113">
        <v>500</v>
      </c>
      <c r="F63" s="113">
        <f>D63*E63</f>
        <v>500</v>
      </c>
      <c r="H63" s="115" t="s">
        <v>29</v>
      </c>
      <c r="I63" s="116"/>
      <c r="J63" s="116"/>
      <c r="K63" s="116"/>
      <c r="L63" s="117">
        <f>SUBTOTAL(109,Table31[AMOUNT])</f>
        <v>420</v>
      </c>
    </row>
    <row r="64" spans="2:12" ht="23.4" x14ac:dyDescent="0.45">
      <c r="B64" s="115" t="s">
        <v>29</v>
      </c>
      <c r="C64" s="127"/>
      <c r="D64" s="116"/>
      <c r="E64" s="116"/>
      <c r="F64" s="117">
        <f>SUBTOTAL(109,Table30[AMOUNT])</f>
        <v>620</v>
      </c>
      <c r="I64" s="116"/>
      <c r="J64" s="116"/>
      <c r="L64" s="117"/>
    </row>
    <row r="65" spans="8:12" ht="23.4" x14ac:dyDescent="0.45">
      <c r="L65" s="117"/>
    </row>
    <row r="66" spans="8:12" ht="23.4" x14ac:dyDescent="0.45">
      <c r="L66" s="117"/>
    </row>
    <row r="67" spans="8:12" ht="23.4" x14ac:dyDescent="0.45">
      <c r="H67" s="116"/>
      <c r="I67" s="116"/>
      <c r="J67" s="116"/>
      <c r="K67" s="116"/>
      <c r="L67" s="117"/>
    </row>
    <row r="68" spans="8:12" ht="23.4" x14ac:dyDescent="0.45">
      <c r="H68" s="116"/>
      <c r="I68" s="116"/>
      <c r="J68" s="116"/>
      <c r="K68" s="116"/>
      <c r="L68" s="117"/>
    </row>
    <row r="69" spans="8:12" ht="23.4" x14ac:dyDescent="0.45">
      <c r="H69" s="116"/>
      <c r="I69" s="116"/>
      <c r="J69" s="116"/>
      <c r="K69" s="116"/>
      <c r="L69" s="117"/>
    </row>
    <row r="70" spans="8:12" ht="23.4" x14ac:dyDescent="0.45">
      <c r="H70" s="116"/>
      <c r="I70" s="116"/>
      <c r="J70" s="116"/>
      <c r="K70" s="116"/>
      <c r="L70" s="117"/>
    </row>
    <row r="71" spans="8:12" ht="23.4" x14ac:dyDescent="0.45">
      <c r="H71" s="116"/>
      <c r="I71" s="116"/>
      <c r="J71" s="116"/>
      <c r="K71" s="116"/>
      <c r="L71" s="117"/>
    </row>
    <row r="72" spans="8:12" ht="23.4" x14ac:dyDescent="0.45">
      <c r="H72" s="116"/>
      <c r="I72" s="116"/>
      <c r="J72" s="116"/>
      <c r="K72" s="116"/>
      <c r="L72" s="117"/>
    </row>
    <row r="73" spans="8:12" ht="23.4" x14ac:dyDescent="0.45">
      <c r="H73" s="116"/>
      <c r="I73" s="116"/>
      <c r="J73" s="116"/>
      <c r="K73" s="116"/>
      <c r="L73" s="117"/>
    </row>
    <row r="74" spans="8:12" ht="23.4" x14ac:dyDescent="0.45">
      <c r="H74" s="116"/>
      <c r="I74" s="116"/>
      <c r="J74" s="116"/>
      <c r="K74" s="116"/>
      <c r="L74" s="117"/>
    </row>
    <row r="75" spans="8:12" ht="23.4" x14ac:dyDescent="0.45">
      <c r="H75" s="116"/>
      <c r="I75" s="116"/>
      <c r="J75" s="116"/>
      <c r="K75" s="116"/>
      <c r="L75" s="117"/>
    </row>
    <row r="76" spans="8:12" ht="23.4" x14ac:dyDescent="0.45">
      <c r="H76" s="116"/>
      <c r="I76" s="116"/>
      <c r="J76" s="116"/>
      <c r="K76" s="116"/>
      <c r="L76" s="117"/>
    </row>
    <row r="77" spans="8:12" ht="23.4" x14ac:dyDescent="0.45">
      <c r="H77" s="116"/>
      <c r="I77" s="116"/>
      <c r="J77" s="116"/>
      <c r="K77" s="116"/>
      <c r="L77" s="117"/>
    </row>
    <row r="78" spans="8:12" ht="23.4" x14ac:dyDescent="0.45">
      <c r="H78" s="116"/>
      <c r="I78" s="116"/>
      <c r="J78" s="116"/>
      <c r="K78" s="116"/>
      <c r="L78" s="117"/>
    </row>
    <row r="79" spans="8:12" ht="23.4" x14ac:dyDescent="0.45">
      <c r="H79" s="116"/>
      <c r="I79" s="116"/>
      <c r="J79" s="116"/>
      <c r="K79" s="116"/>
      <c r="L79" s="117"/>
    </row>
    <row r="80" spans="8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  <c r="L82" s="117"/>
    </row>
    <row r="83" spans="8:12" ht="23.4" x14ac:dyDescent="0.45">
      <c r="H83" s="116"/>
      <c r="I83" s="116"/>
      <c r="J83" s="116"/>
      <c r="K83" s="116"/>
      <c r="L83" s="117"/>
    </row>
    <row r="84" spans="8:12" ht="23.4" x14ac:dyDescent="0.45">
      <c r="H84" s="116"/>
      <c r="I84" s="116"/>
      <c r="J84" s="116"/>
      <c r="K84" s="116"/>
    </row>
  </sheetData>
  <sheetProtection selectLockedCells="1"/>
  <mergeCells count="8">
    <mergeCell ref="B59:F59"/>
    <mergeCell ref="H59:L59"/>
    <mergeCell ref="H47:L47"/>
    <mergeCell ref="B47:F47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79" t="s">
        <v>1885</v>
      </c>
      <c r="C1" s="179"/>
      <c r="D1" s="179"/>
      <c r="E1" s="179"/>
      <c r="F1" s="164">
        <v>10</v>
      </c>
      <c r="H1" s="164" t="s">
        <v>30</v>
      </c>
      <c r="I1" s="165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1827</v>
      </c>
      <c r="B4" s="81" t="s">
        <v>1828</v>
      </c>
      <c r="C4" s="81">
        <v>98</v>
      </c>
      <c r="D4" s="139" t="s">
        <v>53</v>
      </c>
      <c r="E4" s="139" t="s">
        <v>1829</v>
      </c>
      <c r="F4" s="140">
        <v>540807523</v>
      </c>
      <c r="G4" s="139" t="s">
        <v>1830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1834</v>
      </c>
      <c r="B5" s="81" t="s">
        <v>1835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1848</v>
      </c>
      <c r="B6" s="81" t="s">
        <v>1849</v>
      </c>
      <c r="C6" s="81">
        <v>55</v>
      </c>
      <c r="D6" s="139" t="s">
        <v>49</v>
      </c>
      <c r="E6" s="139" t="s">
        <v>1850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1851</v>
      </c>
      <c r="B7" s="81" t="s">
        <v>1852</v>
      </c>
      <c r="C7" s="81">
        <v>43</v>
      </c>
      <c r="D7" s="139" t="s">
        <v>53</v>
      </c>
      <c r="E7" s="139" t="s">
        <v>1853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1873</v>
      </c>
      <c r="B8" s="81" t="s">
        <v>1874</v>
      </c>
      <c r="C8" s="81">
        <v>71</v>
      </c>
      <c r="D8" s="139" t="s">
        <v>49</v>
      </c>
      <c r="E8" s="139" t="s">
        <v>1875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1877</v>
      </c>
      <c r="B9" s="81" t="s">
        <v>1881</v>
      </c>
      <c r="C9" s="81">
        <v>66</v>
      </c>
      <c r="D9" s="139" t="s">
        <v>53</v>
      </c>
      <c r="E9" s="139" t="s">
        <v>1882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1879</v>
      </c>
      <c r="B10" s="81" t="s">
        <v>1878</v>
      </c>
      <c r="C10" s="81">
        <v>61</v>
      </c>
      <c r="D10" s="139" t="s">
        <v>49</v>
      </c>
      <c r="E10" s="139" t="s">
        <v>1699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1880</v>
      </c>
      <c r="B11" s="81" t="s">
        <v>1883</v>
      </c>
      <c r="C11" s="81">
        <v>74</v>
      </c>
      <c r="D11" s="139" t="s">
        <v>53</v>
      </c>
      <c r="E11" s="139" t="s">
        <v>1884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1886</v>
      </c>
      <c r="B12" s="81" t="s">
        <v>1887</v>
      </c>
      <c r="C12" s="81">
        <v>49</v>
      </c>
      <c r="D12" s="139" t="s">
        <v>49</v>
      </c>
      <c r="E12" s="139" t="s">
        <v>1888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1889</v>
      </c>
      <c r="B13" s="81" t="s">
        <v>1890</v>
      </c>
      <c r="C13" s="81">
        <v>62</v>
      </c>
      <c r="D13" s="139" t="s">
        <v>53</v>
      </c>
      <c r="E13" s="139" t="s">
        <v>1891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58" priority="57" operator="containsText" text="VIP">
      <formula>NOT(ISERROR(SEARCH("VIP",I3)))</formula>
    </cfRule>
    <cfRule type="containsText" dxfId="257" priority="58" operator="containsText" text="Normal">
      <formula>NOT(ISERROR(SEARCH("Normal",I3)))</formula>
    </cfRule>
  </conditionalFormatting>
  <conditionalFormatting sqref="I4">
    <cfRule type="containsText" dxfId="256" priority="55" operator="containsText" text="VIP">
      <formula>NOT(ISERROR(SEARCH("VIP",I4)))</formula>
    </cfRule>
    <cfRule type="containsText" dxfId="255" priority="56" operator="containsText" text="Normal">
      <formula>NOT(ISERROR(SEARCH("Normal",I4)))</formula>
    </cfRule>
  </conditionalFormatting>
  <conditionalFormatting sqref="D4">
    <cfRule type="cellIs" dxfId="254" priority="53" operator="equal">
      <formula>"Female"</formula>
    </cfRule>
    <cfRule type="cellIs" dxfId="253" priority="54" operator="equal">
      <formula>"Male"</formula>
    </cfRule>
  </conditionalFormatting>
  <conditionalFormatting sqref="I5">
    <cfRule type="containsText" dxfId="252" priority="51" operator="containsText" text="VIP">
      <formula>NOT(ISERROR(SEARCH("VIP",I5)))</formula>
    </cfRule>
    <cfRule type="containsText" dxfId="251" priority="52" operator="containsText" text="Normal">
      <formula>NOT(ISERROR(SEARCH("Normal",I5)))</formula>
    </cfRule>
  </conditionalFormatting>
  <conditionalFormatting sqref="D5">
    <cfRule type="cellIs" dxfId="250" priority="49" operator="equal">
      <formula>"Female"</formula>
    </cfRule>
    <cfRule type="cellIs" dxfId="249" priority="50" operator="equal">
      <formula>"Male"</formula>
    </cfRule>
  </conditionalFormatting>
  <conditionalFormatting sqref="I6">
    <cfRule type="containsText" dxfId="248" priority="47" operator="containsText" text="VIP">
      <formula>NOT(ISERROR(SEARCH("VIP",I6)))</formula>
    </cfRule>
    <cfRule type="containsText" dxfId="247" priority="48" operator="containsText" text="Normal">
      <formula>NOT(ISERROR(SEARCH("Normal",I6)))</formula>
    </cfRule>
  </conditionalFormatting>
  <conditionalFormatting sqref="I6">
    <cfRule type="containsText" dxfId="246" priority="45" operator="containsText" text="VIP">
      <formula>NOT(ISERROR(SEARCH("VIP",I6)))</formula>
    </cfRule>
    <cfRule type="containsText" dxfId="245" priority="46" operator="containsText" text="Normal">
      <formula>NOT(ISERROR(SEARCH("Normal",I6)))</formula>
    </cfRule>
  </conditionalFormatting>
  <conditionalFormatting sqref="D6">
    <cfRule type="cellIs" dxfId="244" priority="43" operator="equal">
      <formula>"Female"</formula>
    </cfRule>
    <cfRule type="cellIs" dxfId="243" priority="44" operator="equal">
      <formula>"Male"</formula>
    </cfRule>
  </conditionalFormatting>
  <conditionalFormatting sqref="I7">
    <cfRule type="containsText" dxfId="242" priority="41" operator="containsText" text="VIP">
      <formula>NOT(ISERROR(SEARCH("VIP",I7)))</formula>
    </cfRule>
    <cfRule type="containsText" dxfId="241" priority="42" operator="containsText" text="Normal">
      <formula>NOT(ISERROR(SEARCH("Normal",I7)))</formula>
    </cfRule>
  </conditionalFormatting>
  <conditionalFormatting sqref="I7">
    <cfRule type="containsText" dxfId="240" priority="39" operator="containsText" text="VIP">
      <formula>NOT(ISERROR(SEARCH("VIP",I7)))</formula>
    </cfRule>
    <cfRule type="containsText" dxfId="239" priority="40" operator="containsText" text="Normal">
      <formula>NOT(ISERROR(SEARCH("Normal",I7)))</formula>
    </cfRule>
  </conditionalFormatting>
  <conditionalFormatting sqref="D7">
    <cfRule type="cellIs" dxfId="238" priority="37" operator="equal">
      <formula>"Female"</formula>
    </cfRule>
    <cfRule type="cellIs" dxfId="237" priority="38" operator="equal">
      <formula>"Male"</formula>
    </cfRule>
  </conditionalFormatting>
  <conditionalFormatting sqref="I8">
    <cfRule type="containsText" dxfId="236" priority="35" operator="containsText" text="VIP">
      <formula>NOT(ISERROR(SEARCH("VIP",I8)))</formula>
    </cfRule>
    <cfRule type="containsText" dxfId="235" priority="36" operator="containsText" text="Normal">
      <formula>NOT(ISERROR(SEARCH("Normal",I8)))</formula>
    </cfRule>
  </conditionalFormatting>
  <conditionalFormatting sqref="I8">
    <cfRule type="containsText" dxfId="234" priority="33" operator="containsText" text="VIP">
      <formula>NOT(ISERROR(SEARCH("VIP",I8)))</formula>
    </cfRule>
    <cfRule type="containsText" dxfId="233" priority="34" operator="containsText" text="Normal">
      <formula>NOT(ISERROR(SEARCH("Normal",I8)))</formula>
    </cfRule>
  </conditionalFormatting>
  <conditionalFormatting sqref="D8">
    <cfRule type="cellIs" dxfId="232" priority="31" operator="equal">
      <formula>"Female"</formula>
    </cfRule>
    <cfRule type="cellIs" dxfId="231" priority="32" operator="equal">
      <formula>"Male"</formula>
    </cfRule>
  </conditionalFormatting>
  <conditionalFormatting sqref="I9">
    <cfRule type="containsText" dxfId="230" priority="29" operator="containsText" text="VIP">
      <formula>NOT(ISERROR(SEARCH("VIP",I9)))</formula>
    </cfRule>
    <cfRule type="containsText" dxfId="229" priority="30" operator="containsText" text="Normal">
      <formula>NOT(ISERROR(SEARCH("Normal",I9)))</formula>
    </cfRule>
  </conditionalFormatting>
  <conditionalFormatting sqref="I9">
    <cfRule type="containsText" dxfId="228" priority="27" operator="containsText" text="VIP">
      <formula>NOT(ISERROR(SEARCH("VIP",I9)))</formula>
    </cfRule>
    <cfRule type="containsText" dxfId="227" priority="28" operator="containsText" text="Normal">
      <formula>NOT(ISERROR(SEARCH("Normal",I9)))</formula>
    </cfRule>
  </conditionalFormatting>
  <conditionalFormatting sqref="D9">
    <cfRule type="cellIs" dxfId="226" priority="25" operator="equal">
      <formula>"Female"</formula>
    </cfRule>
    <cfRule type="cellIs" dxfId="225" priority="26" operator="equal">
      <formula>"Male"</formula>
    </cfRule>
  </conditionalFormatting>
  <conditionalFormatting sqref="I10">
    <cfRule type="containsText" dxfId="224" priority="23" operator="containsText" text="VIP">
      <formula>NOT(ISERROR(SEARCH("VIP",I10)))</formula>
    </cfRule>
    <cfRule type="containsText" dxfId="223" priority="24" operator="containsText" text="Normal">
      <formula>NOT(ISERROR(SEARCH("Normal",I10)))</formula>
    </cfRule>
  </conditionalFormatting>
  <conditionalFormatting sqref="I10">
    <cfRule type="containsText" dxfId="222" priority="21" operator="containsText" text="VIP">
      <formula>NOT(ISERROR(SEARCH("VIP",I10)))</formula>
    </cfRule>
    <cfRule type="containsText" dxfId="221" priority="22" operator="containsText" text="Normal">
      <formula>NOT(ISERROR(SEARCH("Normal",I10)))</formula>
    </cfRule>
  </conditionalFormatting>
  <conditionalFormatting sqref="D10">
    <cfRule type="cellIs" dxfId="220" priority="19" operator="equal">
      <formula>"Female"</formula>
    </cfRule>
    <cfRule type="cellIs" dxfId="219" priority="20" operator="equal">
      <formula>"Male"</formula>
    </cfRule>
  </conditionalFormatting>
  <conditionalFormatting sqref="I11">
    <cfRule type="containsText" dxfId="218" priority="17" operator="containsText" text="VIP">
      <formula>NOT(ISERROR(SEARCH("VIP",I11)))</formula>
    </cfRule>
    <cfRule type="containsText" dxfId="217" priority="18" operator="containsText" text="Normal">
      <formula>NOT(ISERROR(SEARCH("Normal",I11)))</formula>
    </cfRule>
  </conditionalFormatting>
  <conditionalFormatting sqref="I11">
    <cfRule type="containsText" dxfId="216" priority="15" operator="containsText" text="VIP">
      <formula>NOT(ISERROR(SEARCH("VIP",I11)))</formula>
    </cfRule>
    <cfRule type="containsText" dxfId="215" priority="16" operator="containsText" text="Normal">
      <formula>NOT(ISERROR(SEARCH("Normal",I11)))</formula>
    </cfRule>
  </conditionalFormatting>
  <conditionalFormatting sqref="D11">
    <cfRule type="cellIs" dxfId="214" priority="13" operator="equal">
      <formula>"Female"</formula>
    </cfRule>
    <cfRule type="cellIs" dxfId="213" priority="14" operator="equal">
      <formula>"Male"</formula>
    </cfRule>
  </conditionalFormatting>
  <conditionalFormatting sqref="I12">
    <cfRule type="containsText" dxfId="212" priority="11" operator="containsText" text="VIP">
      <formula>NOT(ISERROR(SEARCH("VIP",I12)))</formula>
    </cfRule>
    <cfRule type="containsText" dxfId="211" priority="12" operator="containsText" text="Normal">
      <formula>NOT(ISERROR(SEARCH("Normal",I12)))</formula>
    </cfRule>
  </conditionalFormatting>
  <conditionalFormatting sqref="I12">
    <cfRule type="containsText" dxfId="210" priority="9" operator="containsText" text="VIP">
      <formula>NOT(ISERROR(SEARCH("VIP",I12)))</formula>
    </cfRule>
    <cfRule type="containsText" dxfId="209" priority="10" operator="containsText" text="Normal">
      <formula>NOT(ISERROR(SEARCH("Normal",I12)))</formula>
    </cfRule>
  </conditionalFormatting>
  <conditionalFormatting sqref="D12">
    <cfRule type="cellIs" dxfId="208" priority="7" operator="equal">
      <formula>"Female"</formula>
    </cfRule>
    <cfRule type="cellIs" dxfId="207" priority="8" operator="equal">
      <formula>"Male"</formula>
    </cfRule>
  </conditionalFormatting>
  <conditionalFormatting sqref="I13">
    <cfRule type="containsText" dxfId="206" priority="5" operator="containsText" text="VIP">
      <formula>NOT(ISERROR(SEARCH("VIP",I13)))</formula>
    </cfRule>
    <cfRule type="containsText" dxfId="205" priority="6" operator="containsText" text="Normal">
      <formula>NOT(ISERROR(SEARCH("Normal",I13)))</formula>
    </cfRule>
  </conditionalFormatting>
  <conditionalFormatting sqref="I13">
    <cfRule type="containsText" dxfId="204" priority="3" operator="containsText" text="VIP">
      <formula>NOT(ISERROR(SEARCH("VIP",I13)))</formula>
    </cfRule>
    <cfRule type="containsText" dxfId="203" priority="4" operator="containsText" text="Normal">
      <formula>NOT(ISERROR(SEARCH("Normal",I13)))</formula>
    </cfRule>
  </conditionalFormatting>
  <conditionalFormatting sqref="D13">
    <cfRule type="cellIs" dxfId="202" priority="1" operator="equal">
      <formula>"Female"</formula>
    </cfRule>
    <cfRule type="cellIs" dxfId="201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J14" sqref="J14"/>
    </sheetView>
  </sheetViews>
  <sheetFormatPr defaultColWidth="9.109375" defaultRowHeight="14.4" x14ac:dyDescent="0.3"/>
  <cols>
    <col min="1" max="1" width="9.77734375" style="23" customWidth="1"/>
    <col min="2" max="2" width="39" style="23" customWidth="1"/>
    <col min="3" max="3" width="6.33203125" style="23" hidden="1" customWidth="1"/>
    <col min="4" max="4" width="9.88671875" style="23" hidden="1" customWidth="1"/>
    <col min="5" max="5" width="18.44140625" style="23" hidden="1" customWidth="1"/>
    <col min="6" max="6" width="20.44140625" style="23" hidden="1" customWidth="1"/>
    <col min="7" max="7" width="10.5546875" style="23" hidden="1" customWidth="1"/>
    <col min="8" max="8" width="16.88671875" style="23" hidden="1" customWidth="1"/>
    <col min="9" max="9" width="1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hidden="1" customWidth="1"/>
    <col min="14" max="14" width="16.109375" style="23" customWidth="1"/>
    <col min="15" max="15" width="20.33203125" style="23" hidden="1" customWidth="1"/>
    <col min="16" max="16" width="20" style="23" customWidth="1"/>
    <col min="17" max="17" width="13.33203125" style="23" hidden="1" customWidth="1"/>
    <col min="18" max="18" width="16.109375" style="23" hidden="1" customWidth="1"/>
    <col min="19" max="19" width="14.77734375" style="23" hidden="1" customWidth="1"/>
    <col min="20" max="20" width="8.44140625" style="23" hidden="1" customWidth="1"/>
    <col min="21" max="21" width="8.21875" style="23" hidden="1" customWidth="1"/>
    <col min="22" max="22" width="10.33203125" style="23" hidden="1" customWidth="1"/>
    <col min="23" max="23" width="9.21875" style="23" hidden="1" customWidth="1"/>
    <col min="24" max="24" width="11.33203125" style="23" hidden="1" customWidth="1"/>
    <col min="25" max="16384" width="9.109375" style="23"/>
  </cols>
  <sheetData>
    <row r="1" spans="1:24" customFormat="1" ht="18" x14ac:dyDescent="0.3">
      <c r="B1" s="180" t="s">
        <v>1902</v>
      </c>
      <c r="C1" s="180"/>
      <c r="D1" s="180"/>
      <c r="E1" s="180"/>
      <c r="F1" s="166">
        <v>3</v>
      </c>
      <c r="H1" s="167"/>
      <c r="I1" s="167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1" t="s">
        <v>1488</v>
      </c>
      <c r="B4" s="152" t="s">
        <v>1492</v>
      </c>
      <c r="C4" s="152">
        <v>90</v>
      </c>
      <c r="D4" s="153" t="s">
        <v>49</v>
      </c>
      <c r="E4" s="153" t="s">
        <v>1005</v>
      </c>
      <c r="F4" s="154">
        <v>246992460</v>
      </c>
      <c r="G4" s="153" t="s">
        <v>1187</v>
      </c>
      <c r="H4" s="155">
        <v>0.85416666666666663</v>
      </c>
      <c r="I4" s="153" t="s">
        <v>50</v>
      </c>
      <c r="J4" s="156">
        <v>46128</v>
      </c>
      <c r="K4" s="156">
        <v>46248</v>
      </c>
      <c r="L4" s="152">
        <v>121</v>
      </c>
      <c r="M4" s="157">
        <v>350</v>
      </c>
      <c r="N4" s="157">
        <v>1573</v>
      </c>
      <c r="O4" s="158">
        <v>334</v>
      </c>
      <c r="P4" s="158">
        <v>342</v>
      </c>
      <c r="Q4" s="159">
        <f>IF(DATA[[#This Row],[STORAGE FEE]]=0,"NULL",DATA[[#This Row],[COLDROOM FEE]])-DATA[[#This Row],[STORAGE FEE]]</f>
        <v>0</v>
      </c>
      <c r="R4" s="161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1" t="s">
        <v>1758</v>
      </c>
      <c r="B5" s="152" t="s">
        <v>1759</v>
      </c>
      <c r="C5" s="152">
        <v>34</v>
      </c>
      <c r="D5" s="153" t="s">
        <v>53</v>
      </c>
      <c r="E5" s="153" t="s">
        <v>1760</v>
      </c>
      <c r="F5" s="160">
        <v>241866637</v>
      </c>
      <c r="G5" s="153" t="s">
        <v>73</v>
      </c>
      <c r="H5" s="155">
        <v>0.6875</v>
      </c>
      <c r="I5" s="153" t="s">
        <v>57</v>
      </c>
      <c r="J5" s="156">
        <v>46212</v>
      </c>
      <c r="K5" s="156">
        <v>46241</v>
      </c>
      <c r="L5" s="152">
        <v>30</v>
      </c>
      <c r="M5" s="157">
        <v>350</v>
      </c>
      <c r="N5" s="157">
        <v>600</v>
      </c>
      <c r="O5" s="158">
        <v>381</v>
      </c>
      <c r="P5" s="158">
        <v>341</v>
      </c>
      <c r="Q5" s="159">
        <f>IF(DATA[[#This Row],[STORAGE FEE]]=0,"NULL",DATA[[#This Row],[COLDROOM FEE]])-DATA[[#This Row],[STORAGE FEE]]</f>
        <v>0</v>
      </c>
      <c r="R5" s="161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1" t="s">
        <v>1778</v>
      </c>
      <c r="B6" s="152" t="s">
        <v>1779</v>
      </c>
      <c r="C6" s="152">
        <v>53</v>
      </c>
      <c r="D6" s="153" t="s">
        <v>53</v>
      </c>
      <c r="E6" s="153" t="s">
        <v>1780</v>
      </c>
      <c r="F6" s="160">
        <v>246575341</v>
      </c>
      <c r="G6" s="153" t="s">
        <v>73</v>
      </c>
      <c r="H6" s="155">
        <v>0.97916666666666663</v>
      </c>
      <c r="I6" s="153" t="s">
        <v>50</v>
      </c>
      <c r="J6" s="156">
        <v>46222</v>
      </c>
      <c r="K6" s="156">
        <v>46246</v>
      </c>
      <c r="L6" s="152">
        <v>25</v>
      </c>
      <c r="M6" s="157">
        <v>350</v>
      </c>
      <c r="N6" s="157">
        <v>325</v>
      </c>
      <c r="O6" s="158">
        <v>385</v>
      </c>
      <c r="P6" s="158">
        <v>343</v>
      </c>
      <c r="Q6" s="159">
        <f>IF(DATA[[#This Row],[STORAGE FEE]]=0,"NULL",DATA[[#This Row],[COLDROOM FEE]])-DATA[[#This Row],[STORAGE FEE]]</f>
        <v>0</v>
      </c>
      <c r="R6" s="161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172" priority="11" operator="containsText" text="VIP">
      <formula>NOT(ISERROR(SEARCH("VIP",I4)))</formula>
    </cfRule>
    <cfRule type="containsText" dxfId="171" priority="12" operator="containsText" text="Normal">
      <formula>NOT(ISERROR(SEARCH("Normal",I4)))</formula>
    </cfRule>
  </conditionalFormatting>
  <conditionalFormatting sqref="D4">
    <cfRule type="cellIs" dxfId="170" priority="9" operator="equal">
      <formula>"Female"</formula>
    </cfRule>
    <cfRule type="cellIs" dxfId="169" priority="10" operator="equal">
      <formula>"Male"</formula>
    </cfRule>
  </conditionalFormatting>
  <conditionalFormatting sqref="I5">
    <cfRule type="containsText" dxfId="168" priority="7" operator="containsText" text="VIP">
      <formula>NOT(ISERROR(SEARCH("VIP",I5)))</formula>
    </cfRule>
    <cfRule type="containsText" dxfId="167" priority="8" operator="containsText" text="Normal">
      <formula>NOT(ISERROR(SEARCH("Normal",I5)))</formula>
    </cfRule>
  </conditionalFormatting>
  <conditionalFormatting sqref="D5">
    <cfRule type="cellIs" dxfId="166" priority="5" operator="equal">
      <formula>"Female"</formula>
    </cfRule>
    <cfRule type="cellIs" dxfId="165" priority="6" operator="equal">
      <formula>"Male"</formula>
    </cfRule>
  </conditionalFormatting>
  <conditionalFormatting sqref="I6">
    <cfRule type="containsText" dxfId="164" priority="3" operator="containsText" text="VIP">
      <formula>NOT(ISERROR(SEARCH("VIP",I6)))</formula>
    </cfRule>
    <cfRule type="containsText" dxfId="163" priority="4" operator="containsText" text="Normal">
      <formula>NOT(ISERROR(SEARCH("Normal",I6)))</formula>
    </cfRule>
  </conditionalFormatting>
  <conditionalFormatting sqref="D6">
    <cfRule type="cellIs" dxfId="162" priority="1" operator="equal">
      <formula>"Female"</formula>
    </cfRule>
    <cfRule type="cellIs" dxfId="161" priority="2" operator="equal">
      <formula>"Male"</formula>
    </cfRule>
  </conditionalFormatting>
  <dataValidations count="2">
    <dataValidation type="list" allowBlank="1" showInputMessage="1" showErrorMessage="1" sqref="I4:I6" xr:uid="{E4C6DD44-66B8-4E85-BFB7-14AA4FB858DE}">
      <formula1>"Normal,VIP"</formula1>
    </dataValidation>
    <dataValidation type="list" allowBlank="1" showInputMessage="1" showErrorMessage="1" sqref="D4:D6" xr:uid="{251A5AF5-AD1B-4F0A-9C50-9D92C7F02185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00"/>
  <sheetViews>
    <sheetView topLeftCell="B778" zoomScale="150" zoomScaleNormal="150" workbookViewId="0">
      <selection activeCell="E789" sqref="E789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400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59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341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1"/>
      <c r="B4" s="181"/>
      <c r="C4" s="181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3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3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3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3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3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3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3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3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3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3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3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3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3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3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3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3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3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3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3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3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3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3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3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3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3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3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3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3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3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3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3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3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3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3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3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3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3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3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3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3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3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3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3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3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3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3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3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3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3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>
        <v>399</v>
      </c>
      <c r="G399" cm="1">
        <f t="array" ref="G399">_xlfn.IFS(LEN(F399)=1, "00" &amp; F399, (LEN(F399))=2, "0" &amp; F399, (LEN(F399))&gt;=3, F399)</f>
        <v>399</v>
      </c>
    </row>
    <row r="400" spans="6:7" x14ac:dyDescent="0.3">
      <c r="F400">
        <v>400</v>
      </c>
      <c r="G400" cm="1">
        <f t="array" ref="G400">_xlfn.IFS(LEN(F400)=1, "00" &amp; F400, (LEN(F400))=2, "0" &amp; F400, (LEN(F400))&gt;=3, F400)</f>
        <v>400</v>
      </c>
    </row>
    <row r="401" spans="6:7" x14ac:dyDescent="0.3">
      <c r="F401" t="s">
        <v>71</v>
      </c>
      <c r="G401" t="str" cm="1">
        <f t="array" ref="G401">_xlfn.IFS(LEN(F401)=1, "00" &amp; F401, (LEN(F401))=2, "0" &amp; F401, (LEN(F401))&gt;=3, F401)</f>
        <v>Kwame Agbanyi</v>
      </c>
    </row>
    <row r="402" spans="6:7" x14ac:dyDescent="0.3">
      <c r="F402" t="s">
        <v>76</v>
      </c>
      <c r="G402" t="str" cm="1">
        <f t="array" ref="G402">_xlfn.IFS(LEN(F402)=1, "00" &amp; F402, (LEN(F402))=2, "0" &amp; F402, (LEN(F402))&gt;=3, F402)</f>
        <v>Kwabena Nyame</v>
      </c>
    </row>
    <row r="403" spans="6:7" x14ac:dyDescent="0.3">
      <c r="F403" t="s">
        <v>81</v>
      </c>
      <c r="G403" t="str" cm="1">
        <f t="array" ref="G403">_xlfn.IFS(LEN(F403)=1, "00" &amp; F403, (LEN(F403))=2, "0" &amp; F403, (LEN(F403))&gt;=3, F403)</f>
        <v>Joseph Awuah Gyimah</v>
      </c>
    </row>
    <row r="404" spans="6:7" x14ac:dyDescent="0.3">
      <c r="F404" t="s">
        <v>87</v>
      </c>
      <c r="G404" t="str" cm="1">
        <f t="array" ref="G404">_xlfn.IFS(LEN(F404)=1, "00" &amp; F404, (LEN(F404))=2, "0" &amp; F404, (LEN(F404))&gt;=3, F404)</f>
        <v>Akos Aboagyewaa</v>
      </c>
    </row>
    <row r="405" spans="6:7" x14ac:dyDescent="0.3">
      <c r="F405" t="s">
        <v>93</v>
      </c>
      <c r="G405" t="str" cm="1">
        <f t="array" ref="G405">_xlfn.IFS(LEN(F405)=1, "00" &amp; F405, (LEN(F405))=2, "0" &amp; F405, (LEN(F405))&gt;=3, F405)</f>
        <v>Kwame</v>
      </c>
    </row>
    <row r="406" spans="6:7" x14ac:dyDescent="0.3">
      <c r="F406" t="s">
        <v>96</v>
      </c>
      <c r="G406" t="str" cm="1">
        <f t="array" ref="G406">_xlfn.IFS(LEN(F406)=1, "00" &amp; F406, (LEN(F406))=2, "0" &amp; F406, (LEN(F406))&gt;=3, F406)</f>
        <v>Emmanuel Osei</v>
      </c>
    </row>
    <row r="407" spans="6:7" x14ac:dyDescent="0.3">
      <c r="F407" t="s">
        <v>101</v>
      </c>
      <c r="G407" t="str" cm="1">
        <f t="array" ref="G407">_xlfn.IFS(LEN(F407)=1, "00" &amp; F407, (LEN(F407))=2, "0" &amp; F407, (LEN(F407))&gt;=3, F407)</f>
        <v>Kwabena Asiamah</v>
      </c>
    </row>
    <row r="408" spans="6:7" x14ac:dyDescent="0.3">
      <c r="F408" t="s">
        <v>106</v>
      </c>
      <c r="G408" t="str" cm="1">
        <f t="array" ref="G408">_xlfn.IFS(LEN(F408)=1, "00" &amp; F408, (LEN(F408))=2, "0" &amp; F408, (LEN(F408))&gt;=3, F408)</f>
        <v>Dorothy Koranteng</v>
      </c>
    </row>
    <row r="409" spans="6:7" x14ac:dyDescent="0.3">
      <c r="F409" t="s">
        <v>110</v>
      </c>
      <c r="G409" t="str" cm="1">
        <f t="array" ref="G409">_xlfn.IFS(LEN(F409)=1, "00" &amp; F409, (LEN(F409))=2, "0" &amp; F409, (LEN(F409))&gt;=3, F409)</f>
        <v xml:space="preserve">Nicholas Appiah </v>
      </c>
    </row>
    <row r="410" spans="6:7" x14ac:dyDescent="0.3">
      <c r="F410" t="s">
        <v>115</v>
      </c>
      <c r="G410" t="str" cm="1">
        <f t="array" ref="G410">_xlfn.IFS(LEN(F410)=1, "00" &amp; F410, (LEN(F410))=2, "0" &amp; F410, (LEN(F410))&gt;=3, F410)</f>
        <v>Frimpong Manso</v>
      </c>
    </row>
    <row r="411" spans="6:7" x14ac:dyDescent="0.3">
      <c r="F411" t="s">
        <v>120</v>
      </c>
      <c r="G411" t="str" cm="1">
        <f t="array" ref="G411">_xlfn.IFS(LEN(F411)=1, "00" &amp; F411, (LEN(F411))=2, "0" &amp; F411, (LEN(F411))&gt;=3, F411)</f>
        <v>Ama Asiedua</v>
      </c>
    </row>
    <row r="412" spans="6:7" x14ac:dyDescent="0.3">
      <c r="F412" t="s">
        <v>125</v>
      </c>
      <c r="G412" t="str" cm="1">
        <f t="array" ref="G412">_xlfn.IFS(LEN(F412)=1, "00" &amp; F412, (LEN(F412))=2, "0" &amp; F412, (LEN(F412))&gt;=3, F412)</f>
        <v>Elizabeth Anane</v>
      </c>
    </row>
    <row r="413" spans="6:7" x14ac:dyDescent="0.3">
      <c r="F413" t="s">
        <v>129</v>
      </c>
      <c r="G413" t="str" cm="1">
        <f t="array" ref="G413">_xlfn.IFS(LEN(F413)=1, "00" &amp; F413, (LEN(F413))=2, "0" &amp; F413, (LEN(F413))&gt;=3, F413)</f>
        <v>Alex Yeboah</v>
      </c>
    </row>
    <row r="414" spans="6:7" x14ac:dyDescent="0.3">
      <c r="F414" t="s">
        <v>133</v>
      </c>
      <c r="G414" t="str" cm="1">
        <f t="array" ref="G414">_xlfn.IFS(LEN(F414)=1, "00" &amp; F414, (LEN(F414))=2, "0" &amp; F414, (LEN(F414))&gt;=3, F414)</f>
        <v>Teye Louis</v>
      </c>
    </row>
    <row r="415" spans="6:7" x14ac:dyDescent="0.3">
      <c r="F415" t="s">
        <v>138</v>
      </c>
      <c r="G415" t="str" cm="1">
        <f t="array" ref="G415">_xlfn.IFS(LEN(F415)=1, "00" &amp; F415, (LEN(F415))=2, "0" &amp; F415, (LEN(F415))&gt;=3, F415)</f>
        <v>Kwaku Aboagye</v>
      </c>
    </row>
    <row r="416" spans="6:7" x14ac:dyDescent="0.3">
      <c r="F416" t="s">
        <v>143</v>
      </c>
      <c r="G416" t="str" cm="1">
        <f t="array" ref="G416">_xlfn.IFS(LEN(F416)=1, "00" &amp; F416, (LEN(F416))=2, "0" &amp; F416, (LEN(F416))&gt;=3, F416)</f>
        <v>Evans Kyei</v>
      </c>
    </row>
    <row r="417" spans="6:7" x14ac:dyDescent="0.3">
      <c r="F417" t="s">
        <v>148</v>
      </c>
      <c r="G417" t="str" cm="1">
        <f t="array" ref="G417">_xlfn.IFS(LEN(F417)=1, "00" &amp; F417, (LEN(F417))=2, "0" &amp; F417, (LEN(F417))&gt;=3, F417)</f>
        <v>Eric Obeng</v>
      </c>
    </row>
    <row r="418" spans="6:7" x14ac:dyDescent="0.3">
      <c r="F418" t="s">
        <v>151</v>
      </c>
      <c r="G418" t="str" cm="1">
        <f t="array" ref="G418">_xlfn.IFS(LEN(F418)=1, "00" &amp; F418, (LEN(F418))=2, "0" &amp; F418, (LEN(F418))&gt;=3, F418)</f>
        <v>Kojo Sarfo</v>
      </c>
    </row>
    <row r="419" spans="6:7" x14ac:dyDescent="0.3">
      <c r="F419" t="s">
        <v>154</v>
      </c>
      <c r="G419" t="str" cm="1">
        <f t="array" ref="G419">_xlfn.IFS(LEN(F419)=1, "00" &amp; F419, (LEN(F419))=2, "0" &amp; F419, (LEN(F419))&gt;=3, F419)</f>
        <v>Mary Tikromah</v>
      </c>
    </row>
    <row r="420" spans="6:7" x14ac:dyDescent="0.3">
      <c r="F420" t="s">
        <v>158</v>
      </c>
      <c r="G420" t="str" cm="1">
        <f t="array" ref="G420">_xlfn.IFS(LEN(F420)=1, "00" &amp; F420, (LEN(F420))=2, "0" &amp; F420, (LEN(F420))&gt;=3, F420)</f>
        <v>Kwasi Fenting</v>
      </c>
    </row>
    <row r="421" spans="6:7" x14ac:dyDescent="0.3">
      <c r="F421" t="s">
        <v>163</v>
      </c>
      <c r="G421" t="str" cm="1">
        <f t="array" ref="G421">_xlfn.IFS(LEN(F421)=1, "00" &amp; F421, (LEN(F421))=2, "0" &amp; F421, (LEN(F421))&gt;=3, F421)</f>
        <v>Vida Adomaa Yaa</v>
      </c>
    </row>
    <row r="422" spans="6:7" x14ac:dyDescent="0.3">
      <c r="F422" t="s">
        <v>167</v>
      </c>
      <c r="G422" t="str" cm="1">
        <f t="array" ref="G422">_xlfn.IFS(LEN(F422)=1, "00" &amp; F422, (LEN(F422))=2, "0" &amp; F422, (LEN(F422))&gt;=3, F422)</f>
        <v>Ohene Asiedu</v>
      </c>
    </row>
    <row r="423" spans="6:7" x14ac:dyDescent="0.3">
      <c r="F423" t="s">
        <v>171</v>
      </c>
      <c r="G423" t="str" cm="1">
        <f t="array" ref="G423">_xlfn.IFS(LEN(F423)=1, "00" &amp; F423, (LEN(F423))=2, "0" &amp; F423, (LEN(F423))&gt;=3, F423)</f>
        <v>Samuel Dankyei</v>
      </c>
    </row>
    <row r="424" spans="6:7" x14ac:dyDescent="0.3">
      <c r="F424" t="s">
        <v>175</v>
      </c>
      <c r="G424" t="str" cm="1">
        <f t="array" ref="G424">_xlfn.IFS(LEN(F424)=1, "00" &amp; F424, (LEN(F424))=2, "0" &amp; F424, (LEN(F424))&gt;=3, F424)</f>
        <v>Margaret Abena</v>
      </c>
    </row>
    <row r="425" spans="6:7" x14ac:dyDescent="0.3">
      <c r="F425" t="s">
        <v>178</v>
      </c>
      <c r="G425" t="str" cm="1">
        <f t="array" ref="G425">_xlfn.IFS(LEN(F425)=1, "00" &amp; F425, (LEN(F425))=2, "0" &amp; F425, (LEN(F425))&gt;=3, F425)</f>
        <v>Kwasi Anane</v>
      </c>
    </row>
    <row r="426" spans="6:7" x14ac:dyDescent="0.3">
      <c r="F426" t="s">
        <v>182</v>
      </c>
      <c r="G426" t="str" cm="1">
        <f t="array" ref="G426">_xlfn.IFS(LEN(F426)=1, "00" &amp; F426, (LEN(F426))=2, "0" &amp; F426, (LEN(F426))&gt;=3, F426)</f>
        <v>Samuel Antwi</v>
      </c>
    </row>
    <row r="427" spans="6:7" x14ac:dyDescent="0.3">
      <c r="F427" t="s">
        <v>186</v>
      </c>
      <c r="G427" t="str" cm="1">
        <f t="array" ref="G427">_xlfn.IFS(LEN(F427)=1, "00" &amp; F427, (LEN(F427))=2, "0" &amp; F427, (LEN(F427))&gt;=3, F427)</f>
        <v>Grace Dzaka</v>
      </c>
    </row>
    <row r="428" spans="6:7" x14ac:dyDescent="0.3">
      <c r="F428" t="s">
        <v>190</v>
      </c>
      <c r="G428" t="str" cm="1">
        <f t="array" ref="G428">_xlfn.IFS(LEN(F428)=1, "00" &amp; F428, (LEN(F428))=2, "0" &amp; F428, (LEN(F428))&gt;=3, F428)</f>
        <v>Kwaku Twum</v>
      </c>
    </row>
    <row r="429" spans="6:7" x14ac:dyDescent="0.3">
      <c r="F429" t="s">
        <v>194</v>
      </c>
      <c r="G429" t="str" cm="1">
        <f t="array" ref="G429">_xlfn.IFS(LEN(F429)=1, "00" &amp; F429, (LEN(F429))=2, "0" &amp; F429, (LEN(F429))&gt;=3, F429)</f>
        <v>Raphael Tettey</v>
      </c>
    </row>
    <row r="430" spans="6:7" x14ac:dyDescent="0.3">
      <c r="F430" t="s">
        <v>199</v>
      </c>
      <c r="G430" t="str" cm="1">
        <f t="array" ref="G430">_xlfn.IFS(LEN(F430)=1, "00" &amp; F430, (LEN(F430))=2, "0" &amp; F430, (LEN(F430))&gt;=3, F430)</f>
        <v>Akosua Manu</v>
      </c>
    </row>
    <row r="431" spans="6:7" x14ac:dyDescent="0.3">
      <c r="F431" t="s">
        <v>204</v>
      </c>
      <c r="G431" t="str" cm="1">
        <f t="array" ref="G431">_xlfn.IFS(LEN(F431)=1, "00" &amp; F431, (LEN(F431))=2, "0" &amp; F431, (LEN(F431))&gt;=3, F431)</f>
        <v>Kwame Appiah</v>
      </c>
    </row>
    <row r="432" spans="6:7" x14ac:dyDescent="0.3">
      <c r="F432" t="s">
        <v>209</v>
      </c>
      <c r="G432" t="str" cm="1">
        <f t="array" ref="G432">_xlfn.IFS(LEN(F432)=1, "00" &amp; F432, (LEN(F432))=2, "0" &amp; F432, (LEN(F432))&gt;=3, F432)</f>
        <v>Mercy Gyaubea</v>
      </c>
    </row>
    <row r="433" spans="6:7" x14ac:dyDescent="0.3">
      <c r="F433" t="s">
        <v>214</v>
      </c>
      <c r="G433" t="str" cm="1">
        <f t="array" ref="G433">_xlfn.IFS(LEN(F433)=1, "00" &amp; F433, (LEN(F433))=2, "0" &amp; F433, (LEN(F433))&gt;=3, F433)</f>
        <v>Janet Amissah</v>
      </c>
    </row>
    <row r="434" spans="6:7" x14ac:dyDescent="0.3">
      <c r="F434" t="s">
        <v>219</v>
      </c>
      <c r="G434" t="str" cm="1">
        <f t="array" ref="G434">_xlfn.IFS(LEN(F434)=1, "00" &amp; F434, (LEN(F434))=2, "0" &amp; F434, (LEN(F434))&gt;=3, F434)</f>
        <v>Charlotte Addo</v>
      </c>
    </row>
    <row r="435" spans="6:7" x14ac:dyDescent="0.3">
      <c r="F435" t="s">
        <v>224</v>
      </c>
      <c r="G435" t="str" cm="1">
        <f t="array" ref="G435">_xlfn.IFS(LEN(F435)=1, "00" &amp; F435, (LEN(F435))=2, "0" &amp; F435, (LEN(F435))&gt;=3, F435)</f>
        <v>Affum Joseph</v>
      </c>
    </row>
    <row r="436" spans="6:7" x14ac:dyDescent="0.3">
      <c r="F436" t="s">
        <v>229</v>
      </c>
      <c r="G436" t="str" cm="1">
        <f t="array" ref="G436">_xlfn.IFS(LEN(F436)=1, "00" &amp; F436, (LEN(F436))=2, "0" &amp; F436, (LEN(F436))&gt;=3, F436)</f>
        <v>Kwaku Osei</v>
      </c>
    </row>
    <row r="437" spans="6:7" x14ac:dyDescent="0.3">
      <c r="F437" t="s">
        <v>233</v>
      </c>
      <c r="G437" t="str" cm="1">
        <f t="array" ref="G437">_xlfn.IFS(LEN(F437)=1, "00" &amp; F437, (LEN(F437))=2, "0" &amp; F437, (LEN(F437))&gt;=3, F437)</f>
        <v xml:space="preserve">Ofori Richard </v>
      </c>
    </row>
    <row r="438" spans="6:7" x14ac:dyDescent="0.3">
      <c r="F438" t="s">
        <v>238</v>
      </c>
      <c r="G438" t="str" cm="1">
        <f t="array" ref="G438">_xlfn.IFS(LEN(F438)=1, "00" &amp; F438, (LEN(F438))=2, "0" &amp; F438, (LEN(F438))&gt;=3, F438)</f>
        <v>James Tetteh</v>
      </c>
    </row>
    <row r="439" spans="6:7" x14ac:dyDescent="0.3">
      <c r="F439" t="s">
        <v>242</v>
      </c>
      <c r="G439" t="str" cm="1">
        <f t="array" ref="G439">_xlfn.IFS(LEN(F439)=1, "00" &amp; F439, (LEN(F439))=2, "0" &amp; F439, (LEN(F439))&gt;=3, F439)</f>
        <v>Akosua Oforiwaa</v>
      </c>
    </row>
    <row r="440" spans="6:7" x14ac:dyDescent="0.3">
      <c r="F440" t="s">
        <v>246</v>
      </c>
      <c r="G440" t="str" cm="1">
        <f t="array" ref="G440">_xlfn.IFS(LEN(F440)=1, "00" &amp; F440, (LEN(F440))=2, "0" &amp; F440, (LEN(F440))&gt;=3, F440)</f>
        <v>Ransford Asiedu</v>
      </c>
    </row>
    <row r="441" spans="6:7" x14ac:dyDescent="0.3">
      <c r="F441" t="s">
        <v>251</v>
      </c>
      <c r="G441" t="str" cm="1">
        <f t="array" ref="G441">_xlfn.IFS(LEN(F441)=1, "00" &amp; F441, (LEN(F441))=2, "0" &amp; F441, (LEN(F441))&gt;=3, F441)</f>
        <v>Kofi Okyere</v>
      </c>
    </row>
    <row r="442" spans="6:7" x14ac:dyDescent="0.3">
      <c r="F442" t="s">
        <v>256</v>
      </c>
      <c r="G442" t="str" cm="1">
        <f t="array" ref="G442">_xlfn.IFS(LEN(F442)=1, "00" &amp; F442, (LEN(F442))=2, "0" &amp; F442, (LEN(F442))&gt;=3, F442)</f>
        <v>Samuel Mintah</v>
      </c>
    </row>
    <row r="443" spans="6:7" x14ac:dyDescent="0.3">
      <c r="F443" t="s">
        <v>259</v>
      </c>
      <c r="G443" t="str" cm="1">
        <f t="array" ref="G443">_xlfn.IFS(LEN(F443)=1, "00" &amp; F443, (LEN(F443))=2, "0" &amp; F443, (LEN(F443))&gt;=3, F443)</f>
        <v>Akwasi Tawiah</v>
      </c>
    </row>
    <row r="444" spans="6:7" x14ac:dyDescent="0.3">
      <c r="F444" t="s">
        <v>263</v>
      </c>
      <c r="G444" t="str" cm="1">
        <f t="array" ref="G444">_xlfn.IFS(LEN(F444)=1, "00" &amp; F444, (LEN(F444))=2, "0" &amp; F444, (LEN(F444))&gt;=3, F444)</f>
        <v>Nti Aninkorah</v>
      </c>
    </row>
    <row r="445" spans="6:7" x14ac:dyDescent="0.3">
      <c r="F445" t="s">
        <v>268</v>
      </c>
      <c r="G445" t="str" cm="1">
        <f t="array" ref="G445">_xlfn.IFS(LEN(F445)=1, "00" &amp; F445, (LEN(F445))=2, "0" &amp; F445, (LEN(F445))&gt;=3, F445)</f>
        <v>Kwao Juliana</v>
      </c>
    </row>
    <row r="446" spans="6:7" x14ac:dyDescent="0.3">
      <c r="F446" t="s">
        <v>274</v>
      </c>
      <c r="G446" t="str" cm="1">
        <f t="array" ref="G446">_xlfn.IFS(LEN(F446)=1, "00" &amp; F446, (LEN(F446))=2, "0" &amp; F446, (LEN(F446))&gt;=3, F446)</f>
        <v>S. A. Adu</v>
      </c>
    </row>
    <row r="447" spans="6:7" x14ac:dyDescent="0.3">
      <c r="F447" t="s">
        <v>279</v>
      </c>
      <c r="G447" t="str" cm="1">
        <f t="array" ref="G447">_xlfn.IFS(LEN(F447)=1, "00" &amp; F447, (LEN(F447))=2, "0" &amp; F447, (LEN(F447))&gt;=3, F447)</f>
        <v>Rose Ayimaah</v>
      </c>
    </row>
    <row r="448" spans="6:7" x14ac:dyDescent="0.3">
      <c r="F448" t="s">
        <v>283</v>
      </c>
      <c r="G448" t="str" cm="1">
        <f t="array" ref="G448">_xlfn.IFS(LEN(F448)=1, "00" &amp; F448, (LEN(F448))=2, "0" &amp; F448, (LEN(F448))&gt;=3, F448)</f>
        <v>Comfort M. Treku</v>
      </c>
    </row>
    <row r="449" spans="6:7" x14ac:dyDescent="0.3">
      <c r="F449" t="s">
        <v>287</v>
      </c>
      <c r="G449" t="str" cm="1">
        <f t="array" ref="G449">_xlfn.IFS(LEN(F449)=1, "00" &amp; F449, (LEN(F449))=2, "0" &amp; F449, (LEN(F449))&gt;=3, F449)</f>
        <v>Hayford Nyarko</v>
      </c>
    </row>
    <row r="450" spans="6:7" x14ac:dyDescent="0.3">
      <c r="F450" t="s">
        <v>292</v>
      </c>
      <c r="G450" t="str" cm="1">
        <f t="array" ref="G450">_xlfn.IFS(LEN(F450)=1, "00" &amp; F450, (LEN(F450))=2, "0" &amp; F450, (LEN(F450))&gt;=3, F450)</f>
        <v>Yaw Asiedu</v>
      </c>
    </row>
    <row r="451" spans="6:7" x14ac:dyDescent="0.3">
      <c r="F451" t="s">
        <v>296</v>
      </c>
      <c r="G451" t="str" cm="1">
        <f t="array" ref="G451">_xlfn.IFS(LEN(F451)=1, "00" &amp; F451, (LEN(F451))=2, "0" &amp; F451, (LEN(F451))&gt;=3, F451)</f>
        <v>Gifty Apochie</v>
      </c>
    </row>
    <row r="452" spans="6:7" x14ac:dyDescent="0.3">
      <c r="F452" t="s">
        <v>300</v>
      </c>
      <c r="G452" t="str" cm="1">
        <f t="array" ref="G452">_xlfn.IFS(LEN(F452)=1, "00" &amp; F452, (LEN(F452))=2, "0" &amp; F452, (LEN(F452))&gt;=3, F452)</f>
        <v>Mercy Nyarkowaa</v>
      </c>
    </row>
    <row r="453" spans="6:7" x14ac:dyDescent="0.3">
      <c r="F453" t="s">
        <v>305</v>
      </c>
      <c r="G453" t="str" cm="1">
        <f t="array" ref="G453">_xlfn.IFS(LEN(F453)=1, "00" &amp; F453, (LEN(F453))=2, "0" &amp; F453, (LEN(F453))&gt;=3, F453)</f>
        <v>Janet Awal</v>
      </c>
    </row>
    <row r="454" spans="6:7" x14ac:dyDescent="0.3">
      <c r="F454" t="s">
        <v>309</v>
      </c>
      <c r="G454" t="str" cm="1">
        <f t="array" ref="G454">_xlfn.IFS(LEN(F454)=1, "00" &amp; F454, (LEN(F454))=2, "0" &amp; F454, (LEN(F454))&gt;=3, F454)</f>
        <v>Kojo Brako</v>
      </c>
    </row>
    <row r="455" spans="6:7" x14ac:dyDescent="0.3">
      <c r="F455" t="s">
        <v>313</v>
      </c>
      <c r="G455" t="str" cm="1">
        <f t="array" ref="G455">_xlfn.IFS(LEN(F455)=1, "00" &amp; F455, (LEN(F455))=2, "0" &amp; F455, (LEN(F455))&gt;=3, F455)</f>
        <v>Grace Ankamaah</v>
      </c>
    </row>
    <row r="456" spans="6:7" x14ac:dyDescent="0.3">
      <c r="F456" t="s">
        <v>316</v>
      </c>
      <c r="G456" t="str" cm="1">
        <f t="array" ref="G456">_xlfn.IFS(LEN(F456)=1, "00" &amp; F456, (LEN(F456))=2, "0" &amp; F456, (LEN(F456))&gt;=3, F456)</f>
        <v>Afia Takyiwaa</v>
      </c>
    </row>
    <row r="457" spans="6:7" x14ac:dyDescent="0.3">
      <c r="F457" t="s">
        <v>320</v>
      </c>
      <c r="G457" t="str" cm="1">
        <f t="array" ref="G457">_xlfn.IFS(LEN(F457)=1, "00" &amp; F457, (LEN(F457))=2, "0" &amp; F457, (LEN(F457))&gt;=3, F457)</f>
        <v>Desmond D. George</v>
      </c>
    </row>
    <row r="458" spans="6:7" x14ac:dyDescent="0.3">
      <c r="F458" t="s">
        <v>324</v>
      </c>
      <c r="G458" t="str" cm="1">
        <f t="array" ref="G458">_xlfn.IFS(LEN(F458)=1, "00" &amp; F458, (LEN(F458))=2, "0" &amp; F458, (LEN(F458))&gt;=3, F458)</f>
        <v>Paul Agyenim B.</v>
      </c>
    </row>
    <row r="459" spans="6:7" x14ac:dyDescent="0.3">
      <c r="F459" t="s">
        <v>329</v>
      </c>
      <c r="G459" t="str" cm="1">
        <f t="array" ref="G459">_xlfn.IFS(LEN(F459)=1, "00" &amp; F459, (LEN(F459))=2, "0" &amp; F459, (LEN(F459))&gt;=3, F459)</f>
        <v>Yaw A.</v>
      </c>
    </row>
    <row r="460" spans="6:7" x14ac:dyDescent="0.3">
      <c r="F460" t="s">
        <v>332</v>
      </c>
      <c r="G460" t="str" cm="1">
        <f t="array" ref="G460">_xlfn.IFS(LEN(F460)=1, "00" &amp; F460, (LEN(F460))=2, "0" &amp; F460, (LEN(F460))&gt;=3, F460)</f>
        <v>Kwaku Samuel</v>
      </c>
    </row>
    <row r="461" spans="6:7" x14ac:dyDescent="0.3">
      <c r="F461" t="s">
        <v>336</v>
      </c>
      <c r="G461" t="str" cm="1">
        <f t="array" ref="G461">_xlfn.IFS(LEN(F461)=1, "00" &amp; F461, (LEN(F461))=2, "0" &amp; F461, (LEN(F461))&gt;=3, F461)</f>
        <v>Teye Amayo</v>
      </c>
    </row>
    <row r="462" spans="6:7" x14ac:dyDescent="0.3">
      <c r="F462" t="s">
        <v>339</v>
      </c>
      <c r="G462" t="str" cm="1">
        <f t="array" ref="G462">_xlfn.IFS(LEN(F462)=1, "00" &amp; F462, (LEN(F462))=2, "0" &amp; F462, (LEN(F462))&gt;=3, F462)</f>
        <v>Patrick Ankomani</v>
      </c>
    </row>
    <row r="463" spans="6:7" x14ac:dyDescent="0.3">
      <c r="F463" t="s">
        <v>341</v>
      </c>
      <c r="G463" t="str" cm="1">
        <f t="array" ref="G463">_xlfn.IFS(LEN(F463)=1, "00" &amp; F463, (LEN(F463))=2, "0" &amp; F463, (LEN(F463))&gt;=3, F463)</f>
        <v>Augustina Anima</v>
      </c>
    </row>
    <row r="464" spans="6:7" x14ac:dyDescent="0.3">
      <c r="F464" t="s">
        <v>346</v>
      </c>
      <c r="G464" t="str" cm="1">
        <f t="array" ref="G464">_xlfn.IFS(LEN(F464)=1, "00" &amp; F464, (LEN(F464))=2, "0" &amp; F464, (LEN(F464))&gt;=3, F464)</f>
        <v>Asimeng</v>
      </c>
    </row>
    <row r="465" spans="6:7" x14ac:dyDescent="0.3">
      <c r="F465" t="s">
        <v>349</v>
      </c>
      <c r="G465" t="str" cm="1">
        <f t="array" ref="G465">_xlfn.IFS(LEN(F465)=1, "00" &amp; F465, (LEN(F465))=2, "0" &amp; F465, (LEN(F465))&gt;=3, F465)</f>
        <v>Vida Kwakyewaa</v>
      </c>
    </row>
    <row r="466" spans="6:7" x14ac:dyDescent="0.3">
      <c r="F466" t="s">
        <v>353</v>
      </c>
      <c r="G466" t="str" cm="1">
        <f t="array" ref="G466">_xlfn.IFS(LEN(F466)=1, "00" &amp; F466, (LEN(F466))=2, "0" &amp; F466, (LEN(F466))&gt;=3, F466)</f>
        <v>Mary Antwiwaa</v>
      </c>
    </row>
    <row r="467" spans="6:7" x14ac:dyDescent="0.3">
      <c r="F467" t="s">
        <v>357</v>
      </c>
      <c r="G467" t="str" cm="1">
        <f t="array" ref="G467">_xlfn.IFS(LEN(F467)=1, "00" &amp; F467, (LEN(F467))=2, "0" &amp; F467, (LEN(F467))&gt;=3, F467)</f>
        <v>Vida Serwaa</v>
      </c>
    </row>
    <row r="468" spans="6:7" x14ac:dyDescent="0.3">
      <c r="F468" t="s">
        <v>361</v>
      </c>
      <c r="G468" t="str" cm="1">
        <f t="array" ref="G468">_xlfn.IFS(LEN(F468)=1, "00" &amp; F468, (LEN(F468))=2, "0" &amp; F468, (LEN(F468))&gt;=3, F468)</f>
        <v>Christina Darkwaa</v>
      </c>
    </row>
    <row r="469" spans="6:7" x14ac:dyDescent="0.3">
      <c r="F469" t="s">
        <v>365</v>
      </c>
      <c r="G469" t="str" cm="1">
        <f t="array" ref="G469">_xlfn.IFS(LEN(F469)=1, "00" &amp; F469, (LEN(F469))=2, "0" &amp; F469, (LEN(F469))&gt;=3, F469)</f>
        <v>Comfort  Amponsah</v>
      </c>
    </row>
    <row r="470" spans="6:7" x14ac:dyDescent="0.3">
      <c r="F470" t="s">
        <v>368</v>
      </c>
      <c r="G470" t="str" cm="1">
        <f t="array" ref="G470">_xlfn.IFS(LEN(F470)=1, "00" &amp; F470, (LEN(F470))=2, "0" &amp; F470, (LEN(F470))&gt;=3, F470)</f>
        <v>Korkor Ernestina</v>
      </c>
    </row>
    <row r="471" spans="6:7" x14ac:dyDescent="0.3">
      <c r="F471" t="s">
        <v>373</v>
      </c>
      <c r="G471" t="str" cm="1">
        <f t="array" ref="G471">_xlfn.IFS(LEN(F471)=1, "00" &amp; F471, (LEN(F471))=2, "0" &amp; F471, (LEN(F471))&gt;=3, F471)</f>
        <v>Martha</v>
      </c>
    </row>
    <row r="472" spans="6:7" x14ac:dyDescent="0.3">
      <c r="F472" t="s">
        <v>378</v>
      </c>
      <c r="G472" t="str" cm="1">
        <f t="array" ref="G472">_xlfn.IFS(LEN(F472)=1, "00" &amp; F472, (LEN(F472))=2, "0" &amp; F472, (LEN(F472))&gt;=3, F472)</f>
        <v>Atta Akwasi</v>
      </c>
    </row>
    <row r="473" spans="6:7" x14ac:dyDescent="0.3">
      <c r="F473" t="s">
        <v>383</v>
      </c>
      <c r="G473" t="str" cm="1">
        <f t="array" ref="G473">_xlfn.IFS(LEN(F473)=1, "00" &amp; F473, (LEN(F473))=2, "0" &amp; F473, (LEN(F473))&gt;=3, F473)</f>
        <v>Kofi Mensah</v>
      </c>
    </row>
    <row r="474" spans="6:7" x14ac:dyDescent="0.3">
      <c r="F474" t="s">
        <v>387</v>
      </c>
      <c r="G474" t="str" cm="1">
        <f t="array" ref="G474">_xlfn.IFS(LEN(F474)=1, "00" &amp; F474, (LEN(F474))=2, "0" &amp; F474, (LEN(F474))&gt;=3, F474)</f>
        <v>Kwabena Ayivi</v>
      </c>
    </row>
    <row r="475" spans="6:7" x14ac:dyDescent="0.3">
      <c r="F475" t="s">
        <v>391</v>
      </c>
      <c r="G475" t="str" cm="1">
        <f t="array" ref="G475">_xlfn.IFS(LEN(F475)=1, "00" &amp; F475, (LEN(F475))=2, "0" &amp; F475, (LEN(F475))&gt;=3, F475)</f>
        <v>Michael Nimo</v>
      </c>
    </row>
    <row r="476" spans="6:7" x14ac:dyDescent="0.3">
      <c r="F476" t="s">
        <v>394</v>
      </c>
      <c r="G476" t="str" cm="1">
        <f t="array" ref="G476">_xlfn.IFS(LEN(F476)=1, "00" &amp; F476, (LEN(F476))=2, "0" &amp; F476, (LEN(F476))&gt;=3, F476)</f>
        <v>Adwoa Beatrice</v>
      </c>
    </row>
    <row r="477" spans="6:7" x14ac:dyDescent="0.3">
      <c r="F477" t="s">
        <v>399</v>
      </c>
      <c r="G477" t="str" cm="1">
        <f t="array" ref="G477">_xlfn.IFS(LEN(F477)=1, "00" &amp; F477, (LEN(F477))=2, "0" &amp; F477, (LEN(F477))&gt;=3, F477)</f>
        <v>Akua</v>
      </c>
    </row>
    <row r="478" spans="6:7" x14ac:dyDescent="0.3">
      <c r="F478" t="s">
        <v>403</v>
      </c>
      <c r="G478" t="str" cm="1">
        <f t="array" ref="G478">_xlfn.IFS(LEN(F478)=1, "00" &amp; F478, (LEN(F478))=2, "0" &amp; F478, (LEN(F478))&gt;=3, F478)</f>
        <v>Ama Nkansah</v>
      </c>
    </row>
    <row r="479" spans="6:7" x14ac:dyDescent="0.3">
      <c r="F479" t="s">
        <v>406</v>
      </c>
      <c r="G479" t="str" cm="1">
        <f t="array" ref="G479">_xlfn.IFS(LEN(F479)=1, "00" &amp; F479, (LEN(F479))=2, "0" &amp; F479, (LEN(F479))&gt;=3, F479)</f>
        <v>Kwaku Adu</v>
      </c>
    </row>
    <row r="480" spans="6:7" x14ac:dyDescent="0.3">
      <c r="F480" t="s">
        <v>409</v>
      </c>
      <c r="G480" t="str" cm="1">
        <f t="array" ref="G480">_xlfn.IFS(LEN(F480)=1, "00" &amp; F480, (LEN(F480))=2, "0" &amp; F480, (LEN(F480))&gt;=3, F480)</f>
        <v>Ebenezer Kojo</v>
      </c>
    </row>
    <row r="481" spans="6:7" x14ac:dyDescent="0.3">
      <c r="F481" t="s">
        <v>414</v>
      </c>
      <c r="G481" t="str" cm="1">
        <f t="array" ref="G481">_xlfn.IFS(LEN(F481)=1, "00" &amp; F481, (LEN(F481))=2, "0" &amp; F481, (LEN(F481))&gt;=3, F481)</f>
        <v>Hannah Asabea</v>
      </c>
    </row>
    <row r="482" spans="6:7" x14ac:dyDescent="0.3">
      <c r="F482" t="s">
        <v>418</v>
      </c>
      <c r="G482" t="str" cm="1">
        <f t="array" ref="G482">_xlfn.IFS(LEN(F482)=1, "00" &amp; F482, (LEN(F482))=2, "0" &amp; F482, (LEN(F482))&gt;=3, F482)</f>
        <v>Samson Kofi Mintah</v>
      </c>
    </row>
    <row r="483" spans="6:7" x14ac:dyDescent="0.3">
      <c r="F483" t="s">
        <v>399</v>
      </c>
      <c r="G483" t="str" cm="1">
        <f t="array" ref="G483">_xlfn.IFS(LEN(F483)=1, "00" &amp; F483, (LEN(F483))=2, "0" &amp; F483, (LEN(F483))&gt;=3, F483)</f>
        <v>Akua</v>
      </c>
    </row>
    <row r="484" spans="6:7" x14ac:dyDescent="0.3">
      <c r="F484" t="s">
        <v>425</v>
      </c>
      <c r="G484" t="str" cm="1">
        <f t="array" ref="G484">_xlfn.IFS(LEN(F484)=1, "00" &amp; F484, (LEN(F484))=2, "0" &amp; F484, (LEN(F484))&gt;=3, F484)</f>
        <v>George Frimpong</v>
      </c>
    </row>
    <row r="485" spans="6:7" x14ac:dyDescent="0.3">
      <c r="F485" t="s">
        <v>428</v>
      </c>
      <c r="G485" t="str" cm="1">
        <f t="array" ref="G485">_xlfn.IFS(LEN(F485)=1, "00" &amp; F485, (LEN(F485))=2, "0" &amp; F485, (LEN(F485))&gt;=3, F485)</f>
        <v>Akosua Yeboah</v>
      </c>
    </row>
    <row r="486" spans="6:7" x14ac:dyDescent="0.3">
      <c r="F486" t="s">
        <v>431</v>
      </c>
      <c r="G486" t="str" cm="1">
        <f t="array" ref="G486">_xlfn.IFS(LEN(F486)=1, "00" &amp; F486, (LEN(F486))=2, "0" &amp; F486, (LEN(F486))&gt;=3, F486)</f>
        <v>Yvette Asor</v>
      </c>
    </row>
    <row r="487" spans="6:7" x14ac:dyDescent="0.3">
      <c r="F487" t="s">
        <v>435</v>
      </c>
      <c r="G487" t="str" cm="1">
        <f t="array" ref="G487">_xlfn.IFS(LEN(F487)=1, "00" &amp; F487, (LEN(F487))=2, "0" &amp; F487, (LEN(F487))&gt;=3, F487)</f>
        <v>William Mensah</v>
      </c>
    </row>
    <row r="488" spans="6:7" x14ac:dyDescent="0.3">
      <c r="F488" t="s">
        <v>439</v>
      </c>
      <c r="G488" t="str" cm="1">
        <f t="array" ref="G488">_xlfn.IFS(LEN(F488)=1, "00" &amp; F488, (LEN(F488))=2, "0" &amp; F488, (LEN(F488))&gt;=3, F488)</f>
        <v>Charles Odurakwa</v>
      </c>
    </row>
    <row r="489" spans="6:7" x14ac:dyDescent="0.3">
      <c r="F489" t="s">
        <v>442</v>
      </c>
      <c r="G489" t="str" cm="1">
        <f t="array" ref="G489">_xlfn.IFS(LEN(F489)=1, "00" &amp; F489, (LEN(F489))=2, "0" &amp; F489, (LEN(F489))&gt;=3, F489)</f>
        <v>Alex Prah</v>
      </c>
    </row>
    <row r="490" spans="6:7" x14ac:dyDescent="0.3">
      <c r="F490" t="s">
        <v>445</v>
      </c>
      <c r="G490" t="str" cm="1">
        <f t="array" ref="G490">_xlfn.IFS(LEN(F490)=1, "00" &amp; F490, (LEN(F490))=2, "0" &amp; F490, (LEN(F490))&gt;=3, F490)</f>
        <v>Margaret Ofosua</v>
      </c>
    </row>
    <row r="491" spans="6:7" x14ac:dyDescent="0.3">
      <c r="F491" t="s">
        <v>448</v>
      </c>
      <c r="G491" t="str" cm="1">
        <f t="array" ref="G491">_xlfn.IFS(LEN(F491)=1, "00" &amp; F491, (LEN(F491))=2, "0" &amp; F491, (LEN(F491))&gt;=3, F491)</f>
        <v>Faustina Sarfoaa</v>
      </c>
    </row>
    <row r="492" spans="6:7" x14ac:dyDescent="0.3">
      <c r="F492" t="s">
        <v>452</v>
      </c>
      <c r="G492" t="str" cm="1">
        <f t="array" ref="G492">_xlfn.IFS(LEN(F492)=1, "00" &amp; F492, (LEN(F492))=2, "0" &amp; F492, (LEN(F492))&gt;=3, F492)</f>
        <v>Stephen Kofi Boateng</v>
      </c>
    </row>
    <row r="493" spans="6:7" x14ac:dyDescent="0.3">
      <c r="F493" t="s">
        <v>457</v>
      </c>
      <c r="G493" t="str" cm="1">
        <f t="array" ref="G493">_xlfn.IFS(LEN(F493)=1, "00" &amp; F493, (LEN(F493))=2, "0" &amp; F493, (LEN(F493))&gt;=3, F493)</f>
        <v>Anane Kwame</v>
      </c>
    </row>
    <row r="494" spans="6:7" x14ac:dyDescent="0.3">
      <c r="F494" t="s">
        <v>461</v>
      </c>
      <c r="G494" t="str" cm="1">
        <f t="array" ref="G494">_xlfn.IFS(LEN(F494)=1, "00" &amp; F494, (LEN(F494))=2, "0" &amp; F494, (LEN(F494))&gt;=3, F494)</f>
        <v>Beatrice Agyeiwaa</v>
      </c>
    </row>
    <row r="495" spans="6:7" x14ac:dyDescent="0.3">
      <c r="F495" t="s">
        <v>466</v>
      </c>
      <c r="G495" t="str" cm="1">
        <f t="array" ref="G495">_xlfn.IFS(LEN(F495)=1, "00" &amp; F495, (LEN(F495))=2, "0" &amp; F495, (LEN(F495))&gt;=3, F495)</f>
        <v>Kwabena Ntiamoah</v>
      </c>
    </row>
    <row r="496" spans="6:7" x14ac:dyDescent="0.3">
      <c r="F496" t="s">
        <v>471</v>
      </c>
      <c r="G496" t="str" cm="1">
        <f t="array" ref="G496">_xlfn.IFS(LEN(F496)=1, "00" &amp; F496, (LEN(F496))=2, "0" &amp; F496, (LEN(F496))&gt;=3, F496)</f>
        <v>Mama Gladys</v>
      </c>
    </row>
    <row r="497" spans="6:7" x14ac:dyDescent="0.3">
      <c r="F497" t="s">
        <v>474</v>
      </c>
      <c r="G497" t="str" cm="1">
        <f t="array" ref="G497">_xlfn.IFS(LEN(F497)=1, "00" &amp; F497, (LEN(F497))=2, "0" &amp; F497, (LEN(F497))&gt;=3, F497)</f>
        <v>Regina Odurowaa</v>
      </c>
    </row>
    <row r="498" spans="6:7" x14ac:dyDescent="0.3">
      <c r="F498" t="s">
        <v>477</v>
      </c>
      <c r="G498" t="str" cm="1">
        <f t="array" ref="G498">_xlfn.IFS(LEN(F498)=1, "00" &amp; F498, (LEN(F498))=2, "0" &amp; F498, (LEN(F498))&gt;=3, F498)</f>
        <v>Christina Antwi</v>
      </c>
    </row>
    <row r="499" spans="6:7" x14ac:dyDescent="0.3">
      <c r="F499" t="s">
        <v>101</v>
      </c>
      <c r="G499" t="str" cm="1">
        <f t="array" ref="G499">_xlfn.IFS(LEN(F499)=1, "00" &amp; F499, (LEN(F499))=2, "0" &amp; F499, (LEN(F499))&gt;=3, F499)</f>
        <v>Kwabena Asiamah</v>
      </c>
    </row>
    <row r="500" spans="6:7" x14ac:dyDescent="0.3">
      <c r="F500" t="s">
        <v>482</v>
      </c>
      <c r="G500" t="str" cm="1">
        <f t="array" ref="G500">_xlfn.IFS(LEN(F500)=1, "00" &amp; F500, (LEN(F500))=2, "0" &amp; F500, (LEN(F500))&gt;=3, F500)</f>
        <v>Akosua Otiwaa</v>
      </c>
    </row>
    <row r="501" spans="6:7" x14ac:dyDescent="0.3">
      <c r="F501" t="s">
        <v>486</v>
      </c>
      <c r="G501" t="str" cm="1">
        <f t="array" ref="G501">_xlfn.IFS(LEN(F501)=1, "00" &amp; F501, (LEN(F501))=2, "0" &amp; F501, (LEN(F501))&gt;=3, F501)</f>
        <v xml:space="preserve">Dora </v>
      </c>
    </row>
    <row r="502" spans="6:7" x14ac:dyDescent="0.3">
      <c r="F502" t="s">
        <v>490</v>
      </c>
      <c r="G502" t="str" cm="1">
        <f t="array" ref="G502">_xlfn.IFS(LEN(F502)=1, "00" &amp; F502, (LEN(F502))=2, "0" &amp; F502, (LEN(F502))&gt;=3, F502)</f>
        <v>Antwi Darkwah</v>
      </c>
    </row>
    <row r="503" spans="6:7" x14ac:dyDescent="0.3">
      <c r="F503" t="s">
        <v>495</v>
      </c>
      <c r="G503" t="str" cm="1">
        <f t="array" ref="G503">_xlfn.IFS(LEN(F503)=1, "00" &amp; F503, (LEN(F503))=2, "0" &amp; F503, (LEN(F503))&gt;=3, F503)</f>
        <v>Ernestina Sarpeh</v>
      </c>
    </row>
    <row r="504" spans="6:7" x14ac:dyDescent="0.3">
      <c r="F504" t="s">
        <v>499</v>
      </c>
      <c r="G504" t="str" cm="1">
        <f t="array" ref="G504">_xlfn.IFS(LEN(F504)=1, "00" &amp; F504, (LEN(F504))=2, "0" &amp; F504, (LEN(F504))&gt;=3, F504)</f>
        <v>Victor Gameh</v>
      </c>
    </row>
    <row r="505" spans="6:7" x14ac:dyDescent="0.3">
      <c r="F505" t="s">
        <v>503</v>
      </c>
      <c r="G505" t="str" cm="1">
        <f t="array" ref="G505">_xlfn.IFS(LEN(F505)=1, "00" &amp; F505, (LEN(F505))=2, "0" &amp; F505, (LEN(F505))&gt;=3, F505)</f>
        <v>Yaa Love</v>
      </c>
    </row>
    <row r="506" spans="6:7" x14ac:dyDescent="0.3">
      <c r="F506" t="s">
        <v>506</v>
      </c>
      <c r="G506" t="str" cm="1">
        <f t="array" ref="G506">_xlfn.IFS(LEN(F506)=1, "00" &amp; F506, (LEN(F506))=2, "0" &amp; F506, (LEN(F506))&gt;=3, F506)</f>
        <v>Yaw Twum</v>
      </c>
    </row>
    <row r="507" spans="6:7" x14ac:dyDescent="0.3">
      <c r="F507" t="s">
        <v>511</v>
      </c>
      <c r="G507" t="str" cm="1">
        <f t="array" ref="G507">_xlfn.IFS(LEN(F507)=1, "00" &amp; F507, (LEN(F507))=2, "0" &amp; F507, (LEN(F507))&gt;=3, F507)</f>
        <v>Akyea Frimpong</v>
      </c>
    </row>
    <row r="508" spans="6:7" x14ac:dyDescent="0.3">
      <c r="F508" t="s">
        <v>516</v>
      </c>
      <c r="G508" t="str" cm="1">
        <f t="array" ref="G508">_xlfn.IFS(LEN(F508)=1, "00" &amp; F508, (LEN(F508))=2, "0" &amp; F508, (LEN(F508))&gt;=3, F508)</f>
        <v>Asare Antwi</v>
      </c>
    </row>
    <row r="509" spans="6:7" x14ac:dyDescent="0.3">
      <c r="F509" t="s">
        <v>521</v>
      </c>
      <c r="G509" t="str" cm="1">
        <f t="array" ref="G509">_xlfn.IFS(LEN(F509)=1, "00" &amp; F509, (LEN(F509))=2, "0" &amp; F509, (LEN(F509))&gt;=3, F509)</f>
        <v>Ophelia Ama Dede</v>
      </c>
    </row>
    <row r="510" spans="6:7" x14ac:dyDescent="0.3">
      <c r="F510" t="s">
        <v>526</v>
      </c>
      <c r="G510" t="str" cm="1">
        <f t="array" ref="G510">_xlfn.IFS(LEN(F510)=1, "00" &amp; F510, (LEN(F510))=2, "0" &amp; F510, (LEN(F510))&gt;=3, F510)</f>
        <v>Darko Dickson</v>
      </c>
    </row>
    <row r="511" spans="6:7" x14ac:dyDescent="0.3">
      <c r="F511" t="s">
        <v>531</v>
      </c>
      <c r="G511" t="str" cm="1">
        <f t="array" ref="G511">_xlfn.IFS(LEN(F511)=1, "00" &amp; F511, (LEN(F511))=2, "0" &amp; F511, (LEN(F511))&gt;=3, F511)</f>
        <v>Grace Afrah</v>
      </c>
    </row>
    <row r="512" spans="6:7" x14ac:dyDescent="0.3">
      <c r="F512" t="s">
        <v>535</v>
      </c>
      <c r="G512" t="str" cm="1">
        <f t="array" ref="G512">_xlfn.IFS(LEN(F512)=1, "00" &amp; F512, (LEN(F512))=2, "0" &amp; F512, (LEN(F512))&gt;=3, F512)</f>
        <v>Simon Kofi Odonkor</v>
      </c>
    </row>
    <row r="513" spans="6:7" x14ac:dyDescent="0.3">
      <c r="F513" t="s">
        <v>540</v>
      </c>
      <c r="G513" t="str" cm="1">
        <f t="array" ref="G513">_xlfn.IFS(LEN(F513)=1, "00" &amp; F513, (LEN(F513))=2, "0" &amp; F513, (LEN(F513))&gt;=3, F513)</f>
        <v>Afia Nana</v>
      </c>
    </row>
    <row r="514" spans="6:7" x14ac:dyDescent="0.3">
      <c r="F514" t="s">
        <v>544</v>
      </c>
      <c r="G514" t="str" cm="1">
        <f t="array" ref="G514">_xlfn.IFS(LEN(F514)=1, "00" &amp; F514, (LEN(F514))=2, "0" &amp; F514, (LEN(F514))&gt;=3, F514)</f>
        <v>Selina Donkor Ofosua</v>
      </c>
    </row>
    <row r="515" spans="6:7" x14ac:dyDescent="0.3">
      <c r="F515" t="s">
        <v>549</v>
      </c>
      <c r="G515" t="str" cm="1">
        <f t="array" ref="G515">_xlfn.IFS(LEN(F515)=1, "00" &amp; F515, (LEN(F515))=2, "0" &amp; F515, (LEN(F515))&gt;=3, F515)</f>
        <v>Mary Nnisin</v>
      </c>
    </row>
    <row r="516" spans="6:7" x14ac:dyDescent="0.3">
      <c r="F516" t="s">
        <v>555</v>
      </c>
      <c r="G516" t="str" cm="1">
        <f t="array" ref="G516">_xlfn.IFS(LEN(F516)=1, "00" &amp; F516, (LEN(F516))=2, "0" &amp; F516, (LEN(F516))&gt;=3, F516)</f>
        <v>Alice Abena Korkor</v>
      </c>
    </row>
    <row r="517" spans="6:7" x14ac:dyDescent="0.3">
      <c r="F517" t="s">
        <v>560</v>
      </c>
      <c r="G517" t="str" cm="1">
        <f t="array" ref="G517">_xlfn.IFS(LEN(F517)=1, "00" &amp; F517, (LEN(F517))=2, "0" &amp; F517, (LEN(F517))&gt;=3, F517)</f>
        <v>Grace Ampofowaa</v>
      </c>
    </row>
    <row r="518" spans="6:7" x14ac:dyDescent="0.3">
      <c r="F518" t="s">
        <v>565</v>
      </c>
      <c r="G518" t="str" cm="1">
        <f t="array" ref="G518">_xlfn.IFS(LEN(F518)=1, "00" &amp; F518, (LEN(F518))=2, "0" &amp; F518, (LEN(F518))&gt;=3, F518)</f>
        <v>Janet Adwapa</v>
      </c>
    </row>
    <row r="519" spans="6:7" x14ac:dyDescent="0.3">
      <c r="F519" t="s">
        <v>570</v>
      </c>
      <c r="G519" t="str" cm="1">
        <f t="array" ref="G519">_xlfn.IFS(LEN(F519)=1, "00" &amp; F519, (LEN(F519))=2, "0" &amp; F519, (LEN(F519))&gt;=3, F519)</f>
        <v>Jennifer Kyeraa</v>
      </c>
    </row>
    <row r="520" spans="6:7" x14ac:dyDescent="0.3">
      <c r="F520" t="s">
        <v>575</v>
      </c>
      <c r="G520" t="str" cm="1">
        <f t="array" ref="G520">_xlfn.IFS(LEN(F520)=1, "00" &amp; F520, (LEN(F520))=2, "0" &amp; F520, (LEN(F520))&gt;=3, F520)</f>
        <v>Abena Bedge</v>
      </c>
    </row>
    <row r="521" spans="6:7" x14ac:dyDescent="0.3">
      <c r="F521" t="s">
        <v>580</v>
      </c>
      <c r="G521" t="str" cm="1">
        <f t="array" ref="G521">_xlfn.IFS(LEN(F521)=1, "00" &amp; F521, (LEN(F521))=2, "0" &amp; F521, (LEN(F521))&gt;=3, F521)</f>
        <v>Isaac Kwasi Appiah</v>
      </c>
    </row>
    <row r="522" spans="6:7" x14ac:dyDescent="0.3">
      <c r="F522" t="s">
        <v>584</v>
      </c>
      <c r="G522" t="str" cm="1">
        <f t="array" ref="G522">_xlfn.IFS(LEN(F522)=1, "00" &amp; F522, (LEN(F522))=2, "0" &amp; F522, (LEN(F522))&gt;=3, F522)</f>
        <v>Alfred Kwaku Gyensah</v>
      </c>
    </row>
    <row r="523" spans="6:7" x14ac:dyDescent="0.3">
      <c r="F523" t="s">
        <v>589</v>
      </c>
      <c r="G523" t="str" cm="1">
        <f t="array" ref="G523">_xlfn.IFS(LEN(F523)=1, "00" &amp; F523, (LEN(F523))=2, "0" &amp; F523, (LEN(F523))&gt;=3, F523)</f>
        <v>Kwasi George</v>
      </c>
    </row>
    <row r="524" spans="6:7" x14ac:dyDescent="0.3">
      <c r="F524" t="s">
        <v>594</v>
      </c>
      <c r="G524" t="str" cm="1">
        <f t="array" ref="G524">_xlfn.IFS(LEN(F524)=1, "00" &amp; F524, (LEN(F524))=2, "0" &amp; F524, (LEN(F524))&gt;=3, F524)</f>
        <v>Mercy Acheampomaa</v>
      </c>
    </row>
    <row r="525" spans="6:7" x14ac:dyDescent="0.3">
      <c r="F525" t="s">
        <v>598</v>
      </c>
      <c r="G525" t="str" cm="1">
        <f t="array" ref="G525">_xlfn.IFS(LEN(F525)=1, "00" &amp; F525, (LEN(F525))=2, "0" &amp; F525, (LEN(F525))&gt;=3, F525)</f>
        <v>Mabel Afrah</v>
      </c>
    </row>
    <row r="526" spans="6:7" x14ac:dyDescent="0.3">
      <c r="F526" t="s">
        <v>603</v>
      </c>
      <c r="G526" t="str" cm="1">
        <f t="array" ref="G526">_xlfn.IFS(LEN(F526)=1, "00" &amp; F526, (LEN(F526))=2, "0" &amp; F526, (LEN(F526))&gt;=3, F526)</f>
        <v>Erica Boakye</v>
      </c>
    </row>
    <row r="527" spans="6:7" x14ac:dyDescent="0.3">
      <c r="F527" t="s">
        <v>607</v>
      </c>
      <c r="G527" t="str" cm="1">
        <f t="array" ref="G527">_xlfn.IFS(LEN(F527)=1, "00" &amp; F527, (LEN(F527))=2, "0" &amp; F527, (LEN(F527))&gt;=3, F527)</f>
        <v>Mercy Yeboah</v>
      </c>
    </row>
    <row r="528" spans="6:7" x14ac:dyDescent="0.3">
      <c r="F528" t="s">
        <v>612</v>
      </c>
      <c r="G528" t="str" cm="1">
        <f t="array" ref="G528">_xlfn.IFS(LEN(F528)=1, "00" &amp; F528, (LEN(F528))=2, "0" &amp; F528, (LEN(F528))&gt;=3, F528)</f>
        <v>Joseph Bortey Alabi</v>
      </c>
    </row>
    <row r="529" spans="6:7" x14ac:dyDescent="0.3">
      <c r="F529" t="s">
        <v>617</v>
      </c>
      <c r="G529" t="str" cm="1">
        <f t="array" ref="G529">_xlfn.IFS(LEN(F529)=1, "00" &amp; F529, (LEN(F529))=2, "0" &amp; F529, (LEN(F529))&gt;=3, F529)</f>
        <v>Comfort Awo</v>
      </c>
    </row>
    <row r="530" spans="6:7" x14ac:dyDescent="0.3">
      <c r="F530" t="s">
        <v>623</v>
      </c>
      <c r="G530" t="str" cm="1">
        <f t="array" ref="G530">_xlfn.IFS(LEN(F530)=1, "00" &amp; F530, (LEN(F530))=2, "0" &amp; F530, (LEN(F530))&gt;=3, F530)</f>
        <v>Kwame Attah</v>
      </c>
    </row>
    <row r="531" spans="6:7" x14ac:dyDescent="0.3">
      <c r="F531" t="s">
        <v>628</v>
      </c>
      <c r="G531" t="str" cm="1">
        <f t="array" ref="G531">_xlfn.IFS(LEN(F531)=1, "00" &amp; F531, (LEN(F531))=2, "0" &amp; F531, (LEN(F531))&gt;=3, F531)</f>
        <v>Yaw Nyarko</v>
      </c>
    </row>
    <row r="532" spans="6:7" x14ac:dyDescent="0.3">
      <c r="F532" t="s">
        <v>634</v>
      </c>
      <c r="G532" t="str" cm="1">
        <f t="array" ref="G532">_xlfn.IFS(LEN(F532)=1, "00" &amp; F532, (LEN(F532))=2, "0" &amp; F532, (LEN(F532))&gt;=3, F532)</f>
        <v>Kwasi Yeboah</v>
      </c>
    </row>
    <row r="533" spans="6:7" x14ac:dyDescent="0.3">
      <c r="F533" t="s">
        <v>639</v>
      </c>
      <c r="G533" t="str" cm="1">
        <f t="array" ref="G533">_xlfn.IFS(LEN(F533)=1, "00" &amp; F533, (LEN(F533))=2, "0" &amp; F533, (LEN(F533))&gt;=3, F533)</f>
        <v>Yaw Mark Adu</v>
      </c>
    </row>
    <row r="534" spans="6:7" x14ac:dyDescent="0.3">
      <c r="F534" t="s">
        <v>644</v>
      </c>
      <c r="G534" t="str" cm="1">
        <f t="array" ref="G534">_xlfn.IFS(LEN(F534)=1, "00" &amp; F534, (LEN(F534))=2, "0" &amp; F534, (LEN(F534))&gt;=3, F534)</f>
        <v>Margaret Boatemaa</v>
      </c>
    </row>
    <row r="535" spans="6:7" x14ac:dyDescent="0.3">
      <c r="F535" t="s">
        <v>649</v>
      </c>
      <c r="G535" t="str" cm="1">
        <f t="array" ref="G535">_xlfn.IFS(LEN(F535)=1, "00" &amp; F535, (LEN(F535))=2, "0" &amp; F535, (LEN(F535))&gt;=3, F535)</f>
        <v>Emmanuel Amoako G.</v>
      </c>
    </row>
    <row r="536" spans="6:7" x14ac:dyDescent="0.3">
      <c r="F536" t="s">
        <v>655</v>
      </c>
      <c r="G536" t="str" cm="1">
        <f t="array" ref="G536">_xlfn.IFS(LEN(F536)=1, "00" &amp; F536, (LEN(F536))=2, "0" &amp; F536, (LEN(F536))&gt;=3, F536)</f>
        <v>Joyce Oforiwaa</v>
      </c>
    </row>
    <row r="537" spans="6:7" x14ac:dyDescent="0.3">
      <c r="F537" t="s">
        <v>660</v>
      </c>
      <c r="G537" t="str" cm="1">
        <f t="array" ref="G537">_xlfn.IFS(LEN(F537)=1, "00" &amp; F537, (LEN(F537))=2, "0" &amp; F537, (LEN(F537))&gt;=3, F537)</f>
        <v>Florence Kumiwaa</v>
      </c>
    </row>
    <row r="538" spans="6:7" x14ac:dyDescent="0.3">
      <c r="F538" t="s">
        <v>665</v>
      </c>
      <c r="G538" t="str" cm="1">
        <f t="array" ref="G538">_xlfn.IFS(LEN(F538)=1, "00" &amp; F538, (LEN(F538))=2, "0" &amp; F538, (LEN(F538))&gt;=3, F538)</f>
        <v>Noah Teye</v>
      </c>
    </row>
    <row r="539" spans="6:7" x14ac:dyDescent="0.3">
      <c r="F539" t="s">
        <v>670</v>
      </c>
      <c r="G539" t="str" cm="1">
        <f t="array" ref="G539">_xlfn.IFS(LEN(F539)=1, "00" &amp; F539, (LEN(F539))=2, "0" &amp; F539, (LEN(F539))&gt;=3, F539)</f>
        <v>Kwame Agyei</v>
      </c>
    </row>
    <row r="540" spans="6:7" x14ac:dyDescent="0.3">
      <c r="F540" t="s">
        <v>675</v>
      </c>
      <c r="G540" t="str" cm="1">
        <f t="array" ref="G540">_xlfn.IFS(LEN(F540)=1, "00" &amp; F540, (LEN(F540))=2, "0" &amp; F540, (LEN(F540))&gt;=3, F540)</f>
        <v>Afia Martha Frimpomaa</v>
      </c>
    </row>
    <row r="541" spans="6:7" x14ac:dyDescent="0.3">
      <c r="F541" t="s">
        <v>679</v>
      </c>
      <c r="G541" t="str" cm="1">
        <f t="array" ref="G541">_xlfn.IFS(LEN(F541)=1, "00" &amp; F541, (LEN(F541))=2, "0" &amp; F541, (LEN(F541))&gt;=3, F541)</f>
        <v>Comfort Appeah</v>
      </c>
    </row>
    <row r="542" spans="6:7" x14ac:dyDescent="0.3">
      <c r="F542" t="s">
        <v>685</v>
      </c>
      <c r="G542" t="str" cm="1">
        <f t="array" ref="G542">_xlfn.IFS(LEN(F542)=1, "00" &amp; F542, (LEN(F542))=2, "0" &amp; F542, (LEN(F542))&gt;=3, F542)</f>
        <v>Kwasi Asare</v>
      </c>
    </row>
    <row r="543" spans="6:7" x14ac:dyDescent="0.3">
      <c r="F543" t="s">
        <v>690</v>
      </c>
      <c r="G543" t="str" cm="1">
        <f t="array" ref="G543">_xlfn.IFS(LEN(F543)=1, "00" &amp; F543, (LEN(F543))=2, "0" &amp; F543, (LEN(F543))&gt;=3, F543)</f>
        <v>Samuel Nyarko</v>
      </c>
    </row>
    <row r="544" spans="6:7" x14ac:dyDescent="0.3">
      <c r="F544" t="s">
        <v>694</v>
      </c>
      <c r="G544" t="str" cm="1">
        <f t="array" ref="G544">_xlfn.IFS(LEN(F544)=1, "00" &amp; F544, (LEN(F544))=2, "0" &amp; F544, (LEN(F544))&gt;=3, F544)</f>
        <v>Yaa Ntiamoah</v>
      </c>
    </row>
    <row r="545" spans="6:7" x14ac:dyDescent="0.3">
      <c r="F545" t="s">
        <v>699</v>
      </c>
      <c r="G545" t="str" cm="1">
        <f t="array" ref="G545">_xlfn.IFS(LEN(F545)=1, "00" &amp; F545, (LEN(F545))=2, "0" &amp; F545, (LEN(F545))&gt;=3, F545)</f>
        <v>Ebenezer Ofosuhene Antwi</v>
      </c>
    </row>
    <row r="546" spans="6:7" x14ac:dyDescent="0.3">
      <c r="F546" t="s">
        <v>705</v>
      </c>
      <c r="G546" t="str" cm="1">
        <f t="array" ref="G546">_xlfn.IFS(LEN(F546)=1, "00" &amp; F546, (LEN(F546))=2, "0" &amp; F546, (LEN(F546))&gt;=3, F546)</f>
        <v>Yaw Darko</v>
      </c>
    </row>
    <row r="547" spans="6:7" x14ac:dyDescent="0.3">
      <c r="F547" t="s">
        <v>710</v>
      </c>
      <c r="G547" t="str" cm="1">
        <f t="array" ref="G547">_xlfn.IFS(LEN(F547)=1, "00" &amp; F547, (LEN(F547))=2, "0" &amp; F547, (LEN(F547))&gt;=3, F547)</f>
        <v>Comfort Abong</v>
      </c>
    </row>
    <row r="548" spans="6:7" x14ac:dyDescent="0.3">
      <c r="F548" t="s">
        <v>159</v>
      </c>
      <c r="G548" t="str" cm="1">
        <f t="array" ref="G548">_xlfn.IFS(LEN(F548)=1, "00" &amp; F548, (LEN(F548))=2, "0" &amp; F548, (LEN(F548))&gt;=3, F548)</f>
        <v>Thomas Peprah</v>
      </c>
    </row>
    <row r="549" spans="6:7" x14ac:dyDescent="0.3">
      <c r="F549" t="s">
        <v>717</v>
      </c>
      <c r="G549" t="str" cm="1">
        <f t="array" ref="G549">_xlfn.IFS(LEN(F549)=1, "00" &amp; F549, (LEN(F549))=2, "0" &amp; F549, (LEN(F549))&gt;=3, F549)</f>
        <v>Mina Asantewaa</v>
      </c>
    </row>
    <row r="550" spans="6:7" x14ac:dyDescent="0.3">
      <c r="F550" t="s">
        <v>721</v>
      </c>
      <c r="G550" t="str" cm="1">
        <f t="array" ref="G550">_xlfn.IFS(LEN(F550)=1, "00" &amp; F550, (LEN(F550))=2, "0" &amp; F550, (LEN(F550))&gt;=3, F550)</f>
        <v>Regina Konadu</v>
      </c>
    </row>
    <row r="551" spans="6:7" x14ac:dyDescent="0.3">
      <c r="F551" t="s">
        <v>723</v>
      </c>
      <c r="G551" t="str" cm="1">
        <f t="array" ref="G551">_xlfn.IFS(LEN(F551)=1, "00" &amp; F551, (LEN(F551))=2, "0" &amp; F551, (LEN(F551))&gt;=3, F551)</f>
        <v>Yawson Asante</v>
      </c>
    </row>
    <row r="552" spans="6:7" x14ac:dyDescent="0.3">
      <c r="F552" t="s">
        <v>727</v>
      </c>
      <c r="G552" t="str" cm="1">
        <f t="array" ref="G552">_xlfn.IFS(LEN(F552)=1, "00" &amp; F552, (LEN(F552))=2, "0" &amp; F552, (LEN(F552))&gt;=3, F552)</f>
        <v>Felix Kwadwo Ampofo</v>
      </c>
    </row>
    <row r="553" spans="6:7" x14ac:dyDescent="0.3">
      <c r="F553" t="s">
        <v>731</v>
      </c>
      <c r="G553" t="str" cm="1">
        <f t="array" ref="G553">_xlfn.IFS(LEN(F553)=1, "00" &amp; F553, (LEN(F553))=2, "0" &amp; F553, (LEN(F553))&gt;=3, F553)</f>
        <v>Yaa Asuma</v>
      </c>
    </row>
    <row r="554" spans="6:7" x14ac:dyDescent="0.3">
      <c r="F554" t="s">
        <v>735</v>
      </c>
      <c r="G554" t="str" cm="1">
        <f t="array" ref="G554">_xlfn.IFS(LEN(F554)=1, "00" &amp; F554, (LEN(F554))=2, "0" &amp; F554, (LEN(F554))&gt;=3, F554)</f>
        <v>Dickson Kwame</v>
      </c>
    </row>
    <row r="555" spans="6:7" x14ac:dyDescent="0.3">
      <c r="F555" t="s">
        <v>739</v>
      </c>
      <c r="G555" t="str" cm="1">
        <f t="array" ref="G555">_xlfn.IFS(LEN(F555)=1, "00" &amp; F555, (LEN(F555))=2, "0" &amp; F555, (LEN(F555))&gt;=3, F555)</f>
        <v>Adwoa Darkwaa</v>
      </c>
    </row>
    <row r="556" spans="6:7" x14ac:dyDescent="0.3">
      <c r="F556" t="s">
        <v>744</v>
      </c>
      <c r="G556" t="str" cm="1">
        <f t="array" ref="G556">_xlfn.IFS(LEN(F556)=1, "00" &amp; F556, (LEN(F556))=2, "0" &amp; F556, (LEN(F556))&gt;=3, F556)</f>
        <v>Nelson Kwasi Nartey</v>
      </c>
    </row>
    <row r="557" spans="6:7" x14ac:dyDescent="0.3">
      <c r="F557" t="s">
        <v>749</v>
      </c>
      <c r="G557" t="str" cm="1">
        <f t="array" ref="G557">_xlfn.IFS(LEN(F557)=1, "00" &amp; F557, (LEN(F557))=2, "0" &amp; F557, (LEN(F557))&gt;=3, F557)</f>
        <v>Yaw Oppong</v>
      </c>
    </row>
    <row r="558" spans="6:7" x14ac:dyDescent="0.3">
      <c r="F558" t="s">
        <v>753</v>
      </c>
      <c r="G558" t="str" cm="1">
        <f t="array" ref="G558">_xlfn.IFS(LEN(F558)=1, "00" &amp; F558, (LEN(F558))=2, "0" &amp; F558, (LEN(F558))&gt;=3, F558)</f>
        <v>Dora Afrah</v>
      </c>
    </row>
    <row r="559" spans="6:7" x14ac:dyDescent="0.3">
      <c r="F559" t="s">
        <v>757</v>
      </c>
      <c r="G559" t="str" cm="1">
        <f t="array" ref="G559">_xlfn.IFS(LEN(F559)=1, "00" &amp; F559, (LEN(F559))=2, "0" &amp; F559, (LEN(F559))&gt;=3, F559)</f>
        <v>Alice Asaah</v>
      </c>
    </row>
    <row r="560" spans="6:7" x14ac:dyDescent="0.3">
      <c r="F560" t="s">
        <v>760</v>
      </c>
      <c r="G560" t="str" cm="1">
        <f t="array" ref="G560">_xlfn.IFS(LEN(F560)=1, "00" &amp; F560, (LEN(F560))=2, "0" &amp; F560, (LEN(F560))&gt;=3, F560)</f>
        <v>Patience Oforiwaa</v>
      </c>
    </row>
    <row r="561" spans="6:7" x14ac:dyDescent="0.3">
      <c r="F561" t="s">
        <v>764</v>
      </c>
      <c r="G561" t="str" cm="1">
        <f t="array" ref="G561">_xlfn.IFS(LEN(F561)=1, "00" &amp; F561, (LEN(F561))=2, "0" &amp; F561, (LEN(F561))&gt;=3, F561)</f>
        <v>Man Togo</v>
      </c>
    </row>
    <row r="562" spans="6:7" x14ac:dyDescent="0.3">
      <c r="F562" t="s">
        <v>768</v>
      </c>
      <c r="G562" t="str" cm="1">
        <f t="array" ref="G562">_xlfn.IFS(LEN(F562)=1, "00" &amp; F562, (LEN(F562))=2, "0" &amp; F562, (LEN(F562))&gt;=3, F562)</f>
        <v>Doris Ohenewaa</v>
      </c>
    </row>
    <row r="563" spans="6:7" x14ac:dyDescent="0.3">
      <c r="F563" t="s">
        <v>772</v>
      </c>
      <c r="G563" t="str" cm="1">
        <f t="array" ref="G563">_xlfn.IFS(LEN(F563)=1, "00" &amp; F563, (LEN(F563))=2, "0" &amp; F563, (LEN(F563))&gt;=3, F563)</f>
        <v>Daniel Kwame Marfo</v>
      </c>
    </row>
    <row r="564" spans="6:7" x14ac:dyDescent="0.3">
      <c r="F564" t="s">
        <v>775</v>
      </c>
      <c r="G564" t="str" cm="1">
        <f t="array" ref="G564">_xlfn.IFS(LEN(F564)=1, "00" &amp; F564, (LEN(F564))=2, "0" &amp; F564, (LEN(F564))&gt;=3, F564)</f>
        <v>Sophia Frimpong</v>
      </c>
    </row>
    <row r="565" spans="6:7" x14ac:dyDescent="0.3">
      <c r="F565" t="s">
        <v>779</v>
      </c>
      <c r="G565" t="str" cm="1">
        <f t="array" ref="G565">_xlfn.IFS(LEN(F565)=1, "00" &amp; F565, (LEN(F565))=2, "0" &amp; F565, (LEN(F565))&gt;=3, F565)</f>
        <v>Afi Tagbor</v>
      </c>
    </row>
    <row r="566" spans="6:7" x14ac:dyDescent="0.3">
      <c r="F566" t="s">
        <v>784</v>
      </c>
      <c r="G566" t="str" cm="1">
        <f t="array" ref="G566">_xlfn.IFS(LEN(F566)=1, "00" &amp; F566, (LEN(F566))=2, "0" &amp; F566, (LEN(F566))&gt;=3, F566)</f>
        <v>Rose Animah</v>
      </c>
    </row>
    <row r="567" spans="6:7" x14ac:dyDescent="0.3">
      <c r="F567" t="s">
        <v>788</v>
      </c>
      <c r="G567" t="str" cm="1">
        <f t="array" ref="G567">_xlfn.IFS(LEN(F567)=1, "00" &amp; F567, (LEN(F567))=2, "0" &amp; F567, (LEN(F567))&gt;=3, F567)</f>
        <v>Sarah Attaa</v>
      </c>
    </row>
    <row r="568" spans="6:7" x14ac:dyDescent="0.3">
      <c r="F568" t="s">
        <v>792</v>
      </c>
      <c r="G568" t="str" cm="1">
        <f t="array" ref="G568">_xlfn.IFS(LEN(F568)=1, "00" &amp; F568, (LEN(F568))=2, "0" &amp; F568, (LEN(F568))&gt;=3, F568)</f>
        <v>Samuel Akuako</v>
      </c>
    </row>
    <row r="569" spans="6:7" x14ac:dyDescent="0.3">
      <c r="F569" t="s">
        <v>796</v>
      </c>
      <c r="G569" t="str" cm="1">
        <f t="array" ref="G569">_xlfn.IFS(LEN(F569)=1, "00" &amp; F569, (LEN(F569))=2, "0" &amp; F569, (LEN(F569))&gt;=3, F569)</f>
        <v>Daniel Opoku</v>
      </c>
    </row>
    <row r="570" spans="6:7" x14ac:dyDescent="0.3">
      <c r="F570" t="s">
        <v>800</v>
      </c>
      <c r="G570" t="str" cm="1">
        <f t="array" ref="G570">_xlfn.IFS(LEN(F570)=1, "00" &amp; F570, (LEN(F570))=2, "0" &amp; F570, (LEN(F570))&gt;=3, F570)</f>
        <v>Comfort Afrah</v>
      </c>
    </row>
    <row r="571" spans="6:7" x14ac:dyDescent="0.3">
      <c r="F571" t="s">
        <v>803</v>
      </c>
      <c r="G571" t="str" cm="1">
        <f t="array" ref="G571">_xlfn.IFS(LEN(F571)=1, "00" &amp; F571, (LEN(F571))=2, "0" &amp; F571, (LEN(F571))&gt;=3, F571)</f>
        <v>Esther Serwaa</v>
      </c>
    </row>
    <row r="572" spans="6:7" x14ac:dyDescent="0.3">
      <c r="F572" t="s">
        <v>807</v>
      </c>
      <c r="G572" t="str" cm="1">
        <f t="array" ref="G572">_xlfn.IFS(LEN(F572)=1, "00" &amp; F572, (LEN(F572))=2, "0" &amp; F572, (LEN(F572))&gt;=3, F572)</f>
        <v>Patrick Tetteh</v>
      </c>
    </row>
    <row r="573" spans="6:7" x14ac:dyDescent="0.3">
      <c r="F573" t="s">
        <v>810</v>
      </c>
      <c r="G573" t="str" cm="1">
        <f t="array" ref="G573">_xlfn.IFS(LEN(F573)=1, "00" &amp; F573, (LEN(F573))=2, "0" &amp; F573, (LEN(F573))&gt;=3, F573)</f>
        <v>Grace Asiedua</v>
      </c>
    </row>
    <row r="574" spans="6:7" x14ac:dyDescent="0.3">
      <c r="F574" t="s">
        <v>815</v>
      </c>
      <c r="G574" t="str" cm="1">
        <f t="array" ref="G574">_xlfn.IFS(LEN(F574)=1, "00" &amp; F574, (LEN(F574))=2, "0" &amp; F574, (LEN(F574))&gt;=3, F574)</f>
        <v>Alex Antwi Darko</v>
      </c>
    </row>
    <row r="575" spans="6:7" x14ac:dyDescent="0.3">
      <c r="F575" t="s">
        <v>817</v>
      </c>
      <c r="G575" t="str" cm="1">
        <f t="array" ref="G575">_xlfn.IFS(LEN(F575)=1, "00" &amp; F575, (LEN(F575))=2, "0" &amp; F575, (LEN(F575))&gt;=3, F575)</f>
        <v>Akosua Beatrice</v>
      </c>
    </row>
    <row r="576" spans="6:7" x14ac:dyDescent="0.3">
      <c r="F576" t="s">
        <v>821</v>
      </c>
      <c r="G576" t="str" cm="1">
        <f t="array" ref="G576">_xlfn.IFS(LEN(F576)=1, "00" &amp; F576, (LEN(F576))=2, "0" &amp; F576, (LEN(F576))&gt;=3, F576)</f>
        <v>Kwadwo Darkwah</v>
      </c>
    </row>
    <row r="577" spans="6:7" x14ac:dyDescent="0.3">
      <c r="F577" t="s">
        <v>825</v>
      </c>
      <c r="G577" t="str" cm="1">
        <f t="array" ref="G577">_xlfn.IFS(LEN(F577)=1, "00" &amp; F577, (LEN(F577))=2, "0" &amp; F577, (LEN(F577))&gt;=3, F577)</f>
        <v>Deborah Otenewaa</v>
      </c>
    </row>
    <row r="578" spans="6:7" x14ac:dyDescent="0.3">
      <c r="F578" t="s">
        <v>830</v>
      </c>
      <c r="G578" t="str" cm="1">
        <f t="array" ref="G578">_xlfn.IFS(LEN(F578)=1, "00" &amp; F578, (LEN(F578))=2, "0" &amp; F578, (LEN(F578))&gt;=3, F578)</f>
        <v>Godwin Adamtey</v>
      </c>
    </row>
    <row r="579" spans="6:7" x14ac:dyDescent="0.3">
      <c r="F579" t="s">
        <v>834</v>
      </c>
      <c r="G579" t="str" cm="1">
        <f t="array" ref="G579">_xlfn.IFS(LEN(F579)=1, "00" &amp; F579, (LEN(F579))=2, "0" &amp; F579, (LEN(F579))&gt;=3, F579)</f>
        <v>Christopher Addo</v>
      </c>
    </row>
    <row r="580" spans="6:7" x14ac:dyDescent="0.3">
      <c r="F580" t="s">
        <v>838</v>
      </c>
      <c r="G580" t="str" cm="1">
        <f t="array" ref="G580">_xlfn.IFS(LEN(F580)=1, "00" &amp; F580, (LEN(F580))=2, "0" &amp; F580, (LEN(F580))&gt;=3, F580)</f>
        <v>Rita Antwi</v>
      </c>
    </row>
    <row r="581" spans="6:7" x14ac:dyDescent="0.3">
      <c r="F581" t="s">
        <v>842</v>
      </c>
      <c r="G581" t="str" cm="1">
        <f t="array" ref="G581">_xlfn.IFS(LEN(F581)=1, "00" &amp; F581, (LEN(F581))=2, "0" &amp; F581, (LEN(F581))&gt;=3, F581)</f>
        <v>Kofi Alhassan</v>
      </c>
    </row>
    <row r="582" spans="6:7" x14ac:dyDescent="0.3">
      <c r="F582" t="s">
        <v>846</v>
      </c>
      <c r="G582" t="str" cm="1">
        <f t="array" ref="G582">_xlfn.IFS(LEN(F582)=1, "00" &amp; F582, (LEN(F582))=2, "0" &amp; F582, (LEN(F582))&gt;=3, F582)</f>
        <v>Francis Owusu</v>
      </c>
    </row>
    <row r="583" spans="6:7" x14ac:dyDescent="0.3">
      <c r="F583" t="s">
        <v>850</v>
      </c>
      <c r="G583" t="str" cm="1">
        <f t="array" ref="G583">_xlfn.IFS(LEN(F583)=1, "00" &amp; F583, (LEN(F583))=2, "0" &amp; F583, (LEN(F583))&gt;=3, F583)</f>
        <v>Joseph Antiri Ofori-Atta</v>
      </c>
    </row>
    <row r="584" spans="6:7" x14ac:dyDescent="0.3">
      <c r="F584" t="s">
        <v>854</v>
      </c>
      <c r="G584" t="str" cm="1">
        <f t="array" ref="G584">_xlfn.IFS(LEN(F584)=1, "00" &amp; F584, (LEN(F584))=2, "0" &amp; F584, (LEN(F584))&gt;=3, F584)</f>
        <v>Ama Adukpo</v>
      </c>
    </row>
    <row r="585" spans="6:7" x14ac:dyDescent="0.3">
      <c r="F585" t="s">
        <v>858</v>
      </c>
      <c r="G585" t="str" cm="1">
        <f t="array" ref="G585">_xlfn.IFS(LEN(F585)=1, "00" &amp; F585, (LEN(F585))=2, "0" &amp; F585, (LEN(F585))&gt;=3, F585)</f>
        <v>Emmanuel Essel</v>
      </c>
    </row>
    <row r="586" spans="6:7" x14ac:dyDescent="0.3">
      <c r="F586" t="s">
        <v>861</v>
      </c>
      <c r="G586" t="str" cm="1">
        <f t="array" ref="G586">_xlfn.IFS(LEN(F586)=1, "00" &amp; F586, (LEN(F586))=2, "0" &amp; F586, (LEN(F586))&gt;=3, F586)</f>
        <v>Dickson Amedzo</v>
      </c>
    </row>
    <row r="587" spans="6:7" x14ac:dyDescent="0.3">
      <c r="F587" t="s">
        <v>864</v>
      </c>
      <c r="G587" t="str" cm="1">
        <f t="array" ref="G587">_xlfn.IFS(LEN(F587)=1, "00" &amp; F587, (LEN(F587))=2, "0" &amp; F587, (LEN(F587))&gt;=3, F587)</f>
        <v>Alex Kofi Darkwah</v>
      </c>
    </row>
    <row r="588" spans="6:7" x14ac:dyDescent="0.3">
      <c r="F588" t="s">
        <v>867</v>
      </c>
      <c r="G588" t="str" cm="1">
        <f t="array" ref="G588">_xlfn.IFS(LEN(F588)=1, "00" &amp; F588, (LEN(F588))=2, "0" &amp; F588, (LEN(F588))&gt;=3, F588)</f>
        <v>Alexander Brobbey</v>
      </c>
    </row>
    <row r="589" spans="6:7" x14ac:dyDescent="0.3">
      <c r="F589" t="s">
        <v>871</v>
      </c>
      <c r="G589" t="str" cm="1">
        <f t="array" ref="G589">_xlfn.IFS(LEN(F589)=1, "00" &amp; F589, (LEN(F589))=2, "0" &amp; F589, (LEN(F589))&gt;=3, F589)</f>
        <v>Dora Darkwaah</v>
      </c>
    </row>
    <row r="590" spans="6:7" x14ac:dyDescent="0.3">
      <c r="F590" t="s">
        <v>876</v>
      </c>
      <c r="G590" t="str" cm="1">
        <f t="array" ref="G590">_xlfn.IFS(LEN(F590)=1, "00" &amp; F590, (LEN(F590))=2, "0" &amp; F590, (LEN(F590))&gt;=3, F590)</f>
        <v>Kofi Ametekpe</v>
      </c>
    </row>
    <row r="591" spans="6:7" x14ac:dyDescent="0.3">
      <c r="F591" t="s">
        <v>880</v>
      </c>
      <c r="G591" t="str" cm="1">
        <f t="array" ref="G591">_xlfn.IFS(LEN(F591)=1, "00" &amp; F591, (LEN(F591))=2, "0" &amp; F591, (LEN(F591))&gt;=3, F591)</f>
        <v>Margaret Nyankson</v>
      </c>
    </row>
    <row r="592" spans="6:7" x14ac:dyDescent="0.3">
      <c r="F592" t="s">
        <v>883</v>
      </c>
      <c r="G592" t="str" cm="1">
        <f t="array" ref="G592">_xlfn.IFS(LEN(F592)=1, "00" &amp; F592, (LEN(F592))=2, "0" &amp; F592, (LEN(F592))&gt;=3, F592)</f>
        <v>Kwasi Nimako</v>
      </c>
    </row>
    <row r="593" spans="6:7" x14ac:dyDescent="0.3">
      <c r="F593" t="s">
        <v>886</v>
      </c>
      <c r="G593" t="str" cm="1">
        <f t="array" ref="G593">_xlfn.IFS(LEN(F593)=1, "00" &amp; F593, (LEN(F593))=2, "0" &amp; F593, (LEN(F593))&gt;=3, F593)</f>
        <v>Matilda Obenewaa</v>
      </c>
    </row>
    <row r="594" spans="6:7" x14ac:dyDescent="0.3">
      <c r="F594" t="s">
        <v>889</v>
      </c>
      <c r="G594" t="str" cm="1">
        <f t="array" ref="G594">_xlfn.IFS(LEN(F594)=1, "00" &amp; F594, (LEN(F594))=2, "0" &amp; F594, (LEN(F594))&gt;=3, F594)</f>
        <v>Kwame Yeboah</v>
      </c>
    </row>
    <row r="595" spans="6:7" x14ac:dyDescent="0.3">
      <c r="F595" t="s">
        <v>893</v>
      </c>
      <c r="G595" t="str" cm="1">
        <f t="array" ref="G595">_xlfn.IFS(LEN(F595)=1, "00" &amp; F595, (LEN(F595))=2, "0" &amp; F595, (LEN(F595))&gt;=3, F595)</f>
        <v>Isaac Kwabena Bosompem</v>
      </c>
    </row>
    <row r="596" spans="6:7" x14ac:dyDescent="0.3">
      <c r="F596" t="s">
        <v>897</v>
      </c>
      <c r="G596" t="str" cm="1">
        <f t="array" ref="G596">_xlfn.IFS(LEN(F596)=1, "00" &amp; F596, (LEN(F596))=2, "0" &amp; F596, (LEN(F596))&gt;=3, F596)</f>
        <v>Beatrice Akosua Antwiwaa</v>
      </c>
    </row>
    <row r="597" spans="6:7" x14ac:dyDescent="0.3">
      <c r="F597" t="s">
        <v>900</v>
      </c>
      <c r="G597" t="str" cm="1">
        <f t="array" ref="G597">_xlfn.IFS(LEN(F597)=1, "00" &amp; F597, (LEN(F597))=2, "0" &amp; F597, (LEN(F597))&gt;=3, F597)</f>
        <v>Kofi Darkwah</v>
      </c>
    </row>
    <row r="598" spans="6:7" x14ac:dyDescent="0.3">
      <c r="F598" t="s">
        <v>903</v>
      </c>
      <c r="G598" t="str" cm="1">
        <f t="array" ref="G598">_xlfn.IFS(LEN(F598)=1, "00" &amp; F598, (LEN(F598))=2, "0" &amp; F598, (LEN(F598))&gt;=3, F598)</f>
        <v>Adwoa Kwakyewaa</v>
      </c>
    </row>
    <row r="599" spans="6:7" x14ac:dyDescent="0.3">
      <c r="F599" t="s">
        <v>906</v>
      </c>
      <c r="G599" t="str" cm="1">
        <f t="array" ref="G599">_xlfn.IFS(LEN(F599)=1, "00" &amp; F599, (LEN(F599))=2, "0" &amp; F599, (LEN(F599))&gt;=3, F599)</f>
        <v>Attah Ahorku</v>
      </c>
    </row>
    <row r="600" spans="6:7" x14ac:dyDescent="0.3">
      <c r="F600" t="s">
        <v>909</v>
      </c>
      <c r="G600" t="str" cm="1">
        <f t="array" ref="G600">_xlfn.IFS(LEN(F600)=1, "00" &amp; F600, (LEN(F600))=2, "0" &amp; F600, (LEN(F600))&gt;=3, F600)</f>
        <v>Comfort Inkum</v>
      </c>
    </row>
    <row r="601" spans="6:7" x14ac:dyDescent="0.3">
      <c r="F601" t="s">
        <v>912</v>
      </c>
      <c r="G601" t="str" cm="1">
        <f t="array" ref="G601">_xlfn.IFS(LEN(F601)=1, "00" &amp; F601, (LEN(F601))=2, "0" &amp; F601, (LEN(F601))&gt;=3, F601)</f>
        <v>Kennedy Ampaw</v>
      </c>
    </row>
    <row r="602" spans="6:7" x14ac:dyDescent="0.3">
      <c r="F602" t="s">
        <v>915</v>
      </c>
      <c r="G602" t="str" cm="1">
        <f t="array" ref="G602">_xlfn.IFS(LEN(F602)=1, "00" &amp; F602, (LEN(F602))=2, "0" &amp; F602, (LEN(F602))&gt;=3, F602)</f>
        <v>Emmanuel Tsati</v>
      </c>
    </row>
    <row r="603" spans="6:7" x14ac:dyDescent="0.3">
      <c r="F603" t="s">
        <v>919</v>
      </c>
      <c r="G603" t="str" cm="1">
        <f t="array" ref="G603">_xlfn.IFS(LEN(F603)=1, "00" &amp; F603, (LEN(F603))=2, "0" &amp; F603, (LEN(F603))&gt;=3, F603)</f>
        <v>Alex Twumasi</v>
      </c>
    </row>
    <row r="604" spans="6:7" x14ac:dyDescent="0.3">
      <c r="F604" t="s">
        <v>926</v>
      </c>
      <c r="G604" t="str" cm="1">
        <f t="array" ref="G604">_xlfn.IFS(LEN(F604)=1, "00" &amp; F604, (LEN(F604))=2, "0" &amp; F604, (LEN(F604))&gt;=3, F604)</f>
        <v>Amos Martey</v>
      </c>
    </row>
    <row r="605" spans="6:7" x14ac:dyDescent="0.3">
      <c r="F605" t="s">
        <v>932</v>
      </c>
      <c r="G605" t="str" cm="1">
        <f t="array" ref="G605">_xlfn.IFS(LEN(F605)=1, "00" &amp; F605, (LEN(F605))=2, "0" &amp; F605, (LEN(F605))&gt;=3, F605)</f>
        <v>Comfort Bruwaa</v>
      </c>
    </row>
    <row r="606" spans="6:7" x14ac:dyDescent="0.3">
      <c r="F606" t="s">
        <v>937</v>
      </c>
      <c r="G606" t="str" cm="1">
        <f t="array" ref="G606">_xlfn.IFS(LEN(F606)=1, "00" &amp; F606, (LEN(F606))=2, "0" &amp; F606, (LEN(F606))&gt;=3, F606)</f>
        <v>Kofi Oduro</v>
      </c>
    </row>
    <row r="607" spans="6:7" x14ac:dyDescent="0.3">
      <c r="F607" t="s">
        <v>941</v>
      </c>
      <c r="G607" t="str" cm="1">
        <f t="array" ref="G607">_xlfn.IFS(LEN(F607)=1, "00" &amp; F607, (LEN(F607))=2, "0" &amp; F607, (LEN(F607))&gt;=3, F607)</f>
        <v>Dede Nartey</v>
      </c>
    </row>
    <row r="608" spans="6:7" x14ac:dyDescent="0.3">
      <c r="F608" t="s">
        <v>946</v>
      </c>
      <c r="G608" t="str" cm="1">
        <f t="array" ref="G608">_xlfn.IFS(LEN(F608)=1, "00" &amp; F608, (LEN(F608))=2, "0" &amp; F608, (LEN(F608))&gt;=3, F608)</f>
        <v>Hayford Mensah</v>
      </c>
    </row>
    <row r="609" spans="6:7" x14ac:dyDescent="0.3">
      <c r="F609" t="s">
        <v>952</v>
      </c>
      <c r="G609" t="str" cm="1">
        <f t="array" ref="G609">_xlfn.IFS(LEN(F609)=1, "00" &amp; F609, (LEN(F609))=2, "0" &amp; F609, (LEN(F609))&gt;=3, F609)</f>
        <v>William Addo</v>
      </c>
    </row>
    <row r="610" spans="6:7" x14ac:dyDescent="0.3">
      <c r="F610" t="s">
        <v>957</v>
      </c>
      <c r="G610" t="str" cm="1">
        <f t="array" ref="G610">_xlfn.IFS(LEN(F610)=1, "00" &amp; F610, (LEN(F610))=2, "0" &amp; F610, (LEN(F610))&gt;=3, F610)</f>
        <v>Ali Tetteh</v>
      </c>
    </row>
    <row r="611" spans="6:7" x14ac:dyDescent="0.3">
      <c r="F611" t="s">
        <v>963</v>
      </c>
      <c r="G611" t="str" cm="1">
        <f t="array" ref="G611">_xlfn.IFS(LEN(F611)=1, "00" &amp; F611, (LEN(F611))=2, "0" &amp; F611, (LEN(F611))&gt;=3, F611)</f>
        <v>Adama Sagno</v>
      </c>
    </row>
    <row r="612" spans="6:7" x14ac:dyDescent="0.3">
      <c r="F612" t="s">
        <v>967</v>
      </c>
      <c r="G612" t="str" cm="1">
        <f t="array" ref="G612">_xlfn.IFS(LEN(F612)=1, "00" &amp; F612, (LEN(F612))=2, "0" &amp; F612, (LEN(F612))&gt;=3, F612)</f>
        <v>Tetteh Wayoe</v>
      </c>
    </row>
    <row r="613" spans="6:7" x14ac:dyDescent="0.3">
      <c r="F613" t="s">
        <v>971</v>
      </c>
      <c r="G613" t="str" cm="1">
        <f t="array" ref="G613">_xlfn.IFS(LEN(F613)=1, "00" &amp; F613, (LEN(F613))=2, "0" &amp; F613, (LEN(F613))&gt;=3, F613)</f>
        <v>William Ofori</v>
      </c>
    </row>
    <row r="614" spans="6:7" x14ac:dyDescent="0.3">
      <c r="F614" t="s">
        <v>975</v>
      </c>
      <c r="G614" t="str" cm="1">
        <f t="array" ref="G614">_xlfn.IFS(LEN(F614)=1, "00" &amp; F614, (LEN(F614))=2, "0" &amp; F614, (LEN(F614))&gt;=3, F614)</f>
        <v>Enock Brafo</v>
      </c>
    </row>
    <row r="615" spans="6:7" x14ac:dyDescent="0.3">
      <c r="F615" t="s">
        <v>979</v>
      </c>
      <c r="G615" t="str" cm="1">
        <f t="array" ref="G615">_xlfn.IFS(LEN(F615)=1, "00" &amp; F615, (LEN(F615))=2, "0" &amp; F615, (LEN(F615))&gt;=3, F615)</f>
        <v>Yaw Peprah</v>
      </c>
    </row>
    <row r="616" spans="6:7" x14ac:dyDescent="0.3">
      <c r="F616" t="s">
        <v>983</v>
      </c>
      <c r="G616" t="str" cm="1">
        <f t="array" ref="G616">_xlfn.IFS(LEN(F616)=1, "00" &amp; F616, (LEN(F616))=2, "0" &amp; F616, (LEN(F616))&gt;=3, F616)</f>
        <v>Paul Brako</v>
      </c>
    </row>
    <row r="617" spans="6:7" x14ac:dyDescent="0.3">
      <c r="F617" t="s">
        <v>987</v>
      </c>
      <c r="G617" t="str" cm="1">
        <f t="array" ref="G617">_xlfn.IFS(LEN(F617)=1, "00" &amp; F617, (LEN(F617))=2, "0" &amp; F617, (LEN(F617))&gt;=3, F617)</f>
        <v>Comfort Apenteng</v>
      </c>
    </row>
    <row r="618" spans="6:7" x14ac:dyDescent="0.3">
      <c r="F618" t="s">
        <v>991</v>
      </c>
      <c r="G618" t="str" cm="1">
        <f t="array" ref="G618">_xlfn.IFS(LEN(F618)=1, "00" &amp; F618, (LEN(F618))=2, "0" &amp; F618, (LEN(F618))&gt;=3, F618)</f>
        <v>Georgina Korang</v>
      </c>
    </row>
    <row r="619" spans="6:7" x14ac:dyDescent="0.3">
      <c r="F619" t="s">
        <v>995</v>
      </c>
      <c r="G619" t="str" cm="1">
        <f t="array" ref="G619">_xlfn.IFS(LEN(F619)=1, "00" &amp; F619, (LEN(F619))=2, "0" &amp; F619, (LEN(F619))&gt;=3, F619)</f>
        <v>Juliana Odurowaa</v>
      </c>
    </row>
    <row r="620" spans="6:7" x14ac:dyDescent="0.3">
      <c r="F620" t="s">
        <v>1000</v>
      </c>
      <c r="G620" t="str" cm="1">
        <f t="array" ref="G620">_xlfn.IFS(LEN(F620)=1, "00" &amp; F620, (LEN(F620))=2, "0" &amp; F620, (LEN(F620))&gt;=3, F620)</f>
        <v>Adwoa Owusua</v>
      </c>
    </row>
    <row r="621" spans="6:7" x14ac:dyDescent="0.3">
      <c r="F621" t="s">
        <v>1004</v>
      </c>
      <c r="G621" t="str" cm="1">
        <f t="array" ref="G621">_xlfn.IFS(LEN(F621)=1, "00" &amp; F621, (LEN(F621))=2, "0" &amp; F621, (LEN(F621))&gt;=3, F621)</f>
        <v>Philipa Aryeetey</v>
      </c>
    </row>
    <row r="622" spans="6:7" x14ac:dyDescent="0.3">
      <c r="F622" t="s">
        <v>96</v>
      </c>
      <c r="G622" t="str" cm="1">
        <f t="array" ref="G622">_xlfn.IFS(LEN(F622)=1, "00" &amp; F622, (LEN(F622))=2, "0" &amp; F622, (LEN(F622))&gt;=3, F622)</f>
        <v>Emmanuel Osei</v>
      </c>
    </row>
    <row r="623" spans="6:7" x14ac:dyDescent="0.3">
      <c r="F623" t="s">
        <v>1013</v>
      </c>
      <c r="G623" t="str" cm="1">
        <f t="array" ref="G623">_xlfn.IFS(LEN(F623)=1, "00" &amp; F623, (LEN(F623))=2, "0" &amp; F623, (LEN(F623))&gt;=3, F623)</f>
        <v>Ama Cynthia</v>
      </c>
    </row>
    <row r="624" spans="6:7" x14ac:dyDescent="0.3">
      <c r="F624" t="s">
        <v>1018</v>
      </c>
      <c r="G624" t="str" cm="1">
        <f t="array" ref="G624">_xlfn.IFS(LEN(F624)=1, "00" &amp; F624, (LEN(F624))=2, "0" &amp; F624, (LEN(F624))&gt;=3, F624)</f>
        <v>Nicholas Kwadwo Yeboah</v>
      </c>
    </row>
    <row r="625" spans="6:7" x14ac:dyDescent="0.3">
      <c r="F625" t="s">
        <v>1022</v>
      </c>
      <c r="G625" t="str" cm="1">
        <f t="array" ref="G625">_xlfn.IFS(LEN(F625)=1, "00" &amp; F625, (LEN(F625))=2, "0" &amp; F625, (LEN(F625))&gt;=3, F625)</f>
        <v>Samuel Kikisi</v>
      </c>
    </row>
    <row r="626" spans="6:7" x14ac:dyDescent="0.3">
      <c r="F626" t="s">
        <v>1027</v>
      </c>
      <c r="G626" t="str" cm="1">
        <f t="array" ref="G626">_xlfn.IFS(LEN(F626)=1, "00" &amp; F626, (LEN(F626))=2, "0" &amp; F626, (LEN(F626))&gt;=3, F626)</f>
        <v>Godfred K. Ampabeng</v>
      </c>
    </row>
    <row r="627" spans="6:7" x14ac:dyDescent="0.3">
      <c r="F627" t="s">
        <v>1032</v>
      </c>
      <c r="G627" t="str" cm="1">
        <f t="array" ref="G627">_xlfn.IFS(LEN(F627)=1, "00" &amp; F627, (LEN(F627))=2, "0" &amp; F627, (LEN(F627))&gt;=3, F627)</f>
        <v>Boadi Darkwah</v>
      </c>
    </row>
    <row r="628" spans="6:7" x14ac:dyDescent="0.3">
      <c r="F628" t="s">
        <v>1037</v>
      </c>
      <c r="G628" t="str" cm="1">
        <f t="array" ref="G628">_xlfn.IFS(LEN(F628)=1, "00" &amp; F628, (LEN(F628))=2, "0" &amp; F628, (LEN(F628))&gt;=3, F628)</f>
        <v>Esther Boaduaa</v>
      </c>
    </row>
    <row r="629" spans="6:7" x14ac:dyDescent="0.3">
      <c r="F629" t="s">
        <v>1040</v>
      </c>
      <c r="G629" t="str" cm="1">
        <f t="array" ref="G629">_xlfn.IFS(LEN(F629)=1, "00" &amp; F629, (LEN(F629))=2, "0" &amp; F629, (LEN(F629))&gt;=3, F629)</f>
        <v>Kwaku Peprah Mireku</v>
      </c>
    </row>
    <row r="630" spans="6:7" x14ac:dyDescent="0.3">
      <c r="F630" t="s">
        <v>1044</v>
      </c>
      <c r="G630" t="str" cm="1">
        <f t="array" ref="G630">_xlfn.IFS(LEN(F630)=1, "00" &amp; F630, (LEN(F630))=2, "0" &amp; F630, (LEN(F630))&gt;=3, F630)</f>
        <v>Akua Botwe</v>
      </c>
    </row>
    <row r="631" spans="6:7" x14ac:dyDescent="0.3">
      <c r="F631" t="s">
        <v>822</v>
      </c>
      <c r="G631" t="str" cm="1">
        <f t="array" ref="G631">_xlfn.IFS(LEN(F631)=1, "00" &amp; F631, (LEN(F631))=2, "0" &amp; F631, (LEN(F631))&gt;=3, F631)</f>
        <v>Kwabena Appiah</v>
      </c>
    </row>
    <row r="632" spans="6:7" x14ac:dyDescent="0.3">
      <c r="F632" t="s">
        <v>1052</v>
      </c>
      <c r="G632" t="str" cm="1">
        <f t="array" ref="G632">_xlfn.IFS(LEN(F632)=1, "00" &amp; F632, (LEN(F632))=2, "0" &amp; F632, (LEN(F632))&gt;=3, F632)</f>
        <v>Abdul Razak Sulemana</v>
      </c>
    </row>
    <row r="633" spans="6:7" x14ac:dyDescent="0.3">
      <c r="F633" t="s">
        <v>1057</v>
      </c>
      <c r="G633" t="str" cm="1">
        <f t="array" ref="G633">_xlfn.IFS(LEN(F633)=1, "00" &amp; F633, (LEN(F633))=2, "0" &amp; F633, (LEN(F633))&gt;=3, F633)</f>
        <v>Bernard Asamoah</v>
      </c>
    </row>
    <row r="634" spans="6:7" x14ac:dyDescent="0.3">
      <c r="F634" t="s">
        <v>1061</v>
      </c>
      <c r="G634" t="str" cm="1">
        <f t="array" ref="G634">_xlfn.IFS(LEN(F634)=1, "00" &amp; F634, (LEN(F634))=2, "0" &amp; F634, (LEN(F634))&gt;=3, F634)</f>
        <v>Ama Obenewaa</v>
      </c>
    </row>
    <row r="635" spans="6:7" x14ac:dyDescent="0.3">
      <c r="F635" t="s">
        <v>1063</v>
      </c>
      <c r="G635" t="str" cm="1">
        <f t="array" ref="G635">_xlfn.IFS(LEN(F635)=1, "00" &amp; F635, (LEN(F635))=2, "0" &amp; F635, (LEN(F635))&gt;=3, F635)</f>
        <v>Janet Aboagyewaa</v>
      </c>
    </row>
    <row r="636" spans="6:7" x14ac:dyDescent="0.3">
      <c r="F636" t="s">
        <v>1068</v>
      </c>
      <c r="G636" t="str" cm="1">
        <f t="array" ref="G636">_xlfn.IFS(LEN(F636)=1, "00" &amp; F636, (LEN(F636))=2, "0" &amp; F636, (LEN(F636))&gt;=3, F636)</f>
        <v>Ernestina Asieduaa</v>
      </c>
    </row>
    <row r="637" spans="6:7" x14ac:dyDescent="0.3">
      <c r="F637" t="s">
        <v>1073</v>
      </c>
      <c r="G637" t="str" cm="1">
        <f t="array" ref="G637">_xlfn.IFS(LEN(F637)=1, "00" &amp; F637, (LEN(F637))=2, "0" &amp; F637, (LEN(F637))&gt;=3, F637)</f>
        <v>Goyen Appam</v>
      </c>
    </row>
    <row r="638" spans="6:7" x14ac:dyDescent="0.3">
      <c r="F638" t="s">
        <v>1077</v>
      </c>
      <c r="G638" t="str" cm="1">
        <f t="array" ref="G638">_xlfn.IFS(LEN(F638)=1, "00" &amp; F638, (LEN(F638))=2, "0" &amp; F638, (LEN(F638))&gt;=3, F638)</f>
        <v>Kwadwo Addo</v>
      </c>
    </row>
    <row r="639" spans="6:7" x14ac:dyDescent="0.3">
      <c r="F639" t="s">
        <v>1082</v>
      </c>
      <c r="G639" t="str" cm="1">
        <f t="array" ref="G639">_xlfn.IFS(LEN(F639)=1, "00" &amp; F639, (LEN(F639))=2, "0" &amp; F639, (LEN(F639))&gt;=3, F639)</f>
        <v>Akosua Nyamekye</v>
      </c>
    </row>
    <row r="640" spans="6:7" x14ac:dyDescent="0.3">
      <c r="F640" t="s">
        <v>1085</v>
      </c>
      <c r="G640" t="str" cm="1">
        <f t="array" ref="G640">_xlfn.IFS(LEN(F640)=1, "00" &amp; F640, (LEN(F640))=2, "0" &amp; F640, (LEN(F640))&gt;=3, F640)</f>
        <v>Emmanuel Kuma Tagbor</v>
      </c>
    </row>
    <row r="641" spans="6:7" x14ac:dyDescent="0.3">
      <c r="F641" t="s">
        <v>1091</v>
      </c>
      <c r="G641" t="str" cm="1">
        <f t="array" ref="G641">_xlfn.IFS(LEN(F641)=1, "00" &amp; F641, (LEN(F641))=2, "0" &amp; F641, (LEN(F641))&gt;=3, F641)</f>
        <v>Solo Gadzi Atikpoe</v>
      </c>
    </row>
    <row r="642" spans="6:7" x14ac:dyDescent="0.3">
      <c r="F642" t="s">
        <v>1095</v>
      </c>
      <c r="G642" t="str" cm="1">
        <f t="array" ref="G642">_xlfn.IFS(LEN(F642)=1, "00" &amp; F642, (LEN(F642))=2, "0" &amp; F642, (LEN(F642))&gt;=3, F642)</f>
        <v>Isaac Kwadwo Agyei</v>
      </c>
    </row>
    <row r="643" spans="6:7" x14ac:dyDescent="0.3">
      <c r="F643" t="s">
        <v>1100</v>
      </c>
      <c r="G643" t="str" cm="1">
        <f t="array" ref="G643">_xlfn.IFS(LEN(F643)=1, "00" &amp; F643, (LEN(F643))=2, "0" &amp; F643, (LEN(F643))&gt;=3, F643)</f>
        <v>Dina Appiah</v>
      </c>
    </row>
    <row r="644" spans="6:7" x14ac:dyDescent="0.3">
      <c r="F644" t="s">
        <v>1104</v>
      </c>
      <c r="G644" t="str" cm="1">
        <f t="array" ref="G644">_xlfn.IFS(LEN(F644)=1, "00" &amp; F644, (LEN(F644))=2, "0" &amp; F644, (LEN(F644))&gt;=3, F644)</f>
        <v>Solomon Nuadeke</v>
      </c>
    </row>
    <row r="645" spans="6:7" x14ac:dyDescent="0.3">
      <c r="F645" t="s">
        <v>1109</v>
      </c>
      <c r="G645" t="str" cm="1">
        <f t="array" ref="G645">_xlfn.IFS(LEN(F645)=1, "00" &amp; F645, (LEN(F645))=2, "0" &amp; F645, (LEN(F645))&gt;=3, F645)</f>
        <v>Rosemond Amoako</v>
      </c>
    </row>
    <row r="646" spans="6:7" x14ac:dyDescent="0.3">
      <c r="F646" t="s">
        <v>1113</v>
      </c>
      <c r="G646" t="str" cm="1">
        <f t="array" ref="G646">_xlfn.IFS(LEN(F646)=1, "00" &amp; F646, (LEN(F646))=2, "0" &amp; F646, (LEN(F646))&gt;=3, F646)</f>
        <v>Doris</v>
      </c>
    </row>
    <row r="647" spans="6:7" x14ac:dyDescent="0.3">
      <c r="F647" t="s">
        <v>1118</v>
      </c>
      <c r="G647" t="str" cm="1">
        <f t="array" ref="G647">_xlfn.IFS(LEN(F647)=1, "00" &amp; F647, (LEN(F647))=2, "0" &amp; F647, (LEN(F647))&gt;=3, F647)</f>
        <v>Richmond Asamoah</v>
      </c>
    </row>
    <row r="648" spans="6:7" x14ac:dyDescent="0.3">
      <c r="F648" t="s">
        <v>1123</v>
      </c>
      <c r="G648" t="str" cm="1">
        <f t="array" ref="G648">_xlfn.IFS(LEN(F648)=1, "00" &amp; F648, (LEN(F648))=2, "0" &amp; F648, (LEN(F648))&gt;=3, F648)</f>
        <v>Naomi Nuadeke</v>
      </c>
    </row>
    <row r="649" spans="6:7" x14ac:dyDescent="0.3">
      <c r="F649" t="s">
        <v>1127</v>
      </c>
      <c r="G649" t="str" cm="1">
        <f t="array" ref="G649">_xlfn.IFS(LEN(F649)=1, "00" &amp; F649, (LEN(F649))=2, "0" &amp; F649, (LEN(F649))&gt;=3, F649)</f>
        <v>Samuel Akwasi Acheampong</v>
      </c>
    </row>
    <row r="650" spans="6:7" x14ac:dyDescent="0.3">
      <c r="F650" t="s">
        <v>107</v>
      </c>
      <c r="G650" t="str" cm="1">
        <f t="array" ref="G650">_xlfn.IFS(LEN(F650)=1, "00" &amp; F650, (LEN(F650))=2, "0" &amp; F650, (LEN(F650))&gt;=3, F650)</f>
        <v>Kwabena Marfo</v>
      </c>
    </row>
    <row r="651" spans="6:7" x14ac:dyDescent="0.3">
      <c r="F651" t="s">
        <v>1134</v>
      </c>
      <c r="G651" t="str" cm="1">
        <f t="array" ref="G651">_xlfn.IFS(LEN(F651)=1, "00" &amp; F651, (LEN(F651))=2, "0" &amp; F651, (LEN(F651))&gt;=3, F651)</f>
        <v>Gifty Ampofo</v>
      </c>
    </row>
    <row r="652" spans="6:7" x14ac:dyDescent="0.3">
      <c r="F652" t="s">
        <v>1139</v>
      </c>
      <c r="G652" t="str" cm="1">
        <f t="array" ref="G652">_xlfn.IFS(LEN(F652)=1, "00" &amp; F652, (LEN(F652))=2, "0" &amp; F652, (LEN(F652))&gt;=3, F652)</f>
        <v>Regina Serwaa Ampofo</v>
      </c>
    </row>
    <row r="653" spans="6:7" x14ac:dyDescent="0.3">
      <c r="F653" t="s">
        <v>1142</v>
      </c>
      <c r="G653" t="str" cm="1">
        <f t="array" ref="G653">_xlfn.IFS(LEN(F653)=1, "00" &amp; F653, (LEN(F653))=2, "0" &amp; F653, (LEN(F653))&gt;=3, F653)</f>
        <v>Aku Ankrah</v>
      </c>
    </row>
    <row r="654" spans="6:7" x14ac:dyDescent="0.3">
      <c r="F654" t="s">
        <v>1148</v>
      </c>
      <c r="G654" t="str" cm="1">
        <f t="array" ref="G654">_xlfn.IFS(LEN(F654)=1, "00" &amp; F654, (LEN(F654))=2, "0" &amp; F654, (LEN(F654))&gt;=3, F654)</f>
        <v>Adu Kofi</v>
      </c>
    </row>
    <row r="655" spans="6:7" x14ac:dyDescent="0.3">
      <c r="F655" t="s">
        <v>1152</v>
      </c>
      <c r="G655" t="str" cm="1">
        <f t="array" ref="G655">_xlfn.IFS(LEN(F655)=1, "00" &amp; F655, (LEN(F655))=2, "0" &amp; F655, (LEN(F655))&gt;=3, F655)</f>
        <v>Louis Yaw Doku</v>
      </c>
    </row>
    <row r="656" spans="6:7" x14ac:dyDescent="0.3">
      <c r="F656" t="s">
        <v>1157</v>
      </c>
      <c r="G656" t="str" cm="1">
        <f t="array" ref="G656">_xlfn.IFS(LEN(F656)=1, "00" &amp; F656, (LEN(F656))=2, "0" &amp; F656, (LEN(F656))&gt;=3, F656)</f>
        <v>Comfort Odentaa</v>
      </c>
    </row>
    <row r="657" spans="6:7" x14ac:dyDescent="0.3">
      <c r="F657" t="s">
        <v>1162</v>
      </c>
      <c r="G657" t="str" cm="1">
        <f t="array" ref="G657">_xlfn.IFS(LEN(F657)=1, "00" &amp; F657, (LEN(F657))=2, "0" &amp; F657, (LEN(F657))&gt;=3, F657)</f>
        <v>Veronica Aku Amedi</v>
      </c>
    </row>
    <row r="658" spans="6:7" x14ac:dyDescent="0.3">
      <c r="F658" t="s">
        <v>1168</v>
      </c>
      <c r="G658" t="str" cm="1">
        <f t="array" ref="G658">_xlfn.IFS(LEN(F658)=1, "00" &amp; F658, (LEN(F658))=2, "0" &amp; F658, (LEN(F658))&gt;=3, F658)</f>
        <v>Emmanuel Asante</v>
      </c>
    </row>
    <row r="659" spans="6:7" x14ac:dyDescent="0.3">
      <c r="F659" t="s">
        <v>1174</v>
      </c>
      <c r="G659" t="str" cm="1">
        <f t="array" ref="G659">_xlfn.IFS(LEN(F659)=1, "00" &amp; F659, (LEN(F659))=2, "0" &amp; F659, (LEN(F659))&gt;=3, F659)</f>
        <v>Emmanuel Tettey</v>
      </c>
    </row>
    <row r="660" spans="6:7" x14ac:dyDescent="0.3">
      <c r="F660" t="s">
        <v>1180</v>
      </c>
      <c r="G660" t="str" cm="1">
        <f t="array" ref="G660">_xlfn.IFS(LEN(F660)=1, "00" &amp; F660, (LEN(F660))=2, "0" &amp; F660, (LEN(F660))&gt;=3, F660)</f>
        <v>Christina Affum</v>
      </c>
    </row>
    <row r="661" spans="6:7" x14ac:dyDescent="0.3">
      <c r="F661" t="s">
        <v>275</v>
      </c>
      <c r="G661" t="str" cm="1">
        <f t="array" ref="G661">_xlfn.IFS(LEN(F661)=1, "00" &amp; F661, (LEN(F661))=2, "0" &amp; F661, (LEN(F661))&gt;=3, F661)</f>
        <v>Yaw Antwi</v>
      </c>
    </row>
    <row r="662" spans="6:7" x14ac:dyDescent="0.3">
      <c r="F662" t="s">
        <v>1191</v>
      </c>
      <c r="G662" t="str" cm="1">
        <f t="array" ref="G662">_xlfn.IFS(LEN(F662)=1, "00" &amp; F662, (LEN(F662))=2, "0" &amp; F662, (LEN(F662))&gt;=3, F662)</f>
        <v>Kwabena Abrokwah</v>
      </c>
    </row>
    <row r="663" spans="6:7" x14ac:dyDescent="0.3">
      <c r="F663" t="s">
        <v>1197</v>
      </c>
      <c r="G663" t="str" cm="1">
        <f t="array" ref="G663">_xlfn.IFS(LEN(F663)=1, "00" &amp; F663, (LEN(F663))=2, "0" &amp; F663, (LEN(F663))&gt;=3, F663)</f>
        <v>Janet Ampofowaa Amponsah</v>
      </c>
    </row>
    <row r="664" spans="6:7" x14ac:dyDescent="0.3">
      <c r="F664" t="s">
        <v>1201</v>
      </c>
      <c r="G664" t="str" cm="1">
        <f t="array" ref="G664">_xlfn.IFS(LEN(F664)=1, "00" &amp; F664, (LEN(F664))=2, "0" &amp; F664, (LEN(F664))&gt;=3, F664)</f>
        <v>Priana Odame</v>
      </c>
    </row>
    <row r="665" spans="6:7" x14ac:dyDescent="0.3">
      <c r="F665" t="s">
        <v>1205</v>
      </c>
      <c r="G665" t="str" cm="1">
        <f t="array" ref="G665">_xlfn.IFS(LEN(F665)=1, "00" &amp; F665, (LEN(F665))=2, "0" &amp; F665, (LEN(F665))&gt;=3, F665)</f>
        <v>Celestial Awuku Nyarko</v>
      </c>
    </row>
    <row r="666" spans="6:7" x14ac:dyDescent="0.3">
      <c r="F666" t="s">
        <v>1208</v>
      </c>
      <c r="G666" t="str" cm="1">
        <f t="array" ref="G666">_xlfn.IFS(LEN(F666)=1, "00" &amp; F666, (LEN(F666))=2, "0" &amp; F666, (LEN(F666))&gt;=3, F666)</f>
        <v>Regina Brakoaa</v>
      </c>
    </row>
    <row r="667" spans="6:7" x14ac:dyDescent="0.3">
      <c r="F667" t="s">
        <v>1211</v>
      </c>
      <c r="G667" t="str" cm="1">
        <f t="array" ref="G667">_xlfn.IFS(LEN(F667)=1, "00" &amp; F667, (LEN(F667))=2, "0" &amp; F667, (LEN(F667))&gt;=3, F667)</f>
        <v>Maxwell Owusu</v>
      </c>
    </row>
    <row r="668" spans="6:7" x14ac:dyDescent="0.3">
      <c r="F668" t="s">
        <v>1213</v>
      </c>
      <c r="G668" t="str" cm="1">
        <f t="array" ref="G668">_xlfn.IFS(LEN(F668)=1, "00" &amp; F668, (LEN(F668))=2, "0" &amp; F668, (LEN(F668))&gt;=3, F668)</f>
        <v>Kwabena Sakyiama</v>
      </c>
    </row>
    <row r="669" spans="6:7" x14ac:dyDescent="0.3">
      <c r="F669" t="s">
        <v>1216</v>
      </c>
      <c r="G669" t="str" cm="1">
        <f t="array" ref="G669">_xlfn.IFS(LEN(F669)=1, "00" &amp; F669, (LEN(F669))=2, "0" &amp; F669, (LEN(F669))&gt;=3, F669)</f>
        <v>Akua Oforiwaa Anane</v>
      </c>
    </row>
    <row r="670" spans="6:7" x14ac:dyDescent="0.3">
      <c r="F670" t="s">
        <v>1219</v>
      </c>
      <c r="G670" t="str" cm="1">
        <f t="array" ref="G670">_xlfn.IFS(LEN(F670)=1, "00" &amp; F670, (LEN(F670))=2, "0" &amp; F670, (LEN(F670))&gt;=3, F670)</f>
        <v>Esi Agyarkwaa</v>
      </c>
    </row>
    <row r="671" spans="6:7" x14ac:dyDescent="0.3">
      <c r="F671" t="s">
        <v>1222</v>
      </c>
      <c r="G671" t="str" cm="1">
        <f t="array" ref="G671">_xlfn.IFS(LEN(F671)=1, "00" &amp; F671, (LEN(F671))=2, "0" &amp; F671, (LEN(F671))&gt;=3, F671)</f>
        <v>Mary Afia Akakpo</v>
      </c>
    </row>
    <row r="672" spans="6:7" x14ac:dyDescent="0.3">
      <c r="F672" t="s">
        <v>1225</v>
      </c>
      <c r="G672" t="str" cm="1">
        <f t="array" ref="G672">_xlfn.IFS(LEN(F672)=1, "00" &amp; F672, (LEN(F672))=2, "0" &amp; F672, (LEN(F672))&gt;=3, F672)</f>
        <v>Nana Larjder Kabutey</v>
      </c>
    </row>
    <row r="673" spans="6:7" x14ac:dyDescent="0.3">
      <c r="F673" t="s">
        <v>1228</v>
      </c>
      <c r="G673" t="str" cm="1">
        <f t="array" ref="G673">_xlfn.IFS(LEN(F673)=1, "00" &amp; F673, (LEN(F673))=2, "0" &amp; F673, (LEN(F673))&gt;=3, F673)</f>
        <v>Thomas Frimpong</v>
      </c>
    </row>
    <row r="674" spans="6:7" x14ac:dyDescent="0.3">
      <c r="F674" t="s">
        <v>1231</v>
      </c>
      <c r="G674" t="str" cm="1">
        <f t="array" ref="G674">_xlfn.IFS(LEN(F674)=1, "00" &amp; F674, (LEN(F674))=2, "0" &amp; F674, (LEN(F674))&gt;=3, F674)</f>
        <v>Tetteh Kwabena</v>
      </c>
    </row>
    <row r="675" spans="6:7" x14ac:dyDescent="0.3">
      <c r="F675" t="s">
        <v>1235</v>
      </c>
      <c r="G675" t="str" cm="1">
        <f t="array" ref="G675">_xlfn.IFS(LEN(F675)=1, "00" &amp; F675, (LEN(F675))=2, "0" &amp; F675, (LEN(F675))&gt;=3, F675)</f>
        <v>Jennifer Boatemaa</v>
      </c>
    </row>
    <row r="676" spans="6:7" x14ac:dyDescent="0.3">
      <c r="F676" t="s">
        <v>1238</v>
      </c>
      <c r="G676" t="str" cm="1">
        <f t="array" ref="G676">_xlfn.IFS(LEN(F676)=1, "00" &amp; F676, (LEN(F676))=2, "0" &amp; F676, (LEN(F676))&gt;=3, F676)</f>
        <v xml:space="preserve">Margaret Agyeiwaa </v>
      </c>
    </row>
    <row r="677" spans="6:7" x14ac:dyDescent="0.3">
      <c r="F677" t="s">
        <v>1241</v>
      </c>
      <c r="G677" t="str" cm="1">
        <f t="array" ref="G677">_xlfn.IFS(LEN(F677)=1, "00" &amp; F677, (LEN(F677))=2, "0" &amp; F677, (LEN(F677))&gt;=3, F677)</f>
        <v>Kwabena Tawiah</v>
      </c>
    </row>
    <row r="678" spans="6:7" x14ac:dyDescent="0.3">
      <c r="F678" t="s">
        <v>1244</v>
      </c>
      <c r="G678" t="str" cm="1">
        <f t="array" ref="G678">_xlfn.IFS(LEN(F678)=1, "00" &amp; F678, (LEN(F678))=2, "0" &amp; F678, (LEN(F678))&gt;=3, F678)</f>
        <v>Isaac Donkor</v>
      </c>
    </row>
    <row r="679" spans="6:7" x14ac:dyDescent="0.3">
      <c r="F679" t="s">
        <v>1247</v>
      </c>
      <c r="G679" t="str" cm="1">
        <f t="array" ref="G679">_xlfn.IFS(LEN(F679)=1, "00" &amp; F679, (LEN(F679))=2, "0" &amp; F679, (LEN(F679))&gt;=3, F679)</f>
        <v>Seth Asiedu</v>
      </c>
    </row>
    <row r="680" spans="6:7" x14ac:dyDescent="0.3">
      <c r="F680" t="s">
        <v>1249</v>
      </c>
      <c r="G680" t="str" cm="1">
        <f t="array" ref="G680">_xlfn.IFS(LEN(F680)=1, "00" &amp; F680, (LEN(F680))=2, "0" &amp; F680, (LEN(F680))&gt;=3, F680)</f>
        <v>Victoria Dede</v>
      </c>
    </row>
    <row r="681" spans="6:7" x14ac:dyDescent="0.3">
      <c r="F681" t="s">
        <v>1251</v>
      </c>
      <c r="G681" t="str" cm="1">
        <f t="array" ref="G681">_xlfn.IFS(LEN(F681)=1, "00" &amp; F681, (LEN(F681))=2, "0" &amp; F681, (LEN(F681))&gt;=3, F681)</f>
        <v>Kofi Ayebi</v>
      </c>
    </row>
    <row r="682" spans="6:7" x14ac:dyDescent="0.3">
      <c r="F682" t="s">
        <v>821</v>
      </c>
      <c r="G682" t="str" cm="1">
        <f t="array" ref="G682">_xlfn.IFS(LEN(F682)=1, "00" &amp; F682, (LEN(F682))=2, "0" &amp; F682, (LEN(F682))&gt;=3, F682)</f>
        <v>Kwadwo Darkwah</v>
      </c>
    </row>
    <row r="683" spans="6:7" x14ac:dyDescent="0.3">
      <c r="F683" t="s">
        <v>1256</v>
      </c>
      <c r="G683" t="str" cm="1">
        <f t="array" ref="G683">_xlfn.IFS(LEN(F683)=1, "00" &amp; F683, (LEN(F683))=2, "0" &amp; F683, (LEN(F683))&gt;=3, F683)</f>
        <v>Hanson Kofi Pinto</v>
      </c>
    </row>
    <row r="684" spans="6:7" x14ac:dyDescent="0.3">
      <c r="F684" t="s">
        <v>1259</v>
      </c>
      <c r="G684" t="str" cm="1">
        <f t="array" ref="G684">_xlfn.IFS(LEN(F684)=1, "00" &amp; F684, (LEN(F684))=2, "0" &amp; F684, (LEN(F684))&gt;=3, F684)</f>
        <v>Comfort Frimpomaa</v>
      </c>
    </row>
    <row r="685" spans="6:7" x14ac:dyDescent="0.3">
      <c r="F685" t="s">
        <v>1263</v>
      </c>
      <c r="G685" t="str" cm="1">
        <f t="array" ref="G685">_xlfn.IFS(LEN(F685)=1, "00" &amp; F685, (LEN(F685))=2, "0" &amp; F685, (LEN(F685))&gt;=3, F685)</f>
        <v>Kwadwo Agyeman</v>
      </c>
    </row>
    <row r="686" spans="6:7" x14ac:dyDescent="0.3">
      <c r="F686" t="s">
        <v>1265</v>
      </c>
      <c r="G686" t="str" cm="1">
        <f t="array" ref="G686">_xlfn.IFS(LEN(F686)=1, "00" &amp; F686, (LEN(F686))=2, "0" &amp; F686, (LEN(F686))&gt;=3, F686)</f>
        <v>Kwame Aboagye Oduro</v>
      </c>
    </row>
    <row r="687" spans="6:7" x14ac:dyDescent="0.3">
      <c r="F687" t="s">
        <v>1268</v>
      </c>
      <c r="G687" t="str" cm="1">
        <f t="array" ref="G687">_xlfn.IFS(LEN(F687)=1, "00" &amp; F687, (LEN(F687))=2, "0" &amp; F687, (LEN(F687))&gt;=3, F687)</f>
        <v>Comfort Obeng Ampah</v>
      </c>
    </row>
    <row r="688" spans="6:7" x14ac:dyDescent="0.3">
      <c r="F688" t="s">
        <v>1271</v>
      </c>
      <c r="G688" t="str" cm="1">
        <f t="array" ref="G688">_xlfn.IFS(LEN(F688)=1, "00" &amp; F688, (LEN(F688))=2, "0" &amp; F688, (LEN(F688))&gt;=3, F688)</f>
        <v>Kwame Akomeah</v>
      </c>
    </row>
    <row r="689" spans="6:7" x14ac:dyDescent="0.3">
      <c r="F689" t="s">
        <v>1317</v>
      </c>
      <c r="G689" t="str" cm="1">
        <f t="array" ref="G689">_xlfn.IFS(LEN(F689)=1, "00" &amp; F689, (LEN(F689))=2, "0" &amp; F689, (LEN(F689))&gt;=3, F689)</f>
        <v>Abena Akuma</v>
      </c>
    </row>
    <row r="690" spans="6:7" x14ac:dyDescent="0.3">
      <c r="F690" t="s">
        <v>1274</v>
      </c>
      <c r="G690" t="str" cm="1">
        <f t="array" ref="G690">_xlfn.IFS(LEN(F690)=1, "00" &amp; F690, (LEN(F690))=2, "0" &amp; F690, (LEN(F690))&gt;=3, F690)</f>
        <v>Sagbor Gazo</v>
      </c>
    </row>
    <row r="691" spans="6:7" x14ac:dyDescent="0.3">
      <c r="F691" t="s">
        <v>1277</v>
      </c>
      <c r="G691" t="str" cm="1">
        <f t="array" ref="G691">_xlfn.IFS(LEN(F691)=1, "00" &amp; F691, (LEN(F691))=2, "0" &amp; F691, (LEN(F691))&gt;=3, F691)</f>
        <v>Ransford Arthur</v>
      </c>
    </row>
    <row r="692" spans="6:7" x14ac:dyDescent="0.3">
      <c r="F692" t="s">
        <v>1280</v>
      </c>
      <c r="G692" t="str" cm="1">
        <f t="array" ref="G692">_xlfn.IFS(LEN(F692)=1, "00" &amp; F692, (LEN(F692))=2, "0" &amp; F692, (LEN(F692))&gt;=3, F692)</f>
        <v>Kwasi Torgbui</v>
      </c>
    </row>
    <row r="693" spans="6:7" x14ac:dyDescent="0.3">
      <c r="F693" t="s">
        <v>1283</v>
      </c>
      <c r="G693" t="str" cm="1">
        <f t="array" ref="G693">_xlfn.IFS(LEN(F693)=1, "00" &amp; F693, (LEN(F693))=2, "0" &amp; F693, (LEN(F693))&gt;=3, F693)</f>
        <v>Faustina Aboagyewaa</v>
      </c>
    </row>
    <row r="694" spans="6:7" x14ac:dyDescent="0.3">
      <c r="F694" t="s">
        <v>1285</v>
      </c>
      <c r="G694" t="str" cm="1">
        <f t="array" ref="G694">_xlfn.IFS(LEN(F694)=1, "00" &amp; F694, (LEN(F694))=2, "0" &amp; F694, (LEN(F694))&gt;=3, F694)</f>
        <v>Nicholas Akwasi Ampofo</v>
      </c>
    </row>
    <row r="695" spans="6:7" x14ac:dyDescent="0.3">
      <c r="F695" t="s">
        <v>1310</v>
      </c>
      <c r="G695" t="str" cm="1">
        <f t="array" ref="G695">_xlfn.IFS(LEN(F695)=1, "00" &amp; F695, (LEN(F695))=2, "0" &amp; F695, (LEN(F695))&gt;=3, F695)</f>
        <v>Janet Agyeibea</v>
      </c>
    </row>
    <row r="696" spans="6:7" x14ac:dyDescent="0.3">
      <c r="F696" t="s">
        <v>1315</v>
      </c>
      <c r="G696" t="str" cm="1">
        <f t="array" ref="G696">_xlfn.IFS(LEN(F696)=1, "00" &amp; F696, (LEN(F696))=2, "0" &amp; F696, (LEN(F696))&gt;=3, F696)</f>
        <v>Paulina Nartey</v>
      </c>
    </row>
    <row r="697" spans="6:7" x14ac:dyDescent="0.3">
      <c r="F697" t="s">
        <v>1319</v>
      </c>
      <c r="G697" t="str" cm="1">
        <f t="array" ref="G697">_xlfn.IFS(LEN(F697)=1, "00" &amp; F697, (LEN(F697))=2, "0" &amp; F697, (LEN(F697))&gt;=3, F697)</f>
        <v>Thomas Adomako</v>
      </c>
    </row>
    <row r="698" spans="6:7" x14ac:dyDescent="0.3">
      <c r="F698" t="s">
        <v>1335</v>
      </c>
      <c r="G698" t="str" cm="1">
        <f t="array" ref="G698">_xlfn.IFS(LEN(F698)=1, "00" &amp; F698, (LEN(F698))=2, "0" &amp; F698, (LEN(F698))&gt;=3, F698)</f>
        <v>Evang. Jonathan Appiah Abrokwah</v>
      </c>
    </row>
    <row r="699" spans="6:7" x14ac:dyDescent="0.3">
      <c r="F699" t="s">
        <v>1342</v>
      </c>
      <c r="G699" t="str" cm="1">
        <f t="array" ref="G699">_xlfn.IFS(LEN(F699)=1, "00" &amp; F699, (LEN(F699))=2, "0" &amp; F699, (LEN(F699))&gt;=3, F699)</f>
        <v>Samuel Amponsah</v>
      </c>
    </row>
    <row r="700" spans="6:7" x14ac:dyDescent="0.3">
      <c r="F700" t="s">
        <v>1379</v>
      </c>
      <c r="G700" t="str" cm="1">
        <f t="array" ref="G700">_xlfn.IFS(LEN(F700)=1, "00" &amp; F700, (LEN(F700))=2, "0" &amp; F700, (LEN(F700))&gt;=3, F700)</f>
        <v>Sarah Fynn Thompson</v>
      </c>
    </row>
    <row r="701" spans="6:7" x14ac:dyDescent="0.3">
      <c r="F701" t="s">
        <v>1344</v>
      </c>
      <c r="G701" t="str" cm="1">
        <f t="array" ref="G701">_xlfn.IFS(LEN(F701)=1, "00" &amp; F701, (LEN(F701))=2, "0" &amp; F701, (LEN(F701))&gt;=3, F701)</f>
        <v>Augustina Konadu</v>
      </c>
    </row>
    <row r="702" spans="6:7" x14ac:dyDescent="0.3">
      <c r="F702" t="s">
        <v>1339</v>
      </c>
      <c r="G702" t="str" cm="1">
        <f t="array" ref="G702">_xlfn.IFS(LEN(F702)=1, "00" &amp; F702, (LEN(F702))=2, "0" &amp; F702, (LEN(F702))&gt;=3, F702)</f>
        <v>Yaw Amponsah</v>
      </c>
    </row>
    <row r="703" spans="6:7" x14ac:dyDescent="0.3">
      <c r="F703" t="s">
        <v>1347</v>
      </c>
      <c r="G703" t="str" cm="1">
        <f t="array" ref="G703">_xlfn.IFS(LEN(F703)=1, "00" &amp; F703, (LEN(F703))=2, "0" &amp; F703, (LEN(F703))&gt;=3, F703)</f>
        <v>Augustina Agyeiwaa</v>
      </c>
    </row>
    <row r="704" spans="6:7" x14ac:dyDescent="0.3">
      <c r="F704" t="s">
        <v>1352</v>
      </c>
      <c r="G704" t="str" cm="1">
        <f t="array" ref="G704">_xlfn.IFS(LEN(F704)=1, "00" &amp; F704, (LEN(F704))=2, "0" &amp; F704, (LEN(F704))&gt;=3, F704)</f>
        <v>Akua Korang</v>
      </c>
    </row>
    <row r="705" spans="6:7" x14ac:dyDescent="0.3">
      <c r="F705" t="s">
        <v>1349</v>
      </c>
      <c r="G705" t="str" cm="1">
        <f t="array" ref="G705">_xlfn.IFS(LEN(F705)=1, "00" &amp; F705, (LEN(F705))=2, "0" &amp; F705, (LEN(F705))&gt;=3, F705)</f>
        <v>Christian Affum</v>
      </c>
    </row>
    <row r="706" spans="6:7" x14ac:dyDescent="0.3">
      <c r="F706" t="s">
        <v>1354</v>
      </c>
      <c r="G706" t="str" cm="1">
        <f t="array" ref="G706">_xlfn.IFS(LEN(F706)=1, "00" &amp; F706, (LEN(F706))=2, "0" &amp; F706, (LEN(F706))&gt;=3, F706)</f>
        <v>Juliana Nuadeke</v>
      </c>
    </row>
    <row r="707" spans="6:7" x14ac:dyDescent="0.3">
      <c r="F707" t="s">
        <v>1358</v>
      </c>
      <c r="G707" t="str" cm="1">
        <f t="array" ref="G707">_xlfn.IFS(LEN(F707)=1, "00" &amp; F707, (LEN(F707))=2, "0" &amp; F707, (LEN(F707))&gt;=3, F707)</f>
        <v>Akua Tuah</v>
      </c>
    </row>
    <row r="708" spans="6:7" x14ac:dyDescent="0.3">
      <c r="F708" t="s">
        <v>1361</v>
      </c>
      <c r="G708" t="str" cm="1">
        <f t="array" ref="G708">_xlfn.IFS(LEN(F708)=1, "00" &amp; F708, (LEN(F708))=2, "0" &amp; F708, (LEN(F708))&gt;=3, F708)</f>
        <v>Jennifer Amponsah</v>
      </c>
    </row>
    <row r="709" spans="6:7" x14ac:dyDescent="0.3">
      <c r="F709" t="s">
        <v>1364</v>
      </c>
      <c r="G709" t="str" cm="1">
        <f t="array" ref="G709">_xlfn.IFS(LEN(F709)=1, "00" &amp; F709, (LEN(F709))=2, "0" &amp; F709, (LEN(F709))&gt;=3, F709)</f>
        <v>Kofi Nti</v>
      </c>
    </row>
    <row r="710" spans="6:7" x14ac:dyDescent="0.3">
      <c r="F710" t="s">
        <v>1373</v>
      </c>
      <c r="G710" t="str" cm="1">
        <f t="array" ref="G710">_xlfn.IFS(LEN(F710)=1, "00" &amp; F710, (LEN(F710))=2, "0" &amp; F710, (LEN(F710))&gt;=3, F710)</f>
        <v>Esther Adjetey</v>
      </c>
    </row>
    <row r="711" spans="6:7" x14ac:dyDescent="0.3">
      <c r="F711" t="s">
        <v>1375</v>
      </c>
      <c r="G711" t="str" cm="1">
        <f t="array" ref="G711">_xlfn.IFS(LEN(F711)=1, "00" &amp; F711, (LEN(F711))=2, "0" &amp; F711, (LEN(F711))&gt;=3, F711)</f>
        <v>Sussana Serwaa</v>
      </c>
    </row>
    <row r="712" spans="6:7" x14ac:dyDescent="0.3">
      <c r="F712" t="s">
        <v>1377</v>
      </c>
      <c r="G712" t="str" cm="1">
        <f t="array" ref="G712">_xlfn.IFS(LEN(F712)=1, "00" &amp; F712, (LEN(F712))=2, "0" &amp; F712, (LEN(F712))&gt;=3, F712)</f>
        <v>Ken Amoah</v>
      </c>
    </row>
    <row r="713" spans="6:7" x14ac:dyDescent="0.3">
      <c r="F713" t="s">
        <v>1389</v>
      </c>
      <c r="G713" t="str" cm="1">
        <f t="array" ref="G713">_xlfn.IFS(LEN(F713)=1, "00" &amp; F713, (LEN(F713))=2, "0" &amp; F713, (LEN(F713))&gt;=3, F713)</f>
        <v>Kwasi Nti</v>
      </c>
    </row>
    <row r="714" spans="6:7" x14ac:dyDescent="0.3">
      <c r="F714" t="s">
        <v>1397</v>
      </c>
      <c r="G714" t="s">
        <v>1</v>
      </c>
    </row>
    <row r="715" spans="6:7" x14ac:dyDescent="0.3">
      <c r="F715" t="s">
        <v>1394</v>
      </c>
      <c r="G715" t="str" cm="1">
        <f t="array" ref="G715">_xlfn.IFS(LEN(F715)=1, "00" &amp; F715, (LEN(F715))=2, "0" &amp; F715, (LEN(F715))&gt;=3, F715)</f>
        <v>Prince Obeng</v>
      </c>
    </row>
    <row r="716" spans="6:7" x14ac:dyDescent="0.3">
      <c r="F716" t="s">
        <v>1467</v>
      </c>
      <c r="G716" t="str" cm="1">
        <f t="array" ref="G716">_xlfn.IFS(LEN(F716)=1, "00" &amp; F716, (LEN(F716))=2, "0" &amp; F716, (LEN(F716))&gt;=3, F716)</f>
        <v>Rita Coffie</v>
      </c>
    </row>
    <row r="717" spans="6:7" x14ac:dyDescent="0.3">
      <c r="F717" t="s">
        <v>1402</v>
      </c>
      <c r="G717" t="str" cm="1">
        <f t="array" ref="G717">_xlfn.IFS(LEN(F717)=1, "00" &amp; F717, (LEN(F717))=2, "0" &amp; F717, (LEN(F717))&gt;=3, F717)</f>
        <v>Kwaku Yeboah</v>
      </c>
    </row>
    <row r="718" spans="6:7" x14ac:dyDescent="0.3">
      <c r="F718" t="s">
        <v>1404</v>
      </c>
      <c r="G718" t="str" cm="1">
        <f t="array" ref="G718">_xlfn.IFS(LEN(F718)=1, "00" &amp; F718, (LEN(F718))=2, "0" &amp; F718, (LEN(F718))&gt;=3, F718)</f>
        <v>Dora Amaku Akpey</v>
      </c>
    </row>
    <row r="719" spans="6:7" x14ac:dyDescent="0.3">
      <c r="F719" t="s">
        <v>1408</v>
      </c>
      <c r="G719" t="str" cm="1">
        <f t="array" ref="G719">_xlfn.IFS(LEN(F719)=1, "00" &amp; F719, (LEN(F719))=2, "0" &amp; F719, (LEN(F719))&gt;=3, F719)</f>
        <v>Rose Afia Kpodo</v>
      </c>
    </row>
    <row r="720" spans="6:7" x14ac:dyDescent="0.3">
      <c r="F720" t="s">
        <v>1423</v>
      </c>
      <c r="G720" t="str" cm="1">
        <f t="array" ref="G720">_xlfn.IFS(LEN(F720)=1, "00" &amp; F720, (LEN(F720))=2, "0" &amp; F720, (LEN(F720))&gt;=3, F720)</f>
        <v>Afia Nsiah</v>
      </c>
    </row>
    <row r="721" spans="6:7" x14ac:dyDescent="0.3">
      <c r="F721" t="s">
        <v>1426</v>
      </c>
      <c r="G721" t="str" cm="1">
        <f t="array" ref="G721">_xlfn.IFS(LEN(F721)=1, "00" &amp; F721, (LEN(F721))=2, "0" &amp; F721, (LEN(F721))&gt;=3, F721)</f>
        <v>Samuel Duah</v>
      </c>
    </row>
    <row r="722" spans="6:7" x14ac:dyDescent="0.3">
      <c r="F722" t="s">
        <v>116</v>
      </c>
      <c r="G722" t="str" cm="1">
        <f t="array" ref="G722">_xlfn.IFS(LEN(F722)=1, "00" &amp; F722, (LEN(F722))=2, "0" &amp; F722, (LEN(F722))&gt;=3, F722)</f>
        <v>Kwame Frimpong</v>
      </c>
    </row>
    <row r="723" spans="6:7" x14ac:dyDescent="0.3">
      <c r="F723" t="s">
        <v>1462</v>
      </c>
      <c r="G723" t="str" cm="1">
        <f t="array" ref="G723">_xlfn.IFS(LEN(F723)=1, "00" &amp; F723, (LEN(F723))=2, "0" &amp; F723, (LEN(F723))&gt;=3, F723)</f>
        <v>Joseph Doku</v>
      </c>
    </row>
    <row r="724" spans="6:7" x14ac:dyDescent="0.3">
      <c r="F724" t="s">
        <v>1465</v>
      </c>
      <c r="G724" t="str" cm="1">
        <f t="array" ref="G724">_xlfn.IFS(LEN(F724)=1, "00" &amp; F724, (LEN(F724))=2, "0" &amp; F724, (LEN(F724))&gt;=3, F724)</f>
        <v>Kofi Agyekum</v>
      </c>
    </row>
    <row r="725" spans="6:7" x14ac:dyDescent="0.3">
      <c r="F725" t="s">
        <v>1476</v>
      </c>
      <c r="G725" t="str" cm="1">
        <f t="array" ref="G725">_xlfn.IFS(LEN(F725)=1, "00" &amp; F725, (LEN(F725))=2, "0" &amp; F725, (LEN(F725))&gt;=3, F725)</f>
        <v>Nicholas Kofi Nimako</v>
      </c>
    </row>
    <row r="726" spans="6:7" x14ac:dyDescent="0.3">
      <c r="F726" t="s">
        <v>1479</v>
      </c>
      <c r="G726" t="str" cm="1">
        <f t="array" ref="G726">_xlfn.IFS(LEN(F726)=1, "00" &amp; F726, (LEN(F726))=2, "0" &amp; F726, (LEN(F726))&gt;=3, F726)</f>
        <v>Yaa Ofosua</v>
      </c>
    </row>
    <row r="727" spans="6:7" x14ac:dyDescent="0.3">
      <c r="F727" t="s">
        <v>1486</v>
      </c>
      <c r="G727" t="str" cm="1">
        <f t="array" ref="G727">_xlfn.IFS(LEN(F727)=1, "00" &amp; F727, (LEN(F727))=2, "0" &amp; F727, (LEN(F727))&gt;=3, F727)</f>
        <v>Beatrice Acquah</v>
      </c>
    </row>
    <row r="728" spans="6:7" x14ac:dyDescent="0.3">
      <c r="F728" t="s">
        <v>1490</v>
      </c>
      <c r="G728" t="str" cm="1">
        <f t="array" ref="G728">_xlfn.IFS(LEN(F728)=1, "00" &amp; F728, (LEN(F728))=2, "0" &amp; F728, (LEN(F728))&gt;=3, F728)</f>
        <v>Paulina Kissiwaa</v>
      </c>
    </row>
    <row r="729" spans="6:7" x14ac:dyDescent="0.3">
      <c r="F729" t="s">
        <v>1492</v>
      </c>
      <c r="G729" t="str" cm="1">
        <f t="array" ref="G729">_xlfn.IFS(LEN(F729)=1, "00" &amp; F729, (LEN(F729))=2, "0" &amp; F729, (LEN(F729))&gt;=3, F729)</f>
        <v>Yobio Korleki</v>
      </c>
    </row>
    <row r="730" spans="6:7" x14ac:dyDescent="0.3">
      <c r="F730" t="s">
        <v>1499</v>
      </c>
      <c r="G730" t="str" cm="1">
        <f t="array" ref="G730">_xlfn.IFS(LEN(F730)=1, "00" &amp; F730, (LEN(F730))=2, "0" &amp; F730, (LEN(F730))&gt;=3, F730)</f>
        <v>Matilda Bosompemaa</v>
      </c>
    </row>
    <row r="731" spans="6:7" x14ac:dyDescent="0.3">
      <c r="F731" t="s">
        <v>1502</v>
      </c>
      <c r="G731" t="str" cm="1">
        <f t="array" ref="G731">_xlfn.IFS(LEN(F731)=1, "00" &amp; F731, (LEN(F731))=2, "0" &amp; F731, (LEN(F731))&gt;=3, F731)</f>
        <v>Dina Opokuaa</v>
      </c>
    </row>
    <row r="732" spans="6:7" x14ac:dyDescent="0.3">
      <c r="F732" t="s">
        <v>1505</v>
      </c>
      <c r="G732" t="str" cm="1">
        <f t="array" ref="G732">_xlfn.IFS(LEN(F732)=1, "00" &amp; F732, (LEN(F732))=2, "0" &amp; F732, (LEN(F732))&gt;=3, F732)</f>
        <v>Rosemond Osei</v>
      </c>
    </row>
    <row r="733" spans="6:7" x14ac:dyDescent="0.3">
      <c r="F733" t="s">
        <v>1507</v>
      </c>
      <c r="G733" t="str" cm="1">
        <f t="array" ref="G733">_xlfn.IFS(LEN(F733)=1, "00" &amp; F733, (LEN(F733))=2, "0" &amp; F733, (LEN(F733))&gt;=3, F733)</f>
        <v>Kwasi Kyei</v>
      </c>
    </row>
    <row r="734" spans="6:7" x14ac:dyDescent="0.3">
      <c r="F734" t="s">
        <v>1510</v>
      </c>
      <c r="G734" t="str" cm="1">
        <f t="array" ref="G734">_xlfn.IFS(LEN(F734)=1, "00" &amp; F734, (LEN(F734))=2, "0" &amp; F734, (LEN(F734))&gt;=3, F734)</f>
        <v>Yaa Owusua</v>
      </c>
    </row>
    <row r="735" spans="6:7" x14ac:dyDescent="0.3">
      <c r="F735" t="s">
        <v>1515</v>
      </c>
      <c r="G735" t="str" cm="1">
        <f t="array" ref="G735">_xlfn.IFS(LEN(F735)=1, "00" &amp; F735, (LEN(F735))=2, "0" &amp; F735, (LEN(F735))&gt;=3, F735)</f>
        <v>Selina Asantewaa</v>
      </c>
    </row>
    <row r="736" spans="6:7" x14ac:dyDescent="0.3">
      <c r="F736" t="s">
        <v>1517</v>
      </c>
      <c r="G736" t="str" cm="1">
        <f t="array" ref="G736">_xlfn.IFS(LEN(F736)=1, "00" &amp; F736, (LEN(F736))=2, "0" &amp; F736, (LEN(F736))&gt;=3, F736)</f>
        <v>Esther Narkie</v>
      </c>
    </row>
    <row r="737" spans="6:7" x14ac:dyDescent="0.3">
      <c r="F737" t="s">
        <v>1520</v>
      </c>
      <c r="G737" t="str" cm="1">
        <f t="array" ref="G737">_xlfn.IFS(LEN(F737)=1, "00" &amp; F737, (LEN(F737))=2, "0" &amp; F737, (LEN(F737))&gt;=3, F737)</f>
        <v>Vida Korang</v>
      </c>
    </row>
    <row r="738" spans="6:7" x14ac:dyDescent="0.3">
      <c r="F738" t="s">
        <v>1545</v>
      </c>
      <c r="G738" t="str" cm="1">
        <f t="array" ref="G738">_xlfn.IFS(LEN(F738)=1, "00" &amp; F738, (LEN(F738))=2, "0" &amp; F738, (LEN(F738))&gt;=3, F738)</f>
        <v>Florence Amoako Atta</v>
      </c>
    </row>
    <row r="739" spans="6:7" x14ac:dyDescent="0.3">
      <c r="F739" t="s">
        <v>1537</v>
      </c>
      <c r="G739" t="str" cm="1">
        <f t="array" ref="G739">_xlfn.IFS(LEN(F739)=1, "00" &amp; F739, (LEN(F739))=2, "0" &amp; F739, (LEN(F739))&gt;=3, F739)</f>
        <v>Charity Boadiwaa</v>
      </c>
    </row>
    <row r="740" spans="6:7" x14ac:dyDescent="0.3">
      <c r="F740" t="s">
        <v>1541</v>
      </c>
      <c r="G740" t="str" cm="1">
        <f t="array" ref="G740">_xlfn.IFS(LEN(F740)=1, "00" &amp; F740, (LEN(F740))=2, "0" &amp; F740, (LEN(F740))&gt;=3, F740)</f>
        <v>Kofi Bosompem</v>
      </c>
    </row>
    <row r="741" spans="6:7" x14ac:dyDescent="0.3">
      <c r="F741" t="s">
        <v>1554</v>
      </c>
      <c r="G741" t="str" cm="1">
        <f t="array" ref="G741">_xlfn.IFS(LEN(F741)=1, "00" &amp; F741, (LEN(F741))=2, "0" &amp; F741, (LEN(F741))&gt;=3, F741)</f>
        <v>Salomey Akua Buah</v>
      </c>
    </row>
    <row r="742" spans="6:7" x14ac:dyDescent="0.3">
      <c r="F742" t="s">
        <v>1557</v>
      </c>
      <c r="G742" t="str" cm="1">
        <f t="array" ref="G742">_xlfn.IFS(LEN(F742)=1, "00" &amp; F742, (LEN(F742))=2, "0" &amp; F742, (LEN(F742))&gt;=3, F742)</f>
        <v>Cecilia Serwaa</v>
      </c>
    </row>
    <row r="743" spans="6:7" x14ac:dyDescent="0.3">
      <c r="F743" t="s">
        <v>1565</v>
      </c>
      <c r="G743" t="str" cm="1">
        <f t="array" ref="G743">_xlfn.IFS(LEN(F743)=1, "00" &amp; F743, (LEN(F743))=2, "0" &amp; F743, (LEN(F743))&gt;=3, F743)</f>
        <v>Janet Boadua</v>
      </c>
    </row>
    <row r="744" spans="6:7" x14ac:dyDescent="0.3">
      <c r="F744" t="s">
        <v>1570</v>
      </c>
      <c r="G744" t="str" cm="1">
        <f t="array" ref="G744">_xlfn.IFS(LEN(F744)=1, "00" &amp; F744, (LEN(F744))=2, "0" &amp; F744, (LEN(F744))&gt;=3, F744)</f>
        <v>Faustina Ayimaah</v>
      </c>
    </row>
    <row r="745" spans="6:7" x14ac:dyDescent="0.3">
      <c r="F745" t="s">
        <v>1575</v>
      </c>
      <c r="G745" t="str" cm="1">
        <f t="array" ref="G745">_xlfn.IFS(LEN(F745)=1, "00" &amp; F745, (LEN(F745))=2, "0" &amp; F745, (LEN(F745))&gt;=3, F745)</f>
        <v>Akosua Pomaah</v>
      </c>
    </row>
    <row r="746" spans="6:7" x14ac:dyDescent="0.3">
      <c r="F746" t="s">
        <v>1580</v>
      </c>
      <c r="G746" t="str" cm="1">
        <f t="array" ref="G746">_xlfn.IFS(LEN(F746)=1, "00" &amp; F746, (LEN(F746))=2, "0" &amp; F746, (LEN(F746))&gt;=3, F746)</f>
        <v>Patrick Owusu</v>
      </c>
    </row>
    <row r="747" spans="6:7" x14ac:dyDescent="0.3">
      <c r="F747" t="s">
        <v>1583</v>
      </c>
      <c r="G747" t="str" cm="1">
        <f t="array" ref="G747">_xlfn.IFS(LEN(F747)=1, "00" &amp; F747, (LEN(F747))=2, "0" &amp; F747, (LEN(F747))&gt;=3, F747)</f>
        <v>Faustina Doku</v>
      </c>
    </row>
    <row r="748" spans="6:7" x14ac:dyDescent="0.3">
      <c r="F748" t="s">
        <v>1586</v>
      </c>
      <c r="G748" t="str" cm="1">
        <f t="array" ref="G748">_xlfn.IFS(LEN(F748)=1, "00" &amp; F748, (LEN(F748))=2, "0" &amp; F748, (LEN(F748))&gt;=3, F748)</f>
        <v>Emmanuel Charles Apenteng</v>
      </c>
    </row>
    <row r="749" spans="6:7" x14ac:dyDescent="0.3">
      <c r="F749" t="s">
        <v>1594</v>
      </c>
      <c r="G749" t="str" cm="1">
        <f t="array" ref="G749">_xlfn.IFS(LEN(F749)=1, "00" &amp; F749, (LEN(F749))=2, "0" &amp; F749, (LEN(F749))&gt;=3, F749)</f>
        <v>Maxwell Nimako</v>
      </c>
    </row>
    <row r="750" spans="6:7" x14ac:dyDescent="0.3">
      <c r="F750" t="s">
        <v>1605</v>
      </c>
      <c r="G750" t="str" cm="1">
        <f t="array" ref="G750">_xlfn.IFS(LEN(F750)=1, "00" &amp; F750, (LEN(F750))=2, "0" &amp; F750, (LEN(F750))&gt;=3, F750)</f>
        <v>Mary Bosompem</v>
      </c>
    </row>
    <row r="751" spans="6:7" x14ac:dyDescent="0.3">
      <c r="F751" t="s">
        <v>1740</v>
      </c>
      <c r="G751" t="str" cm="1">
        <f t="array" ref="G751">_xlfn.IFS(LEN(F751)=1, "00" &amp; F751, (LEN(F751))=2, "0" &amp; F751, (LEN(F751))&gt;=3, F751)</f>
        <v>Stephen Twum Ampofo</v>
      </c>
    </row>
    <row r="752" spans="6:7" x14ac:dyDescent="0.3">
      <c r="F752" t="s">
        <v>1600</v>
      </c>
      <c r="G752" t="str" cm="1">
        <f t="array" ref="G752">_xlfn.IFS(LEN(F752)=1, "00" &amp; F752, (LEN(F752))=2, "0" &amp; F752, (LEN(F752))&gt;=3, F752)</f>
        <v>Elizabeth Ofosua</v>
      </c>
    </row>
    <row r="753" spans="6:7" x14ac:dyDescent="0.3">
      <c r="F753" t="s">
        <v>1610</v>
      </c>
      <c r="G753" t="str" cm="1">
        <f t="array" ref="G753">_xlfn.IFS(LEN(F753)=1, "00" &amp; F753, (LEN(F753))=2, "0" &amp; F753, (LEN(F753))&gt;=3, F753)</f>
        <v>Seth Aboagye</v>
      </c>
    </row>
    <row r="754" spans="6:7" x14ac:dyDescent="0.3">
      <c r="F754" t="s">
        <v>1618</v>
      </c>
      <c r="G754" t="str" cm="1">
        <f t="array" ref="G754">_xlfn.IFS(LEN(F754)=1, "00" &amp; F754, (LEN(F754))=2, "0" &amp; F754, (LEN(F754))&gt;=3, F754)</f>
        <v>Gladys Ampofoaa</v>
      </c>
    </row>
    <row r="755" spans="6:7" x14ac:dyDescent="0.3">
      <c r="F755" t="s">
        <v>1621</v>
      </c>
      <c r="G755" t="str" cm="1">
        <f t="array" ref="G755">_xlfn.IFS(LEN(F755)=1, "00" &amp; F755, (LEN(F755))=2, "0" &amp; F755, (LEN(F755))&gt;=3, F755)</f>
        <v>Andrews Amoako</v>
      </c>
    </row>
    <row r="756" spans="6:7" x14ac:dyDescent="0.3">
      <c r="F756" t="s">
        <v>1625</v>
      </c>
      <c r="G756" t="str" cm="1">
        <f t="array" ref="G756">_xlfn.IFS(LEN(F756)=1, "00" &amp; F756, (LEN(F756))=2, "0" &amp; F756, (LEN(F756))&gt;=3, F756)</f>
        <v>Adwoa Amponsah</v>
      </c>
    </row>
    <row r="757" spans="6:7" x14ac:dyDescent="0.3">
      <c r="F757" t="s">
        <v>1640</v>
      </c>
      <c r="G757" t="str" cm="1">
        <f t="array" ref="G757">_xlfn.IFS(LEN(F757)=1, "00" &amp; F757, (LEN(F757))=2, "0" &amp; F757, (LEN(F757))&gt;=3, F757)</f>
        <v>Kwadwo Acheampong</v>
      </c>
    </row>
    <row r="758" spans="6:7" x14ac:dyDescent="0.3">
      <c r="F758" t="s">
        <v>1649</v>
      </c>
      <c r="G758" t="str" cm="1">
        <f t="array" ref="G758">_xlfn.IFS(LEN(F758)=1, "00" &amp; F758, (LEN(F758))=2, "0" &amp; F758, (LEN(F758))&gt;=3, F758)</f>
        <v>Afia Ntiamoah</v>
      </c>
    </row>
    <row r="759" spans="6:7" x14ac:dyDescent="0.3">
      <c r="F759" t="s">
        <v>1657</v>
      </c>
      <c r="G759" t="str" cm="1">
        <f t="array" ref="G759">_xlfn.IFS(LEN(F759)=1, "00" &amp; F759, (LEN(F759))=2, "0" &amp; F759, (LEN(F759))&gt;=3, F759)</f>
        <v>Mary Frimpomaa</v>
      </c>
    </row>
    <row r="760" spans="6:7" x14ac:dyDescent="0.3">
      <c r="F760" t="s">
        <v>1654</v>
      </c>
      <c r="G760" t="str" cm="1">
        <f t="array" ref="G760">_xlfn.IFS(LEN(F760)=1, "00" &amp; F760, (LEN(F760))=2, "0" &amp; F760, (LEN(F760))&gt;=3, F760)</f>
        <v>Kofi Asamoah</v>
      </c>
    </row>
    <row r="761" spans="6:7" x14ac:dyDescent="0.3">
      <c r="F761" t="s">
        <v>1663</v>
      </c>
      <c r="G761" t="str" cm="1">
        <f t="array" ref="G761">_xlfn.IFS(LEN(F761)=1, "00" &amp; F761, (LEN(F761))=2, "0" &amp; F761, (LEN(F761))&gt;=3, F761)</f>
        <v>George Nkansah</v>
      </c>
    </row>
    <row r="762" spans="6:7" x14ac:dyDescent="0.3">
      <c r="F762" t="s">
        <v>1690</v>
      </c>
      <c r="G762" t="str" cm="1">
        <f t="array" ref="G762">_xlfn.IFS(LEN(F762)=1, "00" &amp; F762, (LEN(F762))=2, "0" &amp; F762, (LEN(F762))&gt;=3, F762)</f>
        <v>Bernard Adu</v>
      </c>
    </row>
    <row r="763" spans="6:7" x14ac:dyDescent="0.3">
      <c r="F763" t="s">
        <v>991</v>
      </c>
      <c r="G763" t="str" cm="1">
        <f t="array" ref="G763">_xlfn.IFS(LEN(F763)=1, "00" &amp; F763, (LEN(F763))=2, "0" &amp; F763, (LEN(F763))&gt;=3, F763)</f>
        <v>Georgina Korang</v>
      </c>
    </row>
    <row r="764" spans="6:7" x14ac:dyDescent="0.3">
      <c r="F764" t="s">
        <v>1674</v>
      </c>
      <c r="G764" t="str" cm="1">
        <f t="array" ref="G764">_xlfn.IFS(LEN(F764)=1, "00" &amp; F764, (LEN(F764))=2, "0" &amp; F764, (LEN(F764))&gt;=3, F764)</f>
        <v>Isaac Darko</v>
      </c>
    </row>
    <row r="765" spans="6:7" x14ac:dyDescent="0.3">
      <c r="F765" t="s">
        <v>1676</v>
      </c>
      <c r="G765" t="str" cm="1">
        <f t="array" ref="G765">_xlfn.IFS(LEN(F765)=1, "00" &amp; F765, (LEN(F765))=2, "0" &amp; F765, (LEN(F765))&gt;=3, F765)</f>
        <v>Vivian Animah</v>
      </c>
    </row>
    <row r="766" spans="6:7" x14ac:dyDescent="0.3">
      <c r="F766" t="s">
        <v>1678</v>
      </c>
      <c r="G766" t="str" cm="1">
        <f t="array" ref="G766">_xlfn.IFS(LEN(F766)=1, "00" &amp; F766, (LEN(F766))=2, "0" &amp; F766, (LEN(F766))&gt;=3, F766)</f>
        <v>Christiana Kwakyewaa</v>
      </c>
    </row>
    <row r="767" spans="6:7" x14ac:dyDescent="0.3">
      <c r="F767" t="s">
        <v>1680</v>
      </c>
      <c r="G767" t="str" cm="1">
        <f t="array" ref="G767">_xlfn.IFS(LEN(F767)=1, "00" &amp; F767, (LEN(F767))=2, "0" &amp; F767, (LEN(F767))&gt;=3, F767)</f>
        <v>Emelia Ampofoaa</v>
      </c>
    </row>
    <row r="768" spans="6:7" x14ac:dyDescent="0.3">
      <c r="F768" t="s">
        <v>1694</v>
      </c>
      <c r="G768" t="str" cm="1">
        <f t="array" ref="G768">_xlfn.IFS(LEN(F768)=1, "00" &amp; F768, (LEN(F768))=2, "0" &amp; F768, (LEN(F768))&gt;=3, F768)</f>
        <v>Kwasi Owusu</v>
      </c>
    </row>
    <row r="769" spans="6:7" x14ac:dyDescent="0.3">
      <c r="F769" t="s">
        <v>1702</v>
      </c>
      <c r="G769" t="str" cm="1">
        <f t="array" ref="G769">_xlfn.IFS(LEN(F769)=1, "00" &amp; F769, (LEN(F769))=2, "0" &amp; F769, (LEN(F769))&gt;=3, F769)</f>
        <v>Joanita Ofori Asante</v>
      </c>
    </row>
    <row r="770" spans="6:7" x14ac:dyDescent="0.3">
      <c r="F770" t="s">
        <v>1705</v>
      </c>
      <c r="G770" t="str" cm="1">
        <f t="array" ref="G770">_xlfn.IFS(LEN(F770)=1, "00" &amp; F770, (LEN(F770))=2, "0" &amp; F770, (LEN(F770))&gt;=3, F770)</f>
        <v>Samuel Osei</v>
      </c>
    </row>
    <row r="771" spans="6:7" x14ac:dyDescent="0.3">
      <c r="F771" t="s">
        <v>1726</v>
      </c>
      <c r="G771" t="str" cm="1">
        <f t="array" ref="G771">_xlfn.IFS(LEN(F771)=1, "00" &amp; F771, (LEN(F771))=2, "0" &amp; F771, (LEN(F771))&gt;=3, F771)</f>
        <v>Kate Owusu Sekyere</v>
      </c>
    </row>
    <row r="772" spans="6:7" x14ac:dyDescent="0.3">
      <c r="F772" t="s">
        <v>1729</v>
      </c>
      <c r="G772" t="str" cm="1">
        <f t="array" ref="G772">_xlfn.IFS(LEN(F772)=1, "00" &amp; F772, (LEN(F772))=2, "0" &amp; F772, (LEN(F772))&gt;=3, F772)</f>
        <v>Samson Duodu</v>
      </c>
    </row>
    <row r="773" spans="6:7" x14ac:dyDescent="0.3">
      <c r="F773" t="s">
        <v>1731</v>
      </c>
      <c r="G773" t="str" cm="1">
        <f t="array" ref="G773">_xlfn.IFS(LEN(F773)=1, "00" &amp; F773, (LEN(F773))=2, "0" &amp; F773, (LEN(F773))&gt;=3, F773)</f>
        <v>Daniel Akafua</v>
      </c>
    </row>
    <row r="774" spans="6:7" x14ac:dyDescent="0.3">
      <c r="F774" t="s">
        <v>1747</v>
      </c>
      <c r="G774" t="str" cm="1">
        <f t="array" ref="G774">_xlfn.IFS(LEN(F774)=1, "00" &amp; F774, (LEN(F774))=2, "0" &amp; F774, (LEN(F774))&gt;=3, F774)</f>
        <v>Regina Boateng</v>
      </c>
    </row>
    <row r="775" spans="6:7" x14ac:dyDescent="0.3">
      <c r="F775" t="s">
        <v>1759</v>
      </c>
      <c r="G775" t="str" cm="1">
        <f t="array" ref="G775">_xlfn.IFS(LEN(F775)=1, "00" &amp; F775, (LEN(F775))=2, "0" &amp; F775, (LEN(F775))&gt;=3, F775)</f>
        <v>Evans Omane</v>
      </c>
    </row>
    <row r="776" spans="6:7" x14ac:dyDescent="0.3">
      <c r="F776" t="s">
        <v>1763</v>
      </c>
      <c r="G776" t="str" cm="1">
        <f t="array" ref="G776">_xlfn.IFS(LEN(F776)=1, "00" &amp; F776, (LEN(F776))=2, "0" &amp; F776, (LEN(F776))&gt;=3, F776)</f>
        <v>Paul Owusu</v>
      </c>
    </row>
    <row r="777" spans="6:7" x14ac:dyDescent="0.3">
      <c r="F777" t="s">
        <v>1766</v>
      </c>
      <c r="G777" t="str" cm="1">
        <f t="array" ref="G777">_xlfn.IFS(LEN(F777)=1, "00" &amp; F777, (LEN(F777))=2, "0" &amp; F777, (LEN(F777))&gt;=3, F777)</f>
        <v>Daniel Quaye</v>
      </c>
    </row>
    <row r="778" spans="6:7" x14ac:dyDescent="0.3">
      <c r="F778" t="s">
        <v>1772</v>
      </c>
      <c r="G778" t="str" cm="1">
        <f t="array" ref="G778">_xlfn.IFS(LEN(F778)=1, "00" &amp; F778, (LEN(F778))=2, "0" &amp; F778, (LEN(F778))&gt;=3, F778)</f>
        <v>Juliana Akoto</v>
      </c>
    </row>
    <row r="779" spans="6:7" x14ac:dyDescent="0.3">
      <c r="F779" t="s">
        <v>1779</v>
      </c>
      <c r="G779" t="str" cm="1">
        <f t="array" ref="G779">_xlfn.IFS(LEN(F779)=1, "00" &amp; F779, (LEN(F779))=2, "0" &amp; F779, (LEN(F779))&gt;=3, F779)</f>
        <v>John Eshun</v>
      </c>
    </row>
    <row r="780" spans="6:7" x14ac:dyDescent="0.3">
      <c r="F780" t="s">
        <v>1785</v>
      </c>
      <c r="G780" t="str" cm="1">
        <f t="array" ref="G780">_xlfn.IFS(LEN(F780)=1, "00" &amp; F780, (LEN(F780))=2, "0" &amp; F780, (LEN(F780))&gt;=3, F780)</f>
        <v>Abena Badu</v>
      </c>
    </row>
    <row r="781" spans="6:7" x14ac:dyDescent="0.3">
      <c r="F781" t="s">
        <v>1788</v>
      </c>
      <c r="G781" t="str" cm="1">
        <f t="array" ref="G781">_xlfn.IFS(LEN(F781)=1, "00" &amp; F781, (LEN(F781))=2, "0" &amp; F781, (LEN(F781))&gt;=3, F781)</f>
        <v>Janet Oforiwaa</v>
      </c>
    </row>
    <row r="782" spans="6:7" x14ac:dyDescent="0.3">
      <c r="F782" t="s">
        <v>1791</v>
      </c>
      <c r="G782" t="str" cm="1">
        <f t="array" ref="G782">_xlfn.IFS(LEN(F782)=1, "00" &amp; F782, (LEN(F782))=2, "0" &amp; F782, (LEN(F782))&gt;=3, F782)</f>
        <v>William Ebo Amoako</v>
      </c>
    </row>
    <row r="783" spans="6:7" x14ac:dyDescent="0.3">
      <c r="F783" t="s">
        <v>1797</v>
      </c>
      <c r="G783" t="str" cm="1">
        <f t="array" ref="G783">_xlfn.IFS(LEN(F783)=1, "00" &amp; F783, (LEN(F783))=2, "0" &amp; F783, (LEN(F783))&gt;=3, F783)</f>
        <v>Michael Yaw Asare</v>
      </c>
    </row>
    <row r="784" spans="6:7" x14ac:dyDescent="0.3">
      <c r="F784" t="s">
        <v>1802</v>
      </c>
      <c r="G784" t="str" cm="1">
        <f t="array" ref="G784">_xlfn.IFS(LEN(F784)=1, "00" &amp; F784, (LEN(F784))=2, "0" &amp; F784, (LEN(F784))&gt;=3, F784)</f>
        <v>Paul Asare</v>
      </c>
    </row>
    <row r="785" spans="6:7" x14ac:dyDescent="0.3">
      <c r="F785" t="s">
        <v>1811</v>
      </c>
      <c r="G785" t="str" cm="1">
        <f t="array" ref="G785">_xlfn.IFS(LEN(F785)=1, "00" &amp; F785, (LEN(F785))=2, "0" &amp; F785, (LEN(F785))&gt;=3, F785)</f>
        <v>Alice Ampofowaa</v>
      </c>
    </row>
    <row r="786" spans="6:7" x14ac:dyDescent="0.3">
      <c r="F786" t="s">
        <v>1822</v>
      </c>
      <c r="G786" t="str" cm="1">
        <f t="array" ref="G786">_xlfn.IFS(LEN(F786)=1, "00" &amp; F786, (LEN(F786))=2, "0" &amp; F786, (LEN(F786))&gt;=3, F786)</f>
        <v>Mercy  Pomaah</v>
      </c>
    </row>
    <row r="787" spans="6:7" x14ac:dyDescent="0.3">
      <c r="F787" t="s">
        <v>1828</v>
      </c>
      <c r="G787" t="str" cm="1">
        <f t="array" ref="G787">_xlfn.IFS(LEN(F787)=1, "00" &amp; F787, (LEN(F787))=2, "0" &amp; F787, (LEN(F787))&gt;=3, F787)</f>
        <v>Emmanuel Kofi Batsa</v>
      </c>
    </row>
    <row r="788" spans="6:7" x14ac:dyDescent="0.3">
      <c r="F788" t="s">
        <v>1835</v>
      </c>
      <c r="G788" t="str" cm="1">
        <f t="array" ref="G788">_xlfn.IFS(LEN(F788)=1, "00" &amp; F788, (LEN(F788))=2, "0" &amp; F788, (LEN(F788))&gt;=3, F788)</f>
        <v>Comfort Lashatey Doku</v>
      </c>
    </row>
    <row r="789" spans="6:7" x14ac:dyDescent="0.3">
      <c r="F789" t="s">
        <v>1849</v>
      </c>
      <c r="G789" t="str" cm="1">
        <f t="array" ref="G789">_xlfn.IFS(LEN(F789)=1, "00" &amp; F789, (LEN(F789))=2, "0" &amp; F789, (LEN(F789))&gt;=3, F789)</f>
        <v>Ellen Akosua Ofosuaa</v>
      </c>
    </row>
    <row r="790" spans="6:7" x14ac:dyDescent="0.3">
      <c r="F790" t="s">
        <v>1852</v>
      </c>
      <c r="G790" t="str" cm="1">
        <f t="array" ref="G790">_xlfn.IFS(LEN(F790)=1, "00" &amp; F790, (LEN(F790))=2, "0" &amp; F790, (LEN(F790))&gt;=3, F790)</f>
        <v>Sam Amoako</v>
      </c>
    </row>
    <row r="791" spans="6:7" x14ac:dyDescent="0.3">
      <c r="F791" t="s">
        <v>1874</v>
      </c>
      <c r="G791" t="str" cm="1">
        <f t="array" ref="G791">_xlfn.IFS(LEN(F791)=1, "00" &amp; F791, (LEN(F791))=2, "0" &amp; F791, (LEN(F791))&gt;=3, F791)</f>
        <v>Janet Bosompemaa</v>
      </c>
    </row>
    <row r="792" spans="6:7" x14ac:dyDescent="0.3">
      <c r="F792" t="s">
        <v>1881</v>
      </c>
      <c r="G792" t="str" cm="1">
        <f t="array" ref="G792">_xlfn.IFS(LEN(F792)=1, "00" &amp; F792, (LEN(F792))=2, "0" &amp; F792, (LEN(F792))&gt;=3, F792)</f>
        <v>Kwadwo Aryeetey</v>
      </c>
    </row>
    <row r="793" spans="6:7" x14ac:dyDescent="0.3">
      <c r="F793" t="s">
        <v>1878</v>
      </c>
      <c r="G793" t="str" cm="1">
        <f t="array" ref="G793">_xlfn.IFS(LEN(F793)=1, "00" &amp; F793, (LEN(F793))=2, "0" &amp; F793, (LEN(F793))&gt;=3, F793)</f>
        <v>Comfort Wawaa Boatemaa</v>
      </c>
    </row>
    <row r="794" spans="6:7" x14ac:dyDescent="0.3">
      <c r="F794" t="s">
        <v>1883</v>
      </c>
      <c r="G794" t="str" cm="1">
        <f t="array" ref="G794">_xlfn.IFS(LEN(F794)=1, "00" &amp; F794, (LEN(F794))=2, "0" &amp; F794, (LEN(F794))&gt;=3, F794)</f>
        <v>Kwabena Apenteng Amponsah</v>
      </c>
    </row>
    <row r="795" spans="6:7" x14ac:dyDescent="0.3">
      <c r="F795" t="s">
        <v>1887</v>
      </c>
      <c r="G795" t="str" cm="1">
        <f t="array" ref="G795">_xlfn.IFS(LEN(F795)=1, "00" &amp; F795, (LEN(F795))=2, "0" &amp; F795, (LEN(F795))&gt;=3, F795)</f>
        <v>Margaret Akoto</v>
      </c>
    </row>
    <row r="796" spans="6:7" x14ac:dyDescent="0.3">
      <c r="F796" t="s">
        <v>1890</v>
      </c>
      <c r="G796" t="str" cm="1">
        <f t="array" ref="G796">_xlfn.IFS(LEN(F796)=1, "00" &amp; F796, (LEN(F796))=2, "0" &amp; F796, (LEN(F796))&gt;=3, F796)</f>
        <v>Daniel Okyere</v>
      </c>
    </row>
    <row r="797" spans="6:7" x14ac:dyDescent="0.3">
      <c r="F797" t="s">
        <v>1904</v>
      </c>
      <c r="G797" t="str" cm="1">
        <f t="array" ref="G797">_xlfn.IFS(LEN(F797)=1, "00" &amp; F797, (LEN(F797))=2, "0" &amp; F797, (LEN(F797))&gt;=3, F797)</f>
        <v>Rebecca Narkie</v>
      </c>
    </row>
    <row r="798" spans="6:7" x14ac:dyDescent="0.3">
      <c r="F798" t="s">
        <v>1907</v>
      </c>
      <c r="G798" t="str" cm="1">
        <f t="array" ref="G798">_xlfn.IFS(LEN(F798)=1, "00" &amp; F798, (LEN(F798))=2, "0" &amp; F798, (LEN(F798))&gt;=3, F798)</f>
        <v>Diana Asare</v>
      </c>
    </row>
    <row r="799" spans="6:7" x14ac:dyDescent="0.3">
      <c r="F799" t="s">
        <v>1915</v>
      </c>
      <c r="G799" t="str" cm="1">
        <f t="array" ref="G799">_xlfn.IFS(LEN(F799)=1, "00" &amp; F799, (LEN(F799))=2, "0" &amp; F799, (LEN(F799))&gt;=3, F799)</f>
        <v>Mercy Opoku Appiah</v>
      </c>
    </row>
    <row r="800" spans="6:7" x14ac:dyDescent="0.3">
      <c r="F800" t="s">
        <v>1918</v>
      </c>
      <c r="G800" t="str" cm="1">
        <f t="array" ref="G800">_xlfn.IFS(LEN(F800)=1, "00" &amp; F800, (LEN(F800))=2, "0" &amp; F800, (LEN(F800))&gt;=3, F800)</f>
        <v>Kwabena Atuah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Q18"/>
  <sheetViews>
    <sheetView zoomScale="90" zoomScaleNormal="90" workbookViewId="0">
      <selection activeCell="B17" sqref="B17"/>
    </sheetView>
  </sheetViews>
  <sheetFormatPr defaultRowHeight="14.4" x14ac:dyDescent="0.3"/>
  <cols>
    <col min="1" max="1" width="6.77734375" bestFit="1" customWidth="1"/>
    <col min="2" max="2" width="7" customWidth="1"/>
    <col min="3" max="3" width="23.77734375" bestFit="1" customWidth="1"/>
    <col min="4" max="4" width="11.109375" bestFit="1" customWidth="1"/>
    <col min="5" max="5" width="11.88671875" style="86" bestFit="1" customWidth="1"/>
    <col min="6" max="10" width="11.88671875" bestFit="1" customWidth="1"/>
    <col min="11" max="11" width="17.109375" style="169" bestFit="1" customWidth="1"/>
    <col min="12" max="12" width="19" style="169" bestFit="1" customWidth="1"/>
    <col min="13" max="13" width="17.88671875" style="169" bestFit="1" customWidth="1"/>
    <col min="14" max="15" width="12.6640625" style="169" bestFit="1" customWidth="1"/>
    <col min="16" max="16" width="11.33203125" style="169" bestFit="1" customWidth="1"/>
    <col min="17" max="17" width="18.77734375" style="169" bestFit="1" customWidth="1"/>
  </cols>
  <sheetData>
    <row r="1" spans="1:17" x14ac:dyDescent="0.3">
      <c r="A1" t="s">
        <v>1933</v>
      </c>
      <c r="B1" t="s">
        <v>1321</v>
      </c>
      <c r="C1" t="s">
        <v>1322</v>
      </c>
      <c r="D1" t="s">
        <v>17</v>
      </c>
      <c r="E1" s="86" t="s">
        <v>1589</v>
      </c>
      <c r="F1" t="s">
        <v>1588</v>
      </c>
      <c r="G1" t="s">
        <v>1597</v>
      </c>
      <c r="H1" t="s">
        <v>1598</v>
      </c>
      <c r="I1" t="s">
        <v>1596</v>
      </c>
      <c r="J1" t="s">
        <v>1599</v>
      </c>
      <c r="K1" t="s">
        <v>1927</v>
      </c>
      <c r="L1" t="s">
        <v>1931</v>
      </c>
      <c r="M1" t="s">
        <v>1926</v>
      </c>
      <c r="N1" t="s">
        <v>1928</v>
      </c>
      <c r="O1" t="s">
        <v>1929</v>
      </c>
      <c r="P1" t="s">
        <v>1930</v>
      </c>
      <c r="Q1" t="s">
        <v>1932</v>
      </c>
    </row>
    <row r="2" spans="1:17" x14ac:dyDescent="0.3">
      <c r="A2" s="152">
        <v>1</v>
      </c>
      <c r="B2" s="151" t="s">
        <v>1336</v>
      </c>
      <c r="C2" s="152" t="s">
        <v>1895</v>
      </c>
      <c r="D2" s="152" t="s">
        <v>1715</v>
      </c>
      <c r="E2" s="152" t="s">
        <v>1896</v>
      </c>
      <c r="F2" s="152" t="s">
        <v>1896</v>
      </c>
      <c r="G2" s="152" t="s">
        <v>1896</v>
      </c>
      <c r="H2" s="152" t="s">
        <v>1896</v>
      </c>
      <c r="I2" s="152" t="s">
        <v>1896</v>
      </c>
      <c r="J2" s="152" t="s">
        <v>1896</v>
      </c>
      <c r="K2" s="169">
        <v>0</v>
      </c>
      <c r="L2" s="169">
        <v>0</v>
      </c>
      <c r="M2" s="169">
        <v>50</v>
      </c>
      <c r="N2" s="169">
        <v>100</v>
      </c>
      <c r="O2" s="169">
        <v>110</v>
      </c>
      <c r="P2" s="169">
        <v>0</v>
      </c>
      <c r="Q2" s="169">
        <f>SUM(Table2[[#This Row],[SOAP &amp; DETTOL]:[PANT2]])</f>
        <v>260</v>
      </c>
    </row>
    <row r="3" spans="1:17" x14ac:dyDescent="0.3">
      <c r="A3" s="152">
        <v>2</v>
      </c>
      <c r="B3" s="151" t="s">
        <v>1353</v>
      </c>
      <c r="C3" s="152" t="s">
        <v>1354</v>
      </c>
      <c r="D3" s="152" t="s">
        <v>1715</v>
      </c>
      <c r="E3" s="152" t="s">
        <v>1911</v>
      </c>
      <c r="F3" s="152" t="s">
        <v>1911</v>
      </c>
      <c r="G3" s="152" t="s">
        <v>1911</v>
      </c>
      <c r="H3" s="152" t="s">
        <v>1911</v>
      </c>
      <c r="I3" s="152" t="s">
        <v>1911</v>
      </c>
      <c r="J3" s="152" t="s">
        <v>1911</v>
      </c>
      <c r="K3" s="169">
        <v>100</v>
      </c>
      <c r="L3" s="169">
        <v>150</v>
      </c>
      <c r="M3" s="169">
        <v>50</v>
      </c>
      <c r="N3" s="169">
        <v>100</v>
      </c>
      <c r="O3" s="169">
        <v>110</v>
      </c>
      <c r="P3" s="169">
        <v>30</v>
      </c>
      <c r="Q3" s="169">
        <f>SUM(Table2[[#This Row],[SOAP &amp; DETTOL]:[PANT2]])</f>
        <v>540</v>
      </c>
    </row>
    <row r="4" spans="1:17" x14ac:dyDescent="0.3">
      <c r="A4" s="152">
        <v>3</v>
      </c>
      <c r="B4" s="151" t="s">
        <v>1475</v>
      </c>
      <c r="C4" s="152" t="s">
        <v>1476</v>
      </c>
      <c r="D4" s="152" t="s">
        <v>1716</v>
      </c>
      <c r="E4" s="196" t="s">
        <v>1911</v>
      </c>
      <c r="F4" s="196" t="s">
        <v>1911</v>
      </c>
      <c r="G4" s="196" t="s">
        <v>1911</v>
      </c>
      <c r="H4" s="196" t="s">
        <v>1911</v>
      </c>
      <c r="I4" s="196" t="s">
        <v>1911</v>
      </c>
      <c r="J4" s="196" t="s">
        <v>1911</v>
      </c>
      <c r="K4" s="169">
        <v>100</v>
      </c>
      <c r="L4" s="199">
        <v>150</v>
      </c>
      <c r="M4" s="199">
        <v>50</v>
      </c>
      <c r="N4" s="169">
        <v>100</v>
      </c>
      <c r="O4" s="169">
        <v>110</v>
      </c>
      <c r="P4" s="169">
        <v>30</v>
      </c>
      <c r="Q4" s="169">
        <f>SUM(Table2[[#This Row],[SOAP &amp; DETTOL]:[PANT2]])</f>
        <v>540</v>
      </c>
    </row>
    <row r="5" spans="1:17" x14ac:dyDescent="0.3">
      <c r="A5" s="152">
        <v>4</v>
      </c>
      <c r="B5" s="151" t="s">
        <v>1501</v>
      </c>
      <c r="C5" s="152" t="s">
        <v>1502</v>
      </c>
      <c r="D5" s="152" t="s">
        <v>1715</v>
      </c>
      <c r="E5" s="152" t="s">
        <v>1911</v>
      </c>
      <c r="F5" s="152" t="s">
        <v>1911</v>
      </c>
      <c r="G5" s="152" t="s">
        <v>1911</v>
      </c>
      <c r="H5" s="152" t="s">
        <v>1911</v>
      </c>
      <c r="I5" s="152" t="s">
        <v>1911</v>
      </c>
      <c r="J5" s="152" t="s">
        <v>1911</v>
      </c>
      <c r="K5" s="169">
        <v>100</v>
      </c>
      <c r="L5" s="169">
        <v>150</v>
      </c>
      <c r="M5" s="169">
        <v>50</v>
      </c>
      <c r="N5" s="169">
        <v>100</v>
      </c>
      <c r="O5" s="169">
        <v>110</v>
      </c>
      <c r="P5" s="169">
        <v>30</v>
      </c>
      <c r="Q5" s="169">
        <f>SUM(Table2[[#This Row],[SOAP &amp; DETTOL]:[PANT2]])</f>
        <v>540</v>
      </c>
    </row>
    <row r="6" spans="1:17" x14ac:dyDescent="0.3">
      <c r="A6" s="152">
        <v>5</v>
      </c>
      <c r="B6" s="195" t="s">
        <v>1514</v>
      </c>
      <c r="C6" s="196" t="s">
        <v>1515</v>
      </c>
      <c r="D6" s="152" t="s">
        <v>1715</v>
      </c>
      <c r="E6" s="152" t="s">
        <v>1911</v>
      </c>
      <c r="F6" s="152" t="s">
        <v>1911</v>
      </c>
      <c r="G6" s="152" t="s">
        <v>1911</v>
      </c>
      <c r="H6" s="152" t="s">
        <v>1911</v>
      </c>
      <c r="I6" s="152" t="s">
        <v>1911</v>
      </c>
      <c r="J6" s="152" t="s">
        <v>1911</v>
      </c>
      <c r="K6" s="169">
        <v>100</v>
      </c>
      <c r="L6" s="169">
        <v>150</v>
      </c>
      <c r="M6" s="169">
        <v>50</v>
      </c>
      <c r="N6" s="169">
        <v>100</v>
      </c>
      <c r="O6" s="169">
        <v>110</v>
      </c>
      <c r="P6" s="169">
        <v>30</v>
      </c>
      <c r="Q6" s="169">
        <f>SUM(Table2[[#This Row],[SOAP &amp; DETTOL]:[PANT2]])</f>
        <v>540</v>
      </c>
    </row>
    <row r="7" spans="1:17" x14ac:dyDescent="0.3">
      <c r="A7" s="152">
        <v>6</v>
      </c>
      <c r="B7" s="151" t="s">
        <v>1519</v>
      </c>
      <c r="C7" s="196" t="s">
        <v>1520</v>
      </c>
      <c r="D7" s="152" t="s">
        <v>1715</v>
      </c>
      <c r="E7" s="196" t="s">
        <v>1911</v>
      </c>
      <c r="F7" s="196" t="s">
        <v>1911</v>
      </c>
      <c r="G7" s="196" t="s">
        <v>1911</v>
      </c>
      <c r="H7" s="196" t="s">
        <v>1911</v>
      </c>
      <c r="I7" s="196" t="s">
        <v>1911</v>
      </c>
      <c r="J7" s="196" t="s">
        <v>1911</v>
      </c>
      <c r="K7" s="169">
        <v>100</v>
      </c>
      <c r="L7" s="169">
        <v>150</v>
      </c>
      <c r="M7" s="169">
        <v>50</v>
      </c>
      <c r="N7" s="169">
        <v>100</v>
      </c>
      <c r="O7" s="169">
        <v>110</v>
      </c>
      <c r="P7" s="169">
        <v>30</v>
      </c>
      <c r="Q7" s="169">
        <f>SUM(Table2[[#This Row],[SOAP &amp; DETTOL]:[PANT2]])</f>
        <v>540</v>
      </c>
    </row>
    <row r="8" spans="1:17" x14ac:dyDescent="0.3">
      <c r="A8" s="152">
        <v>7</v>
      </c>
      <c r="B8" s="151" t="s">
        <v>1536</v>
      </c>
      <c r="C8" s="196" t="s">
        <v>1545</v>
      </c>
      <c r="D8" s="152" t="s">
        <v>1715</v>
      </c>
      <c r="E8" s="196" t="s">
        <v>1911</v>
      </c>
      <c r="F8" s="196" t="s">
        <v>1911</v>
      </c>
      <c r="G8" s="196" t="s">
        <v>1911</v>
      </c>
      <c r="H8" s="196" t="s">
        <v>1911</v>
      </c>
      <c r="I8" s="196" t="s">
        <v>1911</v>
      </c>
      <c r="J8" s="196" t="s">
        <v>1911</v>
      </c>
      <c r="K8" s="169">
        <v>100</v>
      </c>
      <c r="L8" s="199">
        <v>150</v>
      </c>
      <c r="M8" s="199">
        <v>50</v>
      </c>
      <c r="N8" s="169">
        <v>100</v>
      </c>
      <c r="O8" s="169">
        <v>110</v>
      </c>
      <c r="P8" s="169">
        <v>30</v>
      </c>
      <c r="Q8" s="169">
        <f>SUM(Table2[[#This Row],[SOAP &amp; DETTOL]:[PANT2]])</f>
        <v>540</v>
      </c>
    </row>
    <row r="9" spans="1:17" x14ac:dyDescent="0.3">
      <c r="A9" s="152">
        <v>8</v>
      </c>
      <c r="B9" s="151" t="s">
        <v>1564</v>
      </c>
      <c r="C9" s="196" t="s">
        <v>1565</v>
      </c>
      <c r="D9" s="152" t="s">
        <v>1715</v>
      </c>
      <c r="E9" s="152" t="s">
        <v>1911</v>
      </c>
      <c r="F9" s="152" t="s">
        <v>1911</v>
      </c>
      <c r="G9" s="152" t="s">
        <v>1911</v>
      </c>
      <c r="H9" s="152" t="s">
        <v>1911</v>
      </c>
      <c r="I9" s="152" t="s">
        <v>1911</v>
      </c>
      <c r="J9" s="152" t="s">
        <v>1911</v>
      </c>
      <c r="K9" s="169">
        <v>100</v>
      </c>
      <c r="L9" s="169">
        <v>150</v>
      </c>
      <c r="M9" s="169">
        <v>50</v>
      </c>
      <c r="N9" s="169">
        <v>100</v>
      </c>
      <c r="O9" s="169">
        <v>110</v>
      </c>
      <c r="P9" s="169">
        <v>30</v>
      </c>
      <c r="Q9" s="169">
        <f>SUM(Table2[[#This Row],[SOAP &amp; DETTOL]:[PANT2]])</f>
        <v>540</v>
      </c>
    </row>
    <row r="10" spans="1:17" x14ac:dyDescent="0.3">
      <c r="A10" s="152">
        <v>9</v>
      </c>
      <c r="B10" s="151" t="s">
        <v>1569</v>
      </c>
      <c r="C10" s="152" t="s">
        <v>1570</v>
      </c>
      <c r="D10" s="152" t="s">
        <v>1715</v>
      </c>
      <c r="E10" s="197"/>
      <c r="F10" s="198"/>
      <c r="G10" s="198"/>
      <c r="H10" s="198"/>
      <c r="I10" s="198"/>
      <c r="J10" s="198"/>
      <c r="L10" s="172"/>
      <c r="M10" s="172"/>
      <c r="Q10" s="169">
        <f>SUM(Table2[[#This Row],[SOAP &amp; DETTOL]:[PANT2]])</f>
        <v>0</v>
      </c>
    </row>
    <row r="11" spans="1:17" x14ac:dyDescent="0.3">
      <c r="A11" s="152">
        <v>10</v>
      </c>
      <c r="B11" s="151" t="s">
        <v>1602</v>
      </c>
      <c r="C11" s="152" t="s">
        <v>1600</v>
      </c>
      <c r="D11" s="152" t="s">
        <v>1715</v>
      </c>
      <c r="E11" s="152" t="s">
        <v>1896</v>
      </c>
      <c r="F11" s="152" t="s">
        <v>1896</v>
      </c>
      <c r="G11" s="152" t="s">
        <v>1896</v>
      </c>
      <c r="H11" s="152" t="s">
        <v>1896</v>
      </c>
      <c r="I11" s="152" t="s">
        <v>1896</v>
      </c>
      <c r="J11" s="152" t="s">
        <v>1896</v>
      </c>
      <c r="K11" s="169">
        <v>0</v>
      </c>
      <c r="L11" s="169">
        <v>0</v>
      </c>
      <c r="M11" s="169">
        <v>50</v>
      </c>
      <c r="N11" s="169">
        <v>100</v>
      </c>
      <c r="O11" s="169">
        <v>110</v>
      </c>
      <c r="P11" s="169">
        <v>0</v>
      </c>
      <c r="Q11" s="169">
        <f>SUM(Table2[[#This Row],[SOAP &amp; DETTOL]:[PANT2]])</f>
        <v>260</v>
      </c>
    </row>
    <row r="12" spans="1:17" x14ac:dyDescent="0.3">
      <c r="A12" s="152">
        <v>11</v>
      </c>
      <c r="B12" s="168" t="s">
        <v>1604</v>
      </c>
      <c r="C12" s="81" t="s">
        <v>1610</v>
      </c>
      <c r="D12" s="152" t="s">
        <v>1716</v>
      </c>
      <c r="E12" s="152" t="s">
        <v>1911</v>
      </c>
      <c r="F12" s="152" t="s">
        <v>1911</v>
      </c>
      <c r="G12" s="152" t="s">
        <v>1911</v>
      </c>
      <c r="H12" s="152" t="s">
        <v>1911</v>
      </c>
      <c r="I12" s="152" t="s">
        <v>1911</v>
      </c>
      <c r="J12" s="152" t="s">
        <v>1911</v>
      </c>
      <c r="K12" s="169">
        <v>100</v>
      </c>
      <c r="L12" s="169">
        <v>150</v>
      </c>
      <c r="M12" s="169">
        <v>50</v>
      </c>
      <c r="N12" s="169">
        <v>100</v>
      </c>
      <c r="O12" s="169">
        <v>110</v>
      </c>
      <c r="P12" s="169">
        <v>30</v>
      </c>
      <c r="Q12" s="169">
        <f>SUM(Table2[[#This Row],[SOAP &amp; DETTOL]:[PANT2]])</f>
        <v>540</v>
      </c>
    </row>
    <row r="13" spans="1:17" x14ac:dyDescent="0.3">
      <c r="A13" s="152">
        <v>12</v>
      </c>
      <c r="B13" s="151" t="s">
        <v>1668</v>
      </c>
      <c r="C13" s="81" t="s">
        <v>1690</v>
      </c>
      <c r="D13" s="152" t="s">
        <v>1716</v>
      </c>
      <c r="E13" s="171" t="s">
        <v>1896</v>
      </c>
      <c r="F13" s="171" t="s">
        <v>1896</v>
      </c>
      <c r="G13" s="171" t="s">
        <v>1896</v>
      </c>
      <c r="H13" s="171" t="s">
        <v>1896</v>
      </c>
      <c r="I13" s="171" t="s">
        <v>1896</v>
      </c>
      <c r="J13" s="171" t="s">
        <v>1896</v>
      </c>
      <c r="K13" s="169">
        <v>0</v>
      </c>
      <c r="L13" s="169">
        <v>0</v>
      </c>
      <c r="M13" s="169">
        <v>50</v>
      </c>
      <c r="N13" s="169">
        <v>100</v>
      </c>
      <c r="O13" s="169">
        <v>110</v>
      </c>
      <c r="P13" s="169">
        <v>0</v>
      </c>
      <c r="Q13" s="169">
        <f>SUM(Table2[[#This Row],[SOAP &amp; DETTOL]:[PANT2]])</f>
        <v>260</v>
      </c>
    </row>
    <row r="14" spans="1:17" x14ac:dyDescent="0.3">
      <c r="A14" s="152">
        <v>13</v>
      </c>
      <c r="B14" s="151" t="s">
        <v>1673</v>
      </c>
      <c r="C14" s="81" t="s">
        <v>1674</v>
      </c>
      <c r="D14" s="152" t="s">
        <v>1716</v>
      </c>
      <c r="E14" s="197"/>
      <c r="F14" s="198"/>
      <c r="G14" s="198"/>
      <c r="H14" s="198"/>
      <c r="I14" s="198"/>
      <c r="J14" s="198"/>
      <c r="L14" s="172"/>
      <c r="M14" s="172">
        <v>50</v>
      </c>
      <c r="Q14" s="169">
        <f>SUM(Table2[[#This Row],[SOAP &amp; DETTOL]:[PANT2]])</f>
        <v>50</v>
      </c>
    </row>
    <row r="15" spans="1:17" x14ac:dyDescent="0.3">
      <c r="A15" s="152">
        <v>14</v>
      </c>
      <c r="B15" s="151" t="s">
        <v>1698</v>
      </c>
      <c r="C15" s="81" t="s">
        <v>1702</v>
      </c>
      <c r="D15" s="152" t="s">
        <v>1715</v>
      </c>
      <c r="E15" s="152" t="s">
        <v>1896</v>
      </c>
      <c r="F15" s="152" t="s">
        <v>1896</v>
      </c>
      <c r="G15" s="152" t="s">
        <v>1896</v>
      </c>
      <c r="H15" s="152" t="s">
        <v>1896</v>
      </c>
      <c r="I15" s="152" t="s">
        <v>1896</v>
      </c>
      <c r="J15" s="152" t="s">
        <v>1896</v>
      </c>
      <c r="K15" s="169">
        <v>0</v>
      </c>
      <c r="L15" s="169">
        <v>0</v>
      </c>
      <c r="M15" s="169">
        <v>50</v>
      </c>
      <c r="N15" s="169">
        <v>100</v>
      </c>
      <c r="O15" s="169">
        <v>110</v>
      </c>
      <c r="P15" s="169">
        <v>0</v>
      </c>
      <c r="Q15" s="169">
        <f>SUM(Table2[[#This Row],[SOAP &amp; DETTOL]:[PANT2]])</f>
        <v>260</v>
      </c>
    </row>
    <row r="16" spans="1:17" x14ac:dyDescent="0.3">
      <c r="A16" s="152">
        <v>15</v>
      </c>
      <c r="B16" s="151" t="s">
        <v>1704</v>
      </c>
      <c r="C16" s="81" t="s">
        <v>1705</v>
      </c>
      <c r="D16" s="152" t="s">
        <v>1716</v>
      </c>
      <c r="E16" s="152" t="s">
        <v>1896</v>
      </c>
      <c r="F16" s="152" t="s">
        <v>1896</v>
      </c>
      <c r="G16" s="152" t="s">
        <v>1896</v>
      </c>
      <c r="H16" s="152" t="s">
        <v>1896</v>
      </c>
      <c r="I16" s="152" t="s">
        <v>1896</v>
      </c>
      <c r="J16" s="152" t="s">
        <v>1896</v>
      </c>
      <c r="K16" s="169">
        <v>0</v>
      </c>
      <c r="L16" s="169">
        <v>0</v>
      </c>
      <c r="M16" s="169">
        <v>50</v>
      </c>
      <c r="N16" s="169">
        <v>100</v>
      </c>
      <c r="O16" s="169">
        <v>110</v>
      </c>
      <c r="P16" s="169">
        <v>0</v>
      </c>
      <c r="Q16" s="169">
        <f>SUM(Table2[[#This Row],[SOAP &amp; DETTOL]:[PANT2]])</f>
        <v>260</v>
      </c>
    </row>
    <row r="17" spans="1:17" x14ac:dyDescent="0.3">
      <c r="A17" s="152">
        <v>16</v>
      </c>
      <c r="B17" s="151" t="s">
        <v>1725</v>
      </c>
      <c r="C17" s="152" t="s">
        <v>1726</v>
      </c>
      <c r="D17" s="152" t="s">
        <v>1715</v>
      </c>
      <c r="E17" s="152" t="s">
        <v>1911</v>
      </c>
      <c r="F17" s="152" t="s">
        <v>1911</v>
      </c>
      <c r="G17" s="152" t="s">
        <v>1911</v>
      </c>
      <c r="H17" s="152" t="s">
        <v>1911</v>
      </c>
      <c r="I17" s="152" t="s">
        <v>1911</v>
      </c>
      <c r="J17" s="152" t="s">
        <v>1911</v>
      </c>
      <c r="K17" s="169">
        <v>100</v>
      </c>
      <c r="L17" s="169">
        <v>150</v>
      </c>
      <c r="M17" s="169">
        <v>50</v>
      </c>
      <c r="N17" s="169">
        <v>100</v>
      </c>
      <c r="O17" s="169">
        <v>110</v>
      </c>
      <c r="P17" s="169">
        <v>30</v>
      </c>
      <c r="Q17" s="169">
        <f>SUM(Table2[[#This Row],[SOAP &amp; DETTOL]:[PANT2]])</f>
        <v>540</v>
      </c>
    </row>
    <row r="18" spans="1:17" x14ac:dyDescent="0.3">
      <c r="A18" t="s">
        <v>29</v>
      </c>
      <c r="D18" s="149"/>
      <c r="E18" s="149"/>
      <c r="F18" s="149"/>
      <c r="G18" s="149"/>
      <c r="H18" s="149"/>
      <c r="I18" s="149"/>
      <c r="J18" s="149"/>
      <c r="K18" s="170">
        <f>SUBTOTAL(109,Table2[SOAP &amp; DETTOL])</f>
        <v>900</v>
      </c>
      <c r="L18" s="170">
        <f>SUBTOTAL(109,Table2[OTHER ITEMS FEE])</f>
        <v>1350</v>
      </c>
      <c r="M18" s="170">
        <f>SUBTOTAL(109,Table2[DISCHARGE FEE])</f>
        <v>750</v>
      </c>
      <c r="N18" s="170">
        <f>SUBTOTAL(109,Table2[BODY BAG])</f>
        <v>1400</v>
      </c>
      <c r="O18" s="170">
        <f>SUBTOTAL(109,Table2[BATHING])</f>
        <v>1540</v>
      </c>
      <c r="P18" s="170">
        <f>SUBTOTAL(109,Table2[PANT2])</f>
        <v>270</v>
      </c>
      <c r="Q18" s="170">
        <f>SUBTOTAL(109,Table2[MISCELLANEOUS])</f>
        <v>6210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A66033D8-9E09-48A9-8F58-15C22883B810}">
  <ds:schemaRefs/>
</ds:datastoreItem>
</file>

<file path=customXml/itemProps4.xml><?xml version="1.0" encoding="utf-8"?>
<ds:datastoreItem xmlns:ds="http://schemas.openxmlformats.org/officeDocument/2006/customXml" ds:itemID="{C5DFB910-8DD2-492B-AA5B-E53712970DC7}">
  <ds:schemaRefs/>
</ds:datastoreItem>
</file>

<file path=customXml/itemProps5.xml><?xml version="1.0" encoding="utf-8"?>
<ds:datastoreItem xmlns:ds="http://schemas.openxmlformats.org/officeDocument/2006/customXml" ds:itemID="{CFA97AE1-06B7-4DDA-82E3-A5AFDC67324F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FB58AB0E-42A4-4C38-AABE-0E87E51F5F0B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CFF08706-408E-47C1-B349-40FDE2073D1B}">
  <ds:schemaRefs/>
</ds:datastoreItem>
</file>

<file path=customXml/itemProps10.xml><?xml version="1.0" encoding="utf-8"?>
<ds:datastoreItem xmlns:ds="http://schemas.openxmlformats.org/officeDocument/2006/customXml" ds:itemID="{4CD9C7A4-C9DC-48F4-938D-A95F616BA37B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D395379C-4670-49DE-99AF-C13C2D4CEEAD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1E5A4B24-CCCE-4EBC-A573-4C6E50F63715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143B4000-E06A-440C-8563-3AC22684641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2026-09-01T19:14:21Z</cp:lastPrinted>
  <dcterms:created xsi:type="dcterms:W3CDTF">2025-05-16T01:30:37Z</dcterms:created>
  <dcterms:modified xsi:type="dcterms:W3CDTF">2026-09-02T17:03:58Z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