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Namai\Desktop\Capital_Budgeting\"/>
    </mc:Choice>
  </mc:AlternateContent>
  <xr:revisionPtr revIDLastSave="0" documentId="13_ncr:1_{FACD6115-CDAE-4271-A63A-066328AB0EFF}" xr6:coauthVersionLast="36" xr6:coauthVersionMax="36" xr10:uidLastSave="{00000000-0000-0000-0000-000000000000}"/>
  <bookViews>
    <workbookView xWindow="0" yWindow="0" windowWidth="17256" windowHeight="4980" xr2:uid="{00000000-000D-0000-FFFF-FFFF00000000}"/>
  </bookViews>
  <sheets>
    <sheet name="Invesment" sheetId="1" r:id="rId1"/>
    <sheet name="Income Statement" sheetId="2" r:id="rId2"/>
    <sheet name="Balance sheet" sheetId="3" r:id="rId3"/>
    <sheet name="Cash flows" sheetId="4" r:id="rId4"/>
  </sheets>
  <definedNames>
    <definedName name="ats" localSheetId="2">#REF!</definedName>
    <definedName name="ats" localSheetId="3">#REF!</definedName>
    <definedName name="ats" localSheetId="1">#REF!</definedName>
    <definedName name="ats">#REF!</definedName>
    <definedName name="Atsargos_t" localSheetId="2">#REF!</definedName>
    <definedName name="Atsargos_t" localSheetId="3">#REF!</definedName>
    <definedName name="Atsargos_t" localSheetId="1">#REF!</definedName>
    <definedName name="Atsargos_t">#REF!</definedName>
    <definedName name="BE_Fixed">#REF!</definedName>
    <definedName name="BE_Revenue">#REF!</definedName>
    <definedName name="BE_Total">#REF!</definedName>
    <definedName name="BE_Variable">#REF!</definedName>
    <definedName name="Contribution_margin">#REF!</definedName>
    <definedName name="Derlingumas">#REF!</definedName>
    <definedName name="Derlius">#REF!</definedName>
    <definedName name="Fixed_expenses">#REF!</definedName>
    <definedName name="Išlaidos_Lt">#REF!</definedName>
    <definedName name="Išlaikymo_nuostoliai">#REF!</definedName>
    <definedName name="Kainos">#REF!</definedName>
    <definedName name="korekcijos_faktor">#REF!</definedName>
    <definedName name="korekcijos_faktor2">#REF!</definedName>
    <definedName name="Pardavimai_Lt">#REF!</definedName>
    <definedName name="Pardavimai_užskaitoma">#REF!</definedName>
    <definedName name="Parduota_natūra">#REF!</definedName>
    <definedName name="Pirkta_produkcija">#REF!</definedName>
    <definedName name="Plotas">#REF!</definedName>
    <definedName name="Revenue_increments" localSheetId="2">#REF!</definedName>
    <definedName name="Revenue_increments" localSheetId="3">#REF!</definedName>
    <definedName name="Revenue_increments" localSheetId="1">#REF!</definedName>
    <definedName name="Revenue_increments">#REF!</definedName>
    <definedName name="Suvartota_pašarams">#REF!</definedName>
    <definedName name="Suvartota_sėklai">#REF!</definedName>
    <definedName name="Table_Fixed">#REF!</definedName>
    <definedName name="Table_Revenue">#REF!</definedName>
    <definedName name="Table_total">#REF!</definedName>
    <definedName name="Table_Variable">#REF!</definedName>
  </definedNames>
  <calcPr calcId="191029"/>
</workbook>
</file>

<file path=xl/calcChain.xml><?xml version="1.0" encoding="utf-8"?>
<calcChain xmlns="http://schemas.openxmlformats.org/spreadsheetml/2006/main">
  <c r="E5" i="1" l="1"/>
  <c r="D5" i="1"/>
  <c r="C27" i="4"/>
  <c r="C29" i="4" s="1"/>
  <c r="D25" i="4"/>
  <c r="C25" i="4"/>
  <c r="D17" i="4"/>
  <c r="C17" i="4"/>
  <c r="D12" i="4"/>
  <c r="D27" i="4" s="1"/>
  <c r="C12" i="4"/>
  <c r="D7" i="4"/>
  <c r="C7" i="4"/>
  <c r="D6" i="4"/>
  <c r="D5" i="4"/>
  <c r="C5" i="4"/>
  <c r="D4" i="4"/>
  <c r="C4" i="4"/>
  <c r="E30" i="2"/>
  <c r="D30" i="2"/>
  <c r="E29" i="2"/>
  <c r="D29" i="2"/>
  <c r="E28" i="2"/>
  <c r="D28" i="2"/>
  <c r="E26" i="2"/>
  <c r="D26" i="2"/>
  <c r="E25" i="2"/>
  <c r="D25" i="2"/>
  <c r="E24" i="2"/>
  <c r="D24" i="2"/>
  <c r="E19" i="2"/>
  <c r="D19" i="2"/>
  <c r="E14" i="2"/>
  <c r="E13" i="2"/>
  <c r="D13" i="2"/>
  <c r="E12" i="2"/>
  <c r="D12" i="2"/>
  <c r="F9" i="1"/>
  <c r="C9" i="1"/>
  <c r="G8" i="1"/>
  <c r="H8" i="1" s="1"/>
  <c r="H7" i="1"/>
  <c r="G7" i="1"/>
  <c r="E7" i="1"/>
  <c r="D7" i="1"/>
  <c r="E6" i="1"/>
  <c r="H5" i="1"/>
  <c r="G5" i="1"/>
  <c r="G9" i="1" l="1"/>
  <c r="F12" i="1"/>
  <c r="D9" i="1"/>
  <c r="H9" i="1"/>
  <c r="E9" i="1"/>
  <c r="C12" i="1"/>
  <c r="D28" i="4"/>
  <c r="D29" i="4" s="1"/>
  <c r="D12" i="1" l="1"/>
  <c r="G12" i="1"/>
  <c r="E12" i="1"/>
  <c r="H12" i="1"/>
</calcChain>
</file>

<file path=xl/sharedStrings.xml><?xml version="1.0" encoding="utf-8"?>
<sst xmlns="http://schemas.openxmlformats.org/spreadsheetml/2006/main" count="144" uniqueCount="125">
  <si>
    <t>1 scenario</t>
  </si>
  <si>
    <t>2 scenario</t>
  </si>
  <si>
    <t>Project value and funding sources, EUR</t>
  </si>
  <si>
    <t>EUR, without VAT</t>
  </si>
  <si>
    <t>Total</t>
  </si>
  <si>
    <t>Investments in fixed assets - equipment</t>
  </si>
  <si>
    <t>Investments in fixed assets - buildings</t>
  </si>
  <si>
    <t>Salary of the project implementation team</t>
  </si>
  <si>
    <t>Purchase of services</t>
  </si>
  <si>
    <t>Total value of the project</t>
  </si>
  <si>
    <t>Financing of credit institutions</t>
  </si>
  <si>
    <t>Project funding sources, total</t>
  </si>
  <si>
    <t>Duration - 5 years, interest rate - 5 percent.</t>
  </si>
  <si>
    <t>Bank loan</t>
  </si>
  <si>
    <t>Statement of profit or loss(Income Statement), EUR</t>
  </si>
  <si>
    <t>Articles</t>
  </si>
  <si>
    <t>I.</t>
  </si>
  <si>
    <t>SALES REVENUE</t>
  </si>
  <si>
    <t>II.</t>
  </si>
  <si>
    <t>COST OF SALES</t>
  </si>
  <si>
    <t>Depreciation and amortization</t>
  </si>
  <si>
    <t>Materials (raw materials)</t>
  </si>
  <si>
    <t>Wage</t>
  </si>
  <si>
    <t>Rental of industrial premises</t>
  </si>
  <si>
    <t>Others</t>
  </si>
  <si>
    <t>III.</t>
  </si>
  <si>
    <t>GROSS PROFIT (LOSS)</t>
  </si>
  <si>
    <t>IV.</t>
  </si>
  <si>
    <t>OPERATING COSTS</t>
  </si>
  <si>
    <t xml:space="preserve">  IV.1</t>
  </si>
  <si>
    <t>For sale</t>
  </si>
  <si>
    <t>Marketing</t>
  </si>
  <si>
    <t xml:space="preserve">  IV.2</t>
  </si>
  <si>
    <t>General and administrative</t>
  </si>
  <si>
    <t>Rent of premises</t>
  </si>
  <si>
    <t>V.</t>
  </si>
  <si>
    <t>OPERATING PROFIT</t>
  </si>
  <si>
    <t>VI.</t>
  </si>
  <si>
    <t>ANOTHER ACTIVITY</t>
  </si>
  <si>
    <t xml:space="preserve">  VI.1.</t>
  </si>
  <si>
    <t>Income</t>
  </si>
  <si>
    <t xml:space="preserve">  VI.2.</t>
  </si>
  <si>
    <t>Costs</t>
  </si>
  <si>
    <t>VII.</t>
  </si>
  <si>
    <t>FINANCING AND INVESTING ACTIVITIES</t>
  </si>
  <si>
    <t xml:space="preserve">  VII.1.</t>
  </si>
  <si>
    <t xml:space="preserve">  VII.2.</t>
  </si>
  <si>
    <t>X.</t>
  </si>
  <si>
    <t>LOSSES</t>
  </si>
  <si>
    <t>XI.</t>
  </si>
  <si>
    <t>PROFIT (LOSS) BEFORE TAX</t>
  </si>
  <si>
    <t>XII.</t>
  </si>
  <si>
    <t>INCOME TAX</t>
  </si>
  <si>
    <t>XIII.</t>
  </si>
  <si>
    <t>NET PROFIT (LOSS)</t>
  </si>
  <si>
    <t>Actual</t>
  </si>
  <si>
    <t>FIXED ASSETS</t>
  </si>
  <si>
    <t>INTANGIBLE ASSETS</t>
  </si>
  <si>
    <t>Patents and licenses</t>
  </si>
  <si>
    <t>software</t>
  </si>
  <si>
    <t>Other current assets</t>
  </si>
  <si>
    <t>TANGIBLE ASSETS</t>
  </si>
  <si>
    <t>Land</t>
  </si>
  <si>
    <t>Buildings and structures</t>
  </si>
  <si>
    <t>Machinery and equipment</t>
  </si>
  <si>
    <t>Vehicles</t>
  </si>
  <si>
    <t>Other equipment, tools and installations</t>
  </si>
  <si>
    <t>Construction work in progress</t>
  </si>
  <si>
    <t>Financial assets</t>
  </si>
  <si>
    <t>OTHER FIXED ASSETS</t>
  </si>
  <si>
    <t>CURRENT ASSETS</t>
  </si>
  <si>
    <t>STOCKS</t>
  </si>
  <si>
    <t>Raw materials and components</t>
  </si>
  <si>
    <t>Unfinished production</t>
  </si>
  <si>
    <t>Finished products</t>
  </si>
  <si>
    <t>Goods for resale</t>
  </si>
  <si>
    <t>Other</t>
  </si>
  <si>
    <t>AMOUNTS RECEIVABLE DURING ONE YEAR</t>
  </si>
  <si>
    <t>Trade receivables</t>
  </si>
  <si>
    <t>Other receivables</t>
  </si>
  <si>
    <t>OTHER CURRENT ASSETS</t>
  </si>
  <si>
    <t>CASH AND CASH EQUIVALENTS</t>
  </si>
  <si>
    <t>TOTAL ASSETS:</t>
  </si>
  <si>
    <t>PERSONAL CAPITAL</t>
  </si>
  <si>
    <t>CAPITAL:</t>
  </si>
  <si>
    <t>Authorized capital</t>
  </si>
  <si>
    <t>Discount extras</t>
  </si>
  <si>
    <t>REVALUATION RESERVE</t>
  </si>
  <si>
    <t>RESERVES:</t>
  </si>
  <si>
    <t>Mandatory</t>
  </si>
  <si>
    <t>Retained Earnings (LOSS)</t>
  </si>
  <si>
    <t>Profit (loss) for the reporting year</t>
  </si>
  <si>
    <t>Profit (loss) for the previous year</t>
  </si>
  <si>
    <t>GRANTS AND SUBSIDIES</t>
  </si>
  <si>
    <t>PAYMENT SUMS AND LIABILITIES</t>
  </si>
  <si>
    <t>AMOUNTS PAYABLE AFTER ONE YEAR AND NON-CURRENT LIABILITIES</t>
  </si>
  <si>
    <t>Financial debts</t>
  </si>
  <si>
    <t>Other debts</t>
  </si>
  <si>
    <t>AMOUNTS PAYABLE WITHIN ONE YEAR AND CURRENT LIABILITIES</t>
  </si>
  <si>
    <t>Current part of long - term debt</t>
  </si>
  <si>
    <t>Debts to suppliers</t>
  </si>
  <si>
    <t>TOTAL EQUITY AND LIABILITIES:</t>
  </si>
  <si>
    <t>Cash inflow (including VAT):</t>
  </si>
  <si>
    <t>From customers</t>
  </si>
  <si>
    <t>Cash benefits:</t>
  </si>
  <si>
    <t>Money paid to suppliers</t>
  </si>
  <si>
    <t>For wages</t>
  </si>
  <si>
    <t>Fees paid</t>
  </si>
  <si>
    <t>Other benefits</t>
  </si>
  <si>
    <t>Net cash flows from manufacturing activities</t>
  </si>
  <si>
    <t>Acquisition of fixed assets</t>
  </si>
  <si>
    <t>Transfer of fixed assets</t>
  </si>
  <si>
    <t>Other cash flows from investing activities (listed)</t>
  </si>
  <si>
    <t>Net cash flows from investing activities</t>
  </si>
  <si>
    <t>Shareholders' contributions</t>
  </si>
  <si>
    <t>Dividends are paid</t>
  </si>
  <si>
    <t>Obtaining loans</t>
  </si>
  <si>
    <t>Repayment of loans</t>
  </si>
  <si>
    <t>Interest paid</t>
  </si>
  <si>
    <t>Other cash flows from financing activities</t>
  </si>
  <si>
    <t>Net cash flows from financing activities</t>
  </si>
  <si>
    <t>Cash flow</t>
  </si>
  <si>
    <t>Amount of money at the beginning of the year</t>
  </si>
  <si>
    <t>Amount of money at the end of the year</t>
  </si>
  <si>
    <t>Repayment - equal installments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</si>
</sst>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</font>
    <font>
      <sz val="10"/>
      <color theme="1"/>
      <name val="Arial"/>
      <family val="2"/>
      <charset val="186"/>
    </font>
    <font>
      <b/>
      <sz val="11"/>
      <color rgb="FF000000"/>
      <name val="Calibri"/>
      <family val="2"/>
      <charset val="186"/>
    </font>
    <font>
      <i/>
      <sz val="10"/>
      <color theme="1"/>
      <name val="Arial"/>
      <family val="2"/>
      <charset val="186"/>
    </font>
    <font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i/>
      <sz val="10"/>
      <color rgb="FF000000"/>
      <name val="Times New Roman"/>
      <family val="1"/>
      <charset val="186"/>
    </font>
    <font>
      <u/>
      <sz val="10"/>
      <color rgb="FF000000"/>
      <name val="Arial"/>
      <family val="2"/>
      <charset val="186"/>
    </font>
    <font>
      <sz val="10"/>
      <color rgb="FF000000"/>
      <name val="Arial"/>
      <family val="2"/>
      <charset val="186"/>
    </font>
    <font>
      <b/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4" fontId="4" fillId="0" borderId="6" xfId="0" applyNumberFormat="1" applyFont="1" applyBorder="1"/>
    <xf numFmtId="4" fontId="4" fillId="0" borderId="8" xfId="0" applyNumberFormat="1" applyFont="1" applyBorder="1"/>
    <xf numFmtId="0" fontId="5" fillId="0" borderId="7" xfId="0" applyFont="1" applyBorder="1" applyAlignment="1">
      <alignment vertical="center"/>
    </xf>
    <xf numFmtId="4" fontId="1" fillId="0" borderId="6" xfId="0" applyNumberFormat="1" applyFont="1" applyBorder="1"/>
    <xf numFmtId="4" fontId="1" fillId="0" borderId="8" xfId="0" applyNumberFormat="1" applyFont="1" applyBorder="1"/>
    <xf numFmtId="0" fontId="5" fillId="0" borderId="9" xfId="0" applyFont="1" applyBorder="1" applyAlignment="1">
      <alignment vertical="center"/>
    </xf>
    <xf numFmtId="4" fontId="1" fillId="0" borderId="10" xfId="0" applyNumberFormat="1" applyFont="1" applyBorder="1"/>
    <xf numFmtId="4" fontId="1" fillId="0" borderId="11" xfId="0" applyNumberFormat="1" applyFont="1" applyBorder="1"/>
    <xf numFmtId="4" fontId="4" fillId="0" borderId="11" xfId="0" applyNumberFormat="1" applyFont="1" applyBorder="1"/>
    <xf numFmtId="0" fontId="5" fillId="0" borderId="12" xfId="0" applyFont="1" applyBorder="1" applyAlignment="1">
      <alignment vertical="center"/>
    </xf>
    <xf numFmtId="4" fontId="1" fillId="0" borderId="13" xfId="0" applyNumberFormat="1" applyFont="1" applyBorder="1"/>
    <xf numFmtId="4" fontId="1" fillId="0" borderId="14" xfId="0" applyNumberFormat="1" applyFont="1" applyBorder="1"/>
    <xf numFmtId="4" fontId="1" fillId="0" borderId="15" xfId="0" applyNumberFormat="1" applyFont="1" applyBorder="1"/>
    <xf numFmtId="4" fontId="4" fillId="0" borderId="0" xfId="0" applyNumberFormat="1" applyFont="1"/>
    <xf numFmtId="0" fontId="6" fillId="0" borderId="0" xfId="0" applyFont="1"/>
    <xf numFmtId="0" fontId="4" fillId="0" borderId="0" xfId="0" applyFont="1"/>
    <xf numFmtId="0" fontId="4" fillId="0" borderId="0" xfId="0" applyFont="1" applyAlignment="1"/>
    <xf numFmtId="0" fontId="7" fillId="0" borderId="0" xfId="0" applyFont="1"/>
    <xf numFmtId="41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right"/>
    </xf>
    <xf numFmtId="0" fontId="9" fillId="0" borderId="0" xfId="0" applyFont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8" fillId="0" borderId="0" xfId="0" applyNumberFormat="1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1" fontId="7" fillId="0" borderId="0" xfId="0" applyNumberFormat="1" applyFont="1"/>
    <xf numFmtId="0" fontId="1" fillId="0" borderId="6" xfId="0" applyFont="1" applyBorder="1" applyAlignment="1">
      <alignment wrapText="1"/>
    </xf>
    <xf numFmtId="0" fontId="4" fillId="0" borderId="7" xfId="0" applyFont="1" applyBorder="1"/>
    <xf numFmtId="3" fontId="4" fillId="0" borderId="6" xfId="0" applyNumberFormat="1" applyFont="1" applyBorder="1"/>
    <xf numFmtId="0" fontId="4" fillId="0" borderId="7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3" fontId="4" fillId="0" borderId="20" xfId="0" applyNumberFormat="1" applyFont="1" applyBorder="1"/>
    <xf numFmtId="0" fontId="4" fillId="0" borderId="21" xfId="0" applyFont="1" applyBorder="1" applyAlignment="1">
      <alignment horizontal="left"/>
    </xf>
    <xf numFmtId="3" fontId="4" fillId="0" borderId="22" xfId="0" applyNumberFormat="1" applyFont="1" applyBorder="1"/>
    <xf numFmtId="0" fontId="4" fillId="0" borderId="23" xfId="0" applyFont="1" applyBorder="1" applyAlignment="1">
      <alignment horizontal="left"/>
    </xf>
    <xf numFmtId="3" fontId="4" fillId="0" borderId="24" xfId="0" applyNumberFormat="1" applyFont="1" applyBorder="1"/>
    <xf numFmtId="0" fontId="4" fillId="0" borderId="7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3" fontId="4" fillId="0" borderId="26" xfId="0" applyNumberFormat="1" applyFont="1" applyBorder="1"/>
    <xf numFmtId="0" fontId="1" fillId="0" borderId="12" xfId="0" applyFont="1" applyBorder="1"/>
    <xf numFmtId="3" fontId="1" fillId="0" borderId="14" xfId="0" applyNumberFormat="1" applyFont="1" applyBorder="1"/>
    <xf numFmtId="3" fontId="4" fillId="0" borderId="0" xfId="0" applyNumberFormat="1" applyFont="1"/>
    <xf numFmtId="0" fontId="4" fillId="0" borderId="27" xfId="0" applyFont="1" applyBorder="1"/>
    <xf numFmtId="3" fontId="4" fillId="0" borderId="28" xfId="0" applyNumberFormat="1" applyFont="1" applyBorder="1"/>
    <xf numFmtId="0" fontId="4" fillId="0" borderId="23" xfId="0" applyFont="1" applyBorder="1" applyAlignment="1">
      <alignment horizontal="left"/>
    </xf>
    <xf numFmtId="3" fontId="4" fillId="0" borderId="24" xfId="0" applyNumberFormat="1" applyFont="1" applyBorder="1" applyAlignment="1"/>
    <xf numFmtId="0" fontId="4" fillId="0" borderId="0" xfId="0" applyFont="1" applyAlignment="1">
      <alignment horizontal="right"/>
    </xf>
    <xf numFmtId="0" fontId="10" fillId="0" borderId="7" xfId="0" applyFont="1" applyBorder="1" applyAlignment="1">
      <alignment vertical="center" wrapText="1"/>
    </xf>
    <xf numFmtId="3" fontId="4" fillId="0" borderId="6" xfId="0" applyNumberFormat="1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3" fontId="1" fillId="0" borderId="14" xfId="0" applyNumberFormat="1" applyFont="1" applyBorder="1" applyAlignment="1">
      <alignment vertical="center" wrapText="1"/>
    </xf>
    <xf numFmtId="0" fontId="1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8" fillId="0" borderId="16" xfId="0" applyFont="1" applyBorder="1" applyAlignment="1">
      <alignment horizontal="center"/>
    </xf>
    <xf numFmtId="0" fontId="2" fillId="0" borderId="16" xfId="0" applyFont="1" applyBorder="1"/>
    <xf numFmtId="0" fontId="7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17" xfId="0" applyFont="1" applyBorder="1" applyAlignment="1">
      <alignment horizontal="center" vertical="center" wrapText="1"/>
    </xf>
    <xf numFmtId="1" fontId="7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98"/>
  <sheetViews>
    <sheetView tabSelected="1" workbookViewId="0"/>
  </sheetViews>
  <sheetFormatPr defaultColWidth="12.6640625" defaultRowHeight="15" customHeight="1" x14ac:dyDescent="0.25"/>
  <cols>
    <col min="1" max="1" width="8.6640625" customWidth="1"/>
    <col min="2" max="2" width="48.6640625" customWidth="1"/>
    <col min="3" max="8" width="13.33203125" customWidth="1"/>
  </cols>
  <sheetData>
    <row r="1" spans="2:8" ht="12.75" customHeight="1" x14ac:dyDescent="0.25"/>
    <row r="2" spans="2:8" ht="12.75" customHeight="1" x14ac:dyDescent="0.25">
      <c r="D2" s="1" t="s">
        <v>0</v>
      </c>
      <c r="E2" s="1"/>
      <c r="G2" s="1" t="s">
        <v>1</v>
      </c>
    </row>
    <row r="3" spans="2:8" ht="12.75" customHeight="1" x14ac:dyDescent="0.25">
      <c r="B3" s="2" t="s">
        <v>2</v>
      </c>
      <c r="C3" s="67" t="s">
        <v>3</v>
      </c>
      <c r="D3" s="68"/>
      <c r="E3" s="69"/>
      <c r="F3" s="67" t="s">
        <v>3</v>
      </c>
      <c r="G3" s="68"/>
      <c r="H3" s="69"/>
    </row>
    <row r="4" spans="2:8" ht="12.75" customHeight="1" x14ac:dyDescent="0.25">
      <c r="B4" s="3"/>
      <c r="C4" s="4" t="s">
        <v>4</v>
      </c>
      <c r="D4" s="4">
        <v>2025</v>
      </c>
      <c r="E4" s="4">
        <v>2026</v>
      </c>
      <c r="F4" s="4" t="s">
        <v>4</v>
      </c>
      <c r="G4" s="4">
        <v>2025</v>
      </c>
      <c r="H4" s="4">
        <v>2026</v>
      </c>
    </row>
    <row r="5" spans="2:8" ht="12.75" customHeight="1" x14ac:dyDescent="0.25">
      <c r="B5" s="5" t="s">
        <v>5</v>
      </c>
      <c r="C5" s="6">
        <v>1110000</v>
      </c>
      <c r="D5" s="6">
        <f>C5*0.4</f>
        <v>444000</v>
      </c>
      <c r="E5" s="6">
        <f>C5*0.6</f>
        <v>666000</v>
      </c>
      <c r="F5" s="6">
        <v>0</v>
      </c>
      <c r="G5" s="6">
        <f>F5*0.4</f>
        <v>0</v>
      </c>
      <c r="H5" s="7">
        <f>F5*0.6</f>
        <v>0</v>
      </c>
    </row>
    <row r="6" spans="2:8" ht="12.75" customHeight="1" x14ac:dyDescent="0.25">
      <c r="B6" s="5" t="s">
        <v>6</v>
      </c>
      <c r="C6" s="6">
        <v>3000000</v>
      </c>
      <c r="D6" s="6">
        <v>1000000</v>
      </c>
      <c r="E6" s="6">
        <f>C6</f>
        <v>3000000</v>
      </c>
      <c r="F6" s="6"/>
      <c r="G6" s="6"/>
      <c r="H6" s="7"/>
    </row>
    <row r="7" spans="2:8" ht="12.75" customHeight="1" x14ac:dyDescent="0.25">
      <c r="B7" s="5" t="s">
        <v>7</v>
      </c>
      <c r="C7" s="6">
        <v>140000</v>
      </c>
      <c r="D7" s="6">
        <f>C7*0.4</f>
        <v>56000</v>
      </c>
      <c r="E7" s="6">
        <f>C7*0.6</f>
        <v>84000</v>
      </c>
      <c r="F7" s="6">
        <v>0</v>
      </c>
      <c r="G7" s="6">
        <f>F7*0.4</f>
        <v>0</v>
      </c>
      <c r="H7" s="7">
        <f>F7*0.6</f>
        <v>0</v>
      </c>
    </row>
    <row r="8" spans="2:8" ht="12.75" customHeight="1" x14ac:dyDescent="0.25">
      <c r="B8" s="5" t="s">
        <v>8</v>
      </c>
      <c r="C8" s="6">
        <v>750000</v>
      </c>
      <c r="D8" s="6">
        <v>500000</v>
      </c>
      <c r="E8" s="6">
        <v>250000</v>
      </c>
      <c r="F8" s="6">
        <v>6000000</v>
      </c>
      <c r="G8" s="6">
        <f>F8*0.5</f>
        <v>3000000</v>
      </c>
      <c r="H8" s="7">
        <f>G8</f>
        <v>3000000</v>
      </c>
    </row>
    <row r="9" spans="2:8" ht="12.75" customHeight="1" x14ac:dyDescent="0.25">
      <c r="B9" s="8" t="s">
        <v>9</v>
      </c>
      <c r="C9" s="9">
        <f t="shared" ref="C9:H9" si="0">SUM(C5:C8)</f>
        <v>5000000</v>
      </c>
      <c r="D9" s="9">
        <f t="shared" si="0"/>
        <v>2000000</v>
      </c>
      <c r="E9" s="9">
        <f t="shared" si="0"/>
        <v>4000000</v>
      </c>
      <c r="F9" s="9">
        <f t="shared" si="0"/>
        <v>6000000</v>
      </c>
      <c r="G9" s="9">
        <f t="shared" si="0"/>
        <v>3000000</v>
      </c>
      <c r="H9" s="10">
        <f t="shared" si="0"/>
        <v>3000000</v>
      </c>
    </row>
    <row r="10" spans="2:8" ht="8.25" customHeight="1" x14ac:dyDescent="0.25">
      <c r="B10" s="11"/>
      <c r="C10" s="12"/>
      <c r="D10" s="12"/>
      <c r="E10" s="13"/>
      <c r="F10" s="9"/>
      <c r="G10" s="9"/>
      <c r="H10" s="10"/>
    </row>
    <row r="11" spans="2:8" ht="12.75" customHeight="1" x14ac:dyDescent="0.25">
      <c r="B11" s="5" t="s">
        <v>10</v>
      </c>
      <c r="C11" s="14">
        <v>5000000</v>
      </c>
      <c r="D11" s="6">
        <v>2000000</v>
      </c>
      <c r="E11" s="6">
        <v>3000000</v>
      </c>
      <c r="F11" s="6">
        <v>6000000</v>
      </c>
      <c r="G11" s="6">
        <v>3000000</v>
      </c>
      <c r="H11" s="7">
        <v>3000000</v>
      </c>
    </row>
    <row r="12" spans="2:8" ht="12.75" customHeight="1" x14ac:dyDescent="0.25">
      <c r="B12" s="15" t="s">
        <v>11</v>
      </c>
      <c r="C12" s="16">
        <f t="shared" ref="C12:H12" si="1">SUM(C11:C11)</f>
        <v>5000000</v>
      </c>
      <c r="D12" s="16">
        <f t="shared" si="1"/>
        <v>2000000</v>
      </c>
      <c r="E12" s="16">
        <f t="shared" si="1"/>
        <v>3000000</v>
      </c>
      <c r="F12" s="17">
        <f t="shared" si="1"/>
        <v>6000000</v>
      </c>
      <c r="G12" s="17">
        <f t="shared" si="1"/>
        <v>3000000</v>
      </c>
      <c r="H12" s="18">
        <f t="shared" si="1"/>
        <v>3000000</v>
      </c>
    </row>
    <row r="13" spans="2:8" ht="12.75" customHeight="1" x14ac:dyDescent="0.25">
      <c r="C13" s="19"/>
      <c r="D13" s="19"/>
      <c r="E13" s="19"/>
      <c r="F13" s="19"/>
      <c r="G13" s="19"/>
      <c r="H13" s="19"/>
    </row>
    <row r="14" spans="2:8" ht="12.75" customHeight="1" x14ac:dyDescent="0.25"/>
    <row r="15" spans="2:8" ht="12.75" customHeight="1" x14ac:dyDescent="0.25">
      <c r="B15" s="20" t="s">
        <v>13</v>
      </c>
    </row>
    <row r="16" spans="2:8" ht="12.75" customHeight="1" x14ac:dyDescent="0.25">
      <c r="B16" s="21" t="s">
        <v>12</v>
      </c>
    </row>
    <row r="17" spans="2:2" ht="12.75" customHeight="1" x14ac:dyDescent="0.25">
      <c r="B17" s="22" t="s">
        <v>124</v>
      </c>
    </row>
    <row r="18" spans="2:2" ht="12.75" customHeight="1" x14ac:dyDescent="0.25"/>
    <row r="19" spans="2:2" ht="12.75" customHeight="1" x14ac:dyDescent="0.25"/>
    <row r="20" spans="2:2" ht="12.75" customHeight="1" x14ac:dyDescent="0.25">
      <c r="B20" s="20"/>
    </row>
    <row r="21" spans="2:2" ht="12.75" customHeight="1" x14ac:dyDescent="0.25">
      <c r="B21" s="21"/>
    </row>
    <row r="22" spans="2:2" ht="12.75" customHeight="1" x14ac:dyDescent="0.25">
      <c r="B22" s="22"/>
    </row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12.6640625" defaultRowHeight="15" customHeight="1" x14ac:dyDescent="0.25"/>
  <cols>
    <col min="1" max="1" width="2.77734375" customWidth="1"/>
    <col min="2" max="2" width="5.88671875" customWidth="1"/>
    <col min="3" max="3" width="43.109375" customWidth="1"/>
    <col min="4" max="5" width="11.109375" customWidth="1"/>
    <col min="6" max="25" width="11" customWidth="1"/>
  </cols>
  <sheetData>
    <row r="1" spans="1:30" ht="13.5" customHeight="1" x14ac:dyDescent="0.25">
      <c r="A1" s="23"/>
      <c r="B1" s="23"/>
      <c r="C1" s="23"/>
      <c r="D1" s="24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30" ht="12.75" customHeight="1" x14ac:dyDescent="0.25">
      <c r="A2" s="21"/>
      <c r="B2" s="21"/>
      <c r="C2" s="70" t="s">
        <v>14</v>
      </c>
      <c r="D2" s="71"/>
      <c r="E2" s="7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30" ht="12.75" customHeight="1" x14ac:dyDescent="0.25">
      <c r="A3" s="21"/>
      <c r="B3" s="72"/>
      <c r="C3" s="74" t="s">
        <v>15</v>
      </c>
      <c r="D3" s="75">
        <v>2023</v>
      </c>
      <c r="E3" s="75">
        <v>2024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30" ht="29.25" customHeight="1" x14ac:dyDescent="0.25">
      <c r="A4" s="21"/>
      <c r="B4" s="73"/>
      <c r="C4" s="73"/>
      <c r="D4" s="76"/>
      <c r="E4" s="7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30" ht="17.25" customHeight="1" x14ac:dyDescent="0.25">
      <c r="A5" s="25"/>
      <c r="B5" s="26" t="s">
        <v>16</v>
      </c>
      <c r="C5" s="26" t="s">
        <v>17</v>
      </c>
      <c r="D5" s="27">
        <v>2714177.4791473583</v>
      </c>
      <c r="E5" s="27">
        <v>4414253.6492122337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30" ht="17.25" customHeight="1" x14ac:dyDescent="0.25">
      <c r="A6" s="25"/>
      <c r="B6" s="26" t="s">
        <v>18</v>
      </c>
      <c r="C6" s="26" t="s">
        <v>19</v>
      </c>
      <c r="D6" s="27">
        <v>998289.53753475449</v>
      </c>
      <c r="E6" s="27">
        <v>1121942.4814643189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30" ht="12.75" customHeight="1" x14ac:dyDescent="0.25">
      <c r="A7" s="21"/>
      <c r="B7" s="21"/>
      <c r="C7" s="28" t="s">
        <v>20</v>
      </c>
      <c r="D7" s="29">
        <v>0</v>
      </c>
      <c r="E7" s="29">
        <v>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30" ht="12.75" customHeight="1" x14ac:dyDescent="0.25">
      <c r="A8" s="21"/>
      <c r="B8" s="21"/>
      <c r="C8" s="28" t="s">
        <v>21</v>
      </c>
      <c r="D8" s="29">
        <v>992551.55236329942</v>
      </c>
      <c r="E8" s="29">
        <v>1076892.6668211308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30" ht="12.75" customHeight="1" x14ac:dyDescent="0.25">
      <c r="A9" s="21"/>
      <c r="B9" s="21"/>
      <c r="C9" s="28" t="s">
        <v>22</v>
      </c>
      <c r="D9" s="29"/>
      <c r="E9" s="2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30" ht="12.75" customHeight="1" x14ac:dyDescent="0.25">
      <c r="A10" s="21"/>
      <c r="B10" s="21"/>
      <c r="C10" s="28" t="s">
        <v>23</v>
      </c>
      <c r="D10" s="30"/>
      <c r="E10" s="3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30" ht="12.75" customHeight="1" x14ac:dyDescent="0.25">
      <c r="A11" s="21"/>
      <c r="B11" s="21"/>
      <c r="C11" s="28" t="s">
        <v>24</v>
      </c>
      <c r="D11" s="29">
        <v>5737.985171455075</v>
      </c>
      <c r="E11" s="29">
        <v>45049.814643188147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30" ht="17.25" customHeight="1" x14ac:dyDescent="0.25">
      <c r="A12" s="25"/>
      <c r="B12" s="26" t="s">
        <v>25</v>
      </c>
      <c r="C12" s="26" t="s">
        <v>26</v>
      </c>
      <c r="D12" s="31">
        <f t="shared" ref="D12:E12" si="0">SUM(D5-D6)</f>
        <v>1715887.9416126038</v>
      </c>
      <c r="E12" s="31">
        <f t="shared" si="0"/>
        <v>3292311.1677479148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30" ht="17.25" customHeight="1" x14ac:dyDescent="0.25">
      <c r="A13" s="25"/>
      <c r="B13" s="26" t="s">
        <v>27</v>
      </c>
      <c r="C13" s="26" t="s">
        <v>28</v>
      </c>
      <c r="D13" s="27">
        <f t="shared" ref="D13:E13" si="1">SUM(D14,D19)</f>
        <v>1367820.0690454128</v>
      </c>
      <c r="E13" s="27">
        <f t="shared" si="1"/>
        <v>2932586.3067655186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30" ht="17.25" customHeight="1" x14ac:dyDescent="0.25">
      <c r="A14" s="23"/>
      <c r="B14" s="32" t="s">
        <v>29</v>
      </c>
      <c r="C14" s="32" t="s">
        <v>30</v>
      </c>
      <c r="D14" s="33">
        <v>726794.19601482863</v>
      </c>
      <c r="E14" s="33">
        <f>SUM(E17:E18)</f>
        <v>534191.71779425396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30" ht="12.75" customHeight="1" x14ac:dyDescent="0.25">
      <c r="A15" s="21"/>
      <c r="B15" s="21"/>
      <c r="C15" s="28" t="s">
        <v>20</v>
      </c>
      <c r="D15" s="29"/>
      <c r="E15" s="29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30" ht="12.75" customHeight="1" x14ac:dyDescent="0.25">
      <c r="A16" s="21"/>
      <c r="B16" s="21"/>
      <c r="C16" s="28" t="s">
        <v>22</v>
      </c>
      <c r="D16" s="29"/>
      <c r="E16" s="29"/>
      <c r="F16" s="21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1:29" ht="12.75" customHeight="1" x14ac:dyDescent="0.25">
      <c r="A17" s="21"/>
      <c r="B17" s="21"/>
      <c r="C17" s="34" t="s">
        <v>31</v>
      </c>
      <c r="D17" s="29">
        <v>352544</v>
      </c>
      <c r="E17" s="29">
        <v>523344</v>
      </c>
      <c r="F17" s="21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2.75" customHeight="1" x14ac:dyDescent="0.25">
      <c r="A18" s="21"/>
      <c r="B18" s="21"/>
      <c r="C18" s="28" t="s">
        <v>24</v>
      </c>
      <c r="D18" s="29">
        <v>374250.19601482863</v>
      </c>
      <c r="E18" s="29">
        <v>10847.717794253938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9" ht="17.25" customHeight="1" x14ac:dyDescent="0.25">
      <c r="A19" s="23"/>
      <c r="B19" s="32" t="s">
        <v>32</v>
      </c>
      <c r="C19" s="32" t="s">
        <v>33</v>
      </c>
      <c r="D19" s="33">
        <f t="shared" ref="D19:E19" si="2">SUM(D20:D23)</f>
        <v>641025.87303058407</v>
      </c>
      <c r="E19" s="33">
        <f t="shared" si="2"/>
        <v>2398394.5889712647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9" ht="12.75" customHeight="1" x14ac:dyDescent="0.25">
      <c r="A20" s="21"/>
      <c r="B20" s="21"/>
      <c r="C20" s="28" t="s">
        <v>20</v>
      </c>
      <c r="D20" s="29">
        <v>140511.17933271549</v>
      </c>
      <c r="E20" s="29">
        <v>203121.81417979611</v>
      </c>
      <c r="F20" s="21"/>
      <c r="G20" s="22"/>
      <c r="H20" s="2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9" ht="12.75" customHeight="1" x14ac:dyDescent="0.25">
      <c r="A21" s="21"/>
      <c r="B21" s="21"/>
      <c r="C21" s="28" t="s">
        <v>22</v>
      </c>
      <c r="D21" s="29">
        <v>499966.69369786844</v>
      </c>
      <c r="E21" s="29">
        <v>1368507.0088044486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9" ht="12.75" customHeight="1" x14ac:dyDescent="0.25">
      <c r="A22" s="21"/>
      <c r="B22" s="21"/>
      <c r="C22" s="28" t="s">
        <v>34</v>
      </c>
      <c r="D22" s="29"/>
      <c r="E22" s="29"/>
      <c r="F22" s="21"/>
      <c r="G22" s="22"/>
      <c r="H22" s="22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9" ht="12.75" customHeight="1" x14ac:dyDescent="0.25">
      <c r="A23" s="21"/>
      <c r="B23" s="21"/>
      <c r="C23" s="28" t="s">
        <v>24</v>
      </c>
      <c r="D23" s="29">
        <v>548.00000000011642</v>
      </c>
      <c r="E23" s="29">
        <v>826765.76598701999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9" ht="17.25" customHeight="1" x14ac:dyDescent="0.25">
      <c r="A24" s="25"/>
      <c r="B24" s="26" t="s">
        <v>35</v>
      </c>
      <c r="C24" s="35" t="s">
        <v>36</v>
      </c>
      <c r="D24" s="31">
        <f t="shared" ref="D24:E24" si="3">SUM(D12-D13)</f>
        <v>348067.87256719102</v>
      </c>
      <c r="E24" s="31">
        <f t="shared" si="3"/>
        <v>359724.86098239617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9" ht="17.25" customHeight="1" x14ac:dyDescent="0.25">
      <c r="A25" s="25"/>
      <c r="B25" s="26" t="s">
        <v>37</v>
      </c>
      <c r="C25" s="26" t="s">
        <v>38</v>
      </c>
      <c r="D25" s="27">
        <f t="shared" ref="D25:E25" si="4">SUM(D26-D27)</f>
        <v>4344.3002780352181</v>
      </c>
      <c r="E25" s="27">
        <f t="shared" si="4"/>
        <v>89548.192771084345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9" ht="17.25" customHeight="1" x14ac:dyDescent="0.25">
      <c r="A26" s="23"/>
      <c r="B26" s="32" t="s">
        <v>39</v>
      </c>
      <c r="C26" s="32" t="s">
        <v>40</v>
      </c>
      <c r="D26" s="33">
        <f>15000/3.4528</f>
        <v>4344.3002780352181</v>
      </c>
      <c r="E26" s="33">
        <f>309192/3.4528</f>
        <v>89548.192771084345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9" ht="17.25" customHeight="1" x14ac:dyDescent="0.25">
      <c r="A27" s="23"/>
      <c r="B27" s="32" t="s">
        <v>41</v>
      </c>
      <c r="C27" s="32" t="s">
        <v>42</v>
      </c>
      <c r="D27" s="33">
        <v>0</v>
      </c>
      <c r="E27" s="33">
        <v>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9" ht="17.25" customHeight="1" x14ac:dyDescent="0.25">
      <c r="A28" s="25"/>
      <c r="B28" s="26" t="s">
        <v>43</v>
      </c>
      <c r="C28" s="26" t="s">
        <v>44</v>
      </c>
      <c r="D28" s="27">
        <f t="shared" ref="D28:E28" si="5">SUM(D29-D30)</f>
        <v>-9701.112140871177</v>
      </c>
      <c r="E28" s="27">
        <f t="shared" si="5"/>
        <v>-21799.119555143654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9" ht="17.25" customHeight="1" x14ac:dyDescent="0.25">
      <c r="A29" s="23"/>
      <c r="B29" s="32" t="s">
        <v>45</v>
      </c>
      <c r="C29" s="32" t="s">
        <v>40</v>
      </c>
      <c r="D29" s="33">
        <f>11633/3.4528</f>
        <v>3369.1496756255792</v>
      </c>
      <c r="E29" s="33">
        <f>9444/3.4528</f>
        <v>2735.1714550509732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9" ht="17.25" customHeight="1" x14ac:dyDescent="0.25">
      <c r="A30" s="23"/>
      <c r="B30" s="32" t="s">
        <v>46</v>
      </c>
      <c r="C30" s="32" t="s">
        <v>42</v>
      </c>
      <c r="D30" s="33">
        <f>45129/3.4528</f>
        <v>13070.261816496757</v>
      </c>
      <c r="E30" s="33">
        <f>84712/3.4528</f>
        <v>24534.291010194625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9" ht="17.25" customHeight="1" x14ac:dyDescent="0.25">
      <c r="A31" s="25"/>
      <c r="B31" s="26" t="s">
        <v>47</v>
      </c>
      <c r="C31" s="26" t="s">
        <v>48</v>
      </c>
      <c r="D31" s="31"/>
      <c r="E31" s="31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9" ht="17.25" customHeight="1" x14ac:dyDescent="0.25">
      <c r="A32" s="25"/>
      <c r="B32" s="26" t="s">
        <v>49</v>
      </c>
      <c r="C32" s="26" t="s">
        <v>50</v>
      </c>
      <c r="D32" s="31">
        <v>342711.06070435507</v>
      </c>
      <c r="E32" s="31">
        <v>427473.93419833691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7.25" customHeight="1" x14ac:dyDescent="0.25">
      <c r="A33" s="25"/>
      <c r="B33" s="26" t="s">
        <v>51</v>
      </c>
      <c r="C33" s="26" t="s">
        <v>52</v>
      </c>
      <c r="D33" s="27">
        <v>54291.010194624658</v>
      </c>
      <c r="E33" s="27">
        <v>62089.608433734946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7.25" customHeight="1" x14ac:dyDescent="0.25">
      <c r="A34" s="25"/>
      <c r="B34" s="26" t="s">
        <v>53</v>
      </c>
      <c r="C34" s="26" t="s">
        <v>54</v>
      </c>
      <c r="D34" s="27">
        <v>288420.05050973041</v>
      </c>
      <c r="E34" s="27">
        <v>365384.32576460193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2.75" customHeight="1" x14ac:dyDescent="0.25">
      <c r="A35" s="23"/>
      <c r="B35" s="23"/>
      <c r="C35" s="23"/>
      <c r="D35" s="36"/>
      <c r="E35" s="36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2.75" customHeight="1" x14ac:dyDescent="0.25">
      <c r="A36" s="23"/>
      <c r="B36" s="23"/>
      <c r="C36" s="23"/>
      <c r="D36" s="24">
        <v>0</v>
      </c>
      <c r="E36" s="24">
        <v>0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12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2.75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2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2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2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2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12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2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2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2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2.75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2.7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2.75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12.75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12.75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12.7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12.7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12.7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2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12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ht="12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12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12.75" customHeight="1" x14ac:dyDescent="0.25">
      <c r="A59" s="24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12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12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12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ht="12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12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12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12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12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12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ht="12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ht="12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12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12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12.7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ht="12.7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ht="12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ht="12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ht="12.7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ht="12.7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2.7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ht="12.7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1:25" ht="12.7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ht="12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ht="12.7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ht="12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ht="12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ht="12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1:25" ht="12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ht="12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ht="12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ht="12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ht="12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ht="12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ht="12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25" ht="12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ht="12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ht="12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ht="12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ht="12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ht="12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ht="12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1:25" ht="12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ht="12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ht="12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ht="12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ht="12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ht="12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ht="12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ht="12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ht="12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ht="12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ht="12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ht="12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2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ht="12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ht="12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ht="12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ht="12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ht="12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ht="12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25" ht="12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ht="12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25" ht="12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ht="12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ht="12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ht="12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ht="12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ht="12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ht="12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5" ht="12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1:25" ht="12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ht="12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ht="12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ht="12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ht="12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ht="12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5" ht="12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ht="12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ht="12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ht="12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ht="12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ht="12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ht="12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1:25" ht="12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1:25" ht="12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ht="12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ht="12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ht="12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spans="1:25" ht="12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spans="1:25" ht="12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1:25" ht="12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spans="1:25" ht="12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spans="1:25" ht="12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spans="1:25" ht="12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1:25" ht="12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1:25" ht="12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1:25" ht="12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spans="1:25" ht="12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1:25" ht="12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spans="1:25" ht="12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1:25" ht="12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ht="12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1:25" ht="12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1:25" ht="12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spans="1:25" ht="12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spans="1:25" ht="12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spans="1:25" ht="12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spans="1:25" ht="12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ht="12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1:25" ht="12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spans="1:25" ht="12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1:25" ht="12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spans="1:25" ht="12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spans="1:25" ht="12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spans="1:25" ht="12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spans="1:25" ht="12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ht="12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spans="1:25" ht="12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spans="1:25" ht="12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1:25" ht="12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spans="1:25" ht="12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spans="1:25" ht="12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spans="1:25" ht="12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spans="1:25" ht="12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spans="1:25" ht="12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spans="1:25" ht="12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spans="1:25" ht="12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spans="1:25" ht="12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spans="1:25" ht="12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spans="1:25" ht="12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ht="12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spans="1:25" ht="12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1:25" ht="12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1:25" ht="12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spans="1:25" ht="12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spans="1:25" ht="12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spans="1:25" ht="12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spans="1:25" ht="12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spans="1:25" ht="12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spans="1:25" ht="12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spans="1:25" ht="12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spans="1:25" ht="12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spans="1:25" ht="12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spans="1:25" ht="12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1:25" ht="12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spans="1:25" ht="12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spans="1:25" ht="12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spans="1:25" ht="12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spans="1:25" ht="12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spans="1:25" ht="12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spans="1:25" ht="12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spans="1:25" ht="12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spans="1:25" ht="12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spans="1:25" ht="12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spans="1:25" ht="12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spans="1:25" ht="12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spans="1:25" ht="12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spans="1:25" ht="12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ht="12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spans="1:25" ht="12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spans="1:25" ht="12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spans="1:25" ht="12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spans="1:25" ht="12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spans="1:25" ht="12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spans="1:25" ht="12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spans="1:25" ht="12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spans="1:25" ht="12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spans="1:25" ht="12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spans="1:25" ht="12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spans="1:25" ht="12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spans="1:25" ht="12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spans="1:25" ht="12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1:25" ht="12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 spans="1:25" ht="12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 spans="1:25" ht="12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 spans="1:25" ht="12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 spans="1:25" ht="12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 spans="1:25" ht="15.75" customHeight="1" x14ac:dyDescent="0.25"/>
    <row r="238" spans="1:25" ht="15.75" customHeight="1" x14ac:dyDescent="0.25"/>
    <row r="239" spans="1:25" ht="15.75" customHeight="1" x14ac:dyDescent="0.25"/>
    <row r="240" spans="1:2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">
    <mergeCell ref="C2:E2"/>
    <mergeCell ref="B3:B4"/>
    <mergeCell ref="C3:C4"/>
    <mergeCell ref="D3:D4"/>
    <mergeCell ref="E3:E4"/>
  </mergeCells>
  <pageMargins left="0.56999999999999995" right="0.31" top="0.4" bottom="0.52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defaultColWidth="12.6640625" defaultRowHeight="15" customHeight="1" x14ac:dyDescent="0.25"/>
  <cols>
    <col min="1" max="1" width="2.33203125" customWidth="1"/>
    <col min="2" max="2" width="72.88671875" customWidth="1"/>
    <col min="3" max="4" width="10" customWidth="1"/>
    <col min="5" max="6" width="9.109375" customWidth="1"/>
    <col min="7" max="24" width="8.6640625" customWidth="1"/>
  </cols>
  <sheetData>
    <row r="1" spans="1:24" ht="12.7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2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ht="12.75" customHeight="1" x14ac:dyDescent="0.25">
      <c r="A3" s="21"/>
      <c r="B3" s="2" t="s">
        <v>15</v>
      </c>
      <c r="C3" s="77" t="s">
        <v>55</v>
      </c>
      <c r="D3" s="7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12.75" customHeight="1" x14ac:dyDescent="0.25">
      <c r="A4" s="21"/>
      <c r="B4" s="3"/>
      <c r="C4" s="37">
        <v>2023</v>
      </c>
      <c r="D4" s="37">
        <v>2024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2.75" customHeight="1" x14ac:dyDescent="0.25">
      <c r="A5" s="21"/>
      <c r="B5" s="38" t="s">
        <v>56</v>
      </c>
      <c r="C5" s="39">
        <v>1321426.9578313255</v>
      </c>
      <c r="D5" s="39">
        <v>1249622.9147358667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2.75" customHeight="1" x14ac:dyDescent="0.25">
      <c r="A6" s="21"/>
      <c r="B6" s="40" t="s">
        <v>57</v>
      </c>
      <c r="C6" s="39">
        <v>1345.5746061167752</v>
      </c>
      <c r="D6" s="39">
        <v>1572.636700648749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2.75" customHeight="1" x14ac:dyDescent="0.25">
      <c r="A7" s="21"/>
      <c r="B7" s="41" t="s">
        <v>58</v>
      </c>
      <c r="C7" s="42">
        <v>0</v>
      </c>
      <c r="D7" s="42">
        <v>0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2.75" customHeight="1" x14ac:dyDescent="0.25">
      <c r="A8" s="21"/>
      <c r="B8" s="43" t="s">
        <v>59</v>
      </c>
      <c r="C8" s="44">
        <v>0</v>
      </c>
      <c r="D8" s="44">
        <v>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2.75" customHeight="1" x14ac:dyDescent="0.25">
      <c r="A9" s="21"/>
      <c r="B9" s="45" t="s">
        <v>60</v>
      </c>
      <c r="C9" s="46">
        <v>1345.5746061167752</v>
      </c>
      <c r="D9" s="46">
        <v>1572.636700648749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2.75" customHeight="1" x14ac:dyDescent="0.25">
      <c r="A10" s="21"/>
      <c r="B10" s="47" t="s">
        <v>61</v>
      </c>
      <c r="C10" s="39">
        <v>1184828.8345690456</v>
      </c>
      <c r="D10" s="39">
        <v>1098769.9837812791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2.75" customHeight="1" x14ac:dyDescent="0.25">
      <c r="A11" s="21"/>
      <c r="B11" s="48" t="s">
        <v>62</v>
      </c>
      <c r="C11" s="42">
        <v>0</v>
      </c>
      <c r="D11" s="42">
        <v>0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2.75" customHeight="1" x14ac:dyDescent="0.25">
      <c r="A12" s="21"/>
      <c r="B12" s="49" t="s">
        <v>63</v>
      </c>
      <c r="C12" s="50">
        <v>728233.60750695097</v>
      </c>
      <c r="D12" s="50">
        <v>585547.38183503249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2.75" customHeight="1" x14ac:dyDescent="0.25">
      <c r="A13" s="21"/>
      <c r="B13" s="49" t="s">
        <v>64</v>
      </c>
      <c r="C13" s="50">
        <v>323297.03429101018</v>
      </c>
      <c r="D13" s="50">
        <v>222930.95458758113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2.75" customHeight="1" x14ac:dyDescent="0.25">
      <c r="A14" s="21"/>
      <c r="B14" s="49" t="s">
        <v>65</v>
      </c>
      <c r="C14" s="50">
        <v>130161.31835032438</v>
      </c>
      <c r="D14" s="50">
        <v>249225.55607043562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2.75" customHeight="1" x14ac:dyDescent="0.25">
      <c r="A15" s="21"/>
      <c r="B15" s="49" t="s">
        <v>66</v>
      </c>
      <c r="C15" s="50">
        <v>3136.8744207599634</v>
      </c>
      <c r="D15" s="50">
        <v>41066.091288229843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ht="12.75" customHeight="1" x14ac:dyDescent="0.25">
      <c r="A16" s="21"/>
      <c r="B16" s="45" t="s">
        <v>67</v>
      </c>
      <c r="C16" s="46">
        <v>0</v>
      </c>
      <c r="D16" s="46">
        <v>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2.75" customHeight="1" x14ac:dyDescent="0.25">
      <c r="A17" s="21"/>
      <c r="B17" s="47" t="s">
        <v>68</v>
      </c>
      <c r="C17" s="39">
        <v>135252.54865616313</v>
      </c>
      <c r="D17" s="39">
        <v>149280.29425393883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ht="12.75" customHeight="1" x14ac:dyDescent="0.25">
      <c r="A18" s="21"/>
      <c r="B18" s="40" t="s">
        <v>69</v>
      </c>
      <c r="C18" s="39">
        <v>0</v>
      </c>
      <c r="D18" s="39">
        <v>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7.5" customHeight="1" x14ac:dyDescent="0.25">
      <c r="A19" s="21"/>
      <c r="B19" s="38"/>
      <c r="C19" s="39"/>
      <c r="D19" s="3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2.75" customHeight="1" x14ac:dyDescent="0.25">
      <c r="A20" s="21"/>
      <c r="B20" s="38" t="s">
        <v>70</v>
      </c>
      <c r="C20" s="39">
        <v>416804.62233549583</v>
      </c>
      <c r="D20" s="39">
        <v>520089.4925857276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2.75" customHeight="1" x14ac:dyDescent="0.25">
      <c r="A21" s="21"/>
      <c r="B21" s="40" t="s">
        <v>71</v>
      </c>
      <c r="C21" s="39">
        <v>162812.5</v>
      </c>
      <c r="D21" s="39">
        <v>187468.72103799816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12.75" customHeight="1" x14ac:dyDescent="0.25">
      <c r="A22" s="21"/>
      <c r="B22" s="41" t="s">
        <v>72</v>
      </c>
      <c r="C22" s="42">
        <v>45580.108897126971</v>
      </c>
      <c r="D22" s="42">
        <v>29898.632993512514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2.75" customHeight="1" x14ac:dyDescent="0.25">
      <c r="A23" s="21"/>
      <c r="B23" s="49" t="s">
        <v>73</v>
      </c>
      <c r="C23" s="50">
        <v>0</v>
      </c>
      <c r="D23" s="50"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ht="12.75" customHeight="1" x14ac:dyDescent="0.25">
      <c r="A24" s="21"/>
      <c r="B24" s="49" t="s">
        <v>74</v>
      </c>
      <c r="C24" s="50">
        <v>0</v>
      </c>
      <c r="D24" s="50">
        <v>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ht="12.75" customHeight="1" x14ac:dyDescent="0.25">
      <c r="A25" s="21"/>
      <c r="B25" s="49" t="s">
        <v>75</v>
      </c>
      <c r="C25" s="50">
        <v>0</v>
      </c>
      <c r="D25" s="50"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2.75" customHeight="1" x14ac:dyDescent="0.25">
      <c r="A26" s="21"/>
      <c r="B26" s="45" t="s">
        <v>76</v>
      </c>
      <c r="C26" s="46">
        <v>117232.39110287304</v>
      </c>
      <c r="D26" s="46">
        <v>157570.08804448563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2.75" customHeight="1" x14ac:dyDescent="0.25">
      <c r="A27" s="21"/>
      <c r="B27" s="40" t="s">
        <v>77</v>
      </c>
      <c r="C27" s="39">
        <v>68365.094995366089</v>
      </c>
      <c r="D27" s="39">
        <v>152062.96339202966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2.75" customHeight="1" x14ac:dyDescent="0.25">
      <c r="A28" s="21"/>
      <c r="B28" s="41" t="s">
        <v>78</v>
      </c>
      <c r="C28" s="42">
        <v>59868.802131603341</v>
      </c>
      <c r="D28" s="42">
        <v>131712.81278962002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ht="12.75" customHeight="1" x14ac:dyDescent="0.25">
      <c r="A29" s="21"/>
      <c r="B29" s="45" t="s">
        <v>79</v>
      </c>
      <c r="C29" s="46">
        <v>8496.2928637627429</v>
      </c>
      <c r="D29" s="46">
        <v>20350.150602409638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2.75" customHeight="1" x14ac:dyDescent="0.25">
      <c r="A30" s="21"/>
      <c r="B30" s="40" t="s">
        <v>80</v>
      </c>
      <c r="C30" s="39">
        <v>0</v>
      </c>
      <c r="D30" s="39"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2.75" customHeight="1" x14ac:dyDescent="0.25">
      <c r="A31" s="21"/>
      <c r="B31" s="40" t="s">
        <v>81</v>
      </c>
      <c r="C31" s="39">
        <v>185627.02734012975</v>
      </c>
      <c r="D31" s="39">
        <v>180557.80815569972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2.75" customHeight="1" x14ac:dyDescent="0.25">
      <c r="A32" s="21"/>
      <c r="B32" s="51" t="s">
        <v>82</v>
      </c>
      <c r="C32" s="52">
        <v>1738231.5801668214</v>
      </c>
      <c r="D32" s="52">
        <v>1769712.4073215942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9" customHeight="1" x14ac:dyDescent="0.25">
      <c r="A33" s="21"/>
      <c r="B33" s="21"/>
      <c r="C33" s="53"/>
      <c r="D33" s="5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2.75" customHeight="1" x14ac:dyDescent="0.25">
      <c r="A34" s="21"/>
      <c r="B34" s="54" t="s">
        <v>83</v>
      </c>
      <c r="C34" s="55">
        <v>456358.89712696942</v>
      </c>
      <c r="D34" s="55">
        <v>821743.22289156634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2.75" customHeight="1" x14ac:dyDescent="0.25">
      <c r="A35" s="21"/>
      <c r="B35" s="40" t="s">
        <v>84</v>
      </c>
      <c r="C35" s="39">
        <v>2896.2001853568122</v>
      </c>
      <c r="D35" s="39">
        <v>2896.2001853568122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2.75" customHeight="1" x14ac:dyDescent="0.25">
      <c r="A36" s="21"/>
      <c r="B36" s="41" t="s">
        <v>85</v>
      </c>
      <c r="C36" s="42">
        <v>2896.2001853568122</v>
      </c>
      <c r="D36" s="42">
        <v>2896.2001853568122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2.75" customHeight="1" x14ac:dyDescent="0.25">
      <c r="A37" s="21"/>
      <c r="B37" s="49" t="s">
        <v>86</v>
      </c>
      <c r="C37" s="50">
        <v>0</v>
      </c>
      <c r="D37" s="50"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2.75" customHeight="1" x14ac:dyDescent="0.25">
      <c r="A38" s="21"/>
      <c r="B38" s="45" t="s">
        <v>76</v>
      </c>
      <c r="C38" s="46">
        <v>0</v>
      </c>
      <c r="D38" s="46"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2.75" customHeight="1" x14ac:dyDescent="0.25">
      <c r="A39" s="21"/>
      <c r="B39" s="40" t="s">
        <v>87</v>
      </c>
      <c r="C39" s="39">
        <v>0</v>
      </c>
      <c r="D39" s="39"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2.75" customHeight="1" x14ac:dyDescent="0.25">
      <c r="A40" s="21"/>
      <c r="B40" s="40" t="s">
        <v>88</v>
      </c>
      <c r="C40" s="39">
        <v>289.6200185356812</v>
      </c>
      <c r="D40" s="39">
        <v>289.6200185356812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2.75" customHeight="1" x14ac:dyDescent="0.25">
      <c r="A41" s="21"/>
      <c r="B41" s="41" t="s">
        <v>89</v>
      </c>
      <c r="C41" s="42">
        <v>289.6200185356812</v>
      </c>
      <c r="D41" s="42">
        <v>289.6200185356812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2.75" customHeight="1" x14ac:dyDescent="0.25">
      <c r="A42" s="21"/>
      <c r="B42" s="56" t="s">
        <v>76</v>
      </c>
      <c r="C42" s="46">
        <v>0</v>
      </c>
      <c r="D42" s="46"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2.75" customHeight="1" x14ac:dyDescent="0.25">
      <c r="A43" s="21"/>
      <c r="B43" s="40" t="s">
        <v>90</v>
      </c>
      <c r="C43" s="39">
        <v>453173.07692307694</v>
      </c>
      <c r="D43" s="39">
        <v>818557.40268767381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2.75" customHeight="1" x14ac:dyDescent="0.25">
      <c r="A44" s="21"/>
      <c r="B44" s="41" t="s">
        <v>91</v>
      </c>
      <c r="C44" s="42">
        <v>288420.05050973041</v>
      </c>
      <c r="D44" s="42">
        <v>365384.32576459728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2.75" customHeight="1" x14ac:dyDescent="0.25">
      <c r="A45" s="21"/>
      <c r="B45" s="45" t="s">
        <v>92</v>
      </c>
      <c r="C45" s="57">
        <v>164753.02641334652</v>
      </c>
      <c r="D45" s="46">
        <v>453173.07692307694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2.75" customHeight="1" x14ac:dyDescent="0.25">
      <c r="A46" s="21"/>
      <c r="B46" s="38"/>
      <c r="C46" s="39">
        <v>0</v>
      </c>
      <c r="D46" s="39"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2.75" customHeight="1" x14ac:dyDescent="0.25">
      <c r="A47" s="21"/>
      <c r="B47" s="38" t="s">
        <v>93</v>
      </c>
      <c r="C47" s="39">
        <v>0</v>
      </c>
      <c r="D47" s="39">
        <v>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2.75" customHeight="1" x14ac:dyDescent="0.25">
      <c r="A48" s="21"/>
      <c r="B48" s="38"/>
      <c r="C48" s="39">
        <v>0</v>
      </c>
      <c r="D48" s="39"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2.75" customHeight="1" x14ac:dyDescent="0.25">
      <c r="A49" s="21"/>
      <c r="B49" s="38" t="s">
        <v>94</v>
      </c>
      <c r="C49" s="39">
        <v>1281872.6830398515</v>
      </c>
      <c r="D49" s="39">
        <v>947969.60518999083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2.75" customHeight="1" x14ac:dyDescent="0.25">
      <c r="A50" s="21"/>
      <c r="B50" s="40" t="s">
        <v>95</v>
      </c>
      <c r="C50" s="39">
        <v>523639.36515291932</v>
      </c>
      <c r="D50" s="39">
        <v>105177.82669138091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2.75" customHeight="1" x14ac:dyDescent="0.25">
      <c r="A51" s="21"/>
      <c r="B51" s="41" t="s">
        <v>96</v>
      </c>
      <c r="C51" s="42">
        <v>394759.03614457831</v>
      </c>
      <c r="D51" s="42">
        <v>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2.75" customHeight="1" x14ac:dyDescent="0.25">
      <c r="A52" s="21"/>
      <c r="B52" s="49" t="s">
        <v>97</v>
      </c>
      <c r="C52" s="50">
        <v>75011.005560704361</v>
      </c>
      <c r="D52" s="50">
        <v>105177.82669138091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2.75" customHeight="1" x14ac:dyDescent="0.25">
      <c r="A53" s="21"/>
      <c r="B53" s="45" t="s">
        <v>76</v>
      </c>
      <c r="C53" s="46">
        <v>53869.3234476367</v>
      </c>
      <c r="D53" s="46">
        <v>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2.75" customHeight="1" x14ac:dyDescent="0.25">
      <c r="A54" s="21"/>
      <c r="B54" s="40" t="s">
        <v>98</v>
      </c>
      <c r="C54" s="39">
        <v>758233.31788693229</v>
      </c>
      <c r="D54" s="39">
        <v>842791.7784986099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2.75" customHeight="1" x14ac:dyDescent="0.25">
      <c r="A55" s="21"/>
      <c r="B55" s="41" t="s">
        <v>99</v>
      </c>
      <c r="C55" s="42">
        <v>42556.475903614461</v>
      </c>
      <c r="D55" s="42">
        <v>54738.47312326228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2.75" customHeight="1" x14ac:dyDescent="0.25">
      <c r="A56" s="21"/>
      <c r="B56" s="49" t="s">
        <v>96</v>
      </c>
      <c r="C56" s="50">
        <v>89784.522706209464</v>
      </c>
      <c r="D56" s="50"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2.75" customHeight="1" x14ac:dyDescent="0.25">
      <c r="A57" s="21"/>
      <c r="B57" s="49" t="s">
        <v>100</v>
      </c>
      <c r="C57" s="50">
        <v>267060.06719184428</v>
      </c>
      <c r="D57" s="50">
        <v>391348.47080630215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2.75" customHeight="1" x14ac:dyDescent="0.25">
      <c r="A58" s="21"/>
      <c r="B58" s="45" t="s">
        <v>76</v>
      </c>
      <c r="C58" s="46">
        <v>358832.25208526413</v>
      </c>
      <c r="D58" s="46">
        <v>396704.83456904546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2.75" customHeight="1" x14ac:dyDescent="0.25">
      <c r="A59" s="21"/>
      <c r="B59" s="51" t="s">
        <v>101</v>
      </c>
      <c r="C59" s="52">
        <v>1738231.5801668209</v>
      </c>
      <c r="D59" s="52">
        <v>1769712.8280815571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2.75" customHeight="1" x14ac:dyDescent="0.25">
      <c r="A60" s="21"/>
      <c r="B60" s="21"/>
      <c r="C60" s="53"/>
      <c r="D60" s="53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2.75" customHeight="1" x14ac:dyDescent="0.25">
      <c r="A61" s="21"/>
      <c r="B61" s="58"/>
      <c r="C61" s="53"/>
      <c r="D61" s="53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2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2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2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2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2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2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2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2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2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2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2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2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2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2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2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2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2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2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2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2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2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2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2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2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2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2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2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2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2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2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2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2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2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2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2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2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2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2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2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2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2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2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2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2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2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2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2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2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2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2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2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2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2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2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2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2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2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2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2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2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2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2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2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2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2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2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2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2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2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2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2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2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2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2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2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2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2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2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2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2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2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2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2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2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2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2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2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2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2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2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2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2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2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2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2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2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2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2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2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2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2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2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2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2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2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2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2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2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2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2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2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2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2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2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2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2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2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2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2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2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2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2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2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2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2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2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2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2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2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2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2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2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2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2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2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2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2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2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2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2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spans="1:24" ht="12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spans="1:24" ht="12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spans="1:24" ht="12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spans="1:24" ht="12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spans="1:24" ht="12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spans="1:24" ht="12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spans="1:24" ht="12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spans="1:24" ht="12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spans="1:24" ht="12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 ht="12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spans="1:24" ht="12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spans="1:24" ht="12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 ht="12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spans="1:24" ht="12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spans="1:24" ht="12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spans="1:24" ht="12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spans="1:24" ht="12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spans="1:24" ht="12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spans="1:24" ht="12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spans="1:24" ht="12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spans="1:24" ht="12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 spans="1:24" ht="12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 spans="1:24" ht="12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 spans="1:24" ht="12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 spans="1:24" ht="12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 spans="1:24" ht="12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 spans="1:24" ht="12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 spans="1:24" ht="12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 spans="1:24" ht="12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 spans="1:24" ht="12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 spans="1:24" ht="12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 spans="1:24" ht="12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</row>
    <row r="234" spans="1:24" ht="12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</row>
    <row r="235" spans="1:24" ht="12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</row>
    <row r="236" spans="1:24" ht="12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</row>
    <row r="237" spans="1:24" ht="12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</row>
    <row r="238" spans="1:24" ht="12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</row>
    <row r="239" spans="1:24" ht="12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</row>
    <row r="240" spans="1:24" ht="12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</row>
    <row r="241" spans="1:24" ht="12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</row>
    <row r="242" spans="1:24" ht="12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</row>
    <row r="243" spans="1:24" ht="12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</row>
    <row r="244" spans="1:24" ht="12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</row>
    <row r="245" spans="1:24" ht="12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</row>
    <row r="246" spans="1:24" ht="12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</row>
    <row r="247" spans="1:24" ht="12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 spans="1:24" ht="12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</row>
    <row r="249" spans="1:24" ht="12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</row>
    <row r="250" spans="1:24" ht="12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</row>
    <row r="251" spans="1:24" ht="12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</row>
    <row r="252" spans="1:24" ht="12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</row>
    <row r="253" spans="1:24" ht="12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</row>
    <row r="254" spans="1:24" ht="12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</row>
    <row r="255" spans="1:24" ht="12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</row>
    <row r="256" spans="1:24" ht="12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</row>
    <row r="257" spans="1:24" ht="12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 spans="1:24" ht="12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</row>
    <row r="259" spans="1:24" ht="12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</row>
    <row r="260" spans="1:24" ht="15.75" customHeight="1" x14ac:dyDescent="0.25"/>
    <row r="261" spans="1:24" ht="15.75" customHeight="1" x14ac:dyDescent="0.25"/>
    <row r="262" spans="1:24" ht="15.75" customHeight="1" x14ac:dyDescent="0.25"/>
    <row r="263" spans="1:24" ht="15.75" customHeight="1" x14ac:dyDescent="0.25"/>
    <row r="264" spans="1:24" ht="15.75" customHeight="1" x14ac:dyDescent="0.25"/>
    <row r="265" spans="1:24" ht="15.75" customHeight="1" x14ac:dyDescent="0.25"/>
    <row r="266" spans="1:24" ht="15.75" customHeight="1" x14ac:dyDescent="0.25"/>
    <row r="267" spans="1:24" ht="15.75" customHeight="1" x14ac:dyDescent="0.25"/>
    <row r="268" spans="1:24" ht="15.75" customHeight="1" x14ac:dyDescent="0.25"/>
    <row r="269" spans="1:24" ht="15.75" customHeight="1" x14ac:dyDescent="0.25"/>
    <row r="270" spans="1:24" ht="15.75" customHeight="1" x14ac:dyDescent="0.25"/>
    <row r="271" spans="1:24" ht="15.75" customHeight="1" x14ac:dyDescent="0.25"/>
    <row r="272" spans="1:24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3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/>
  </sheetViews>
  <sheetFormatPr defaultColWidth="12.6640625" defaultRowHeight="15" customHeight="1" x14ac:dyDescent="0.25"/>
  <cols>
    <col min="1" max="1" width="1.88671875" customWidth="1"/>
    <col min="2" max="2" width="33.6640625" customWidth="1"/>
    <col min="3" max="4" width="12" customWidth="1"/>
    <col min="5" max="6" width="9.109375" customWidth="1"/>
    <col min="7" max="24" width="8.6640625" customWidth="1"/>
  </cols>
  <sheetData>
    <row r="1" spans="1:24" ht="12.75" customHeight="1" x14ac:dyDescent="0.25">
      <c r="A1" s="21"/>
      <c r="B1" s="21"/>
      <c r="C1" s="53"/>
      <c r="D1" s="53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2.75" customHeight="1" x14ac:dyDescent="0.25">
      <c r="A2" s="21"/>
      <c r="B2" s="2" t="s">
        <v>15</v>
      </c>
      <c r="C2" s="77" t="s">
        <v>55</v>
      </c>
      <c r="D2" s="7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ht="12.75" customHeight="1" x14ac:dyDescent="0.25">
      <c r="A3" s="21"/>
      <c r="B3" s="3"/>
      <c r="C3" s="37">
        <v>2023</v>
      </c>
      <c r="D3" s="37">
        <v>2024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12.75" customHeight="1" x14ac:dyDescent="0.25">
      <c r="A4" s="21"/>
      <c r="B4" s="59" t="s">
        <v>102</v>
      </c>
      <c r="C4" s="60">
        <f t="shared" ref="C4:D4" si="0">SUM(C5:C6)</f>
        <v>3418804.7497683037</v>
      </c>
      <c r="D4" s="60">
        <f t="shared" si="0"/>
        <v>5477916.6655468028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2.75" customHeight="1" x14ac:dyDescent="0.25">
      <c r="A5" s="21"/>
      <c r="B5" s="61" t="s">
        <v>103</v>
      </c>
      <c r="C5" s="60">
        <f>'Income Statement'!D5*1.21</f>
        <v>3284154.7497683037</v>
      </c>
      <c r="D5" s="60">
        <f>'Income Statement'!E5*1.21</f>
        <v>5341246.9155468028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2.75" customHeight="1" x14ac:dyDescent="0.25">
      <c r="A6" s="21"/>
      <c r="B6" s="61" t="s">
        <v>24</v>
      </c>
      <c r="C6" s="60">
        <v>134650</v>
      </c>
      <c r="D6" s="60">
        <f>C6*1.015</f>
        <v>136669.75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2.75" customHeight="1" x14ac:dyDescent="0.25">
      <c r="A7" s="21"/>
      <c r="B7" s="59" t="s">
        <v>104</v>
      </c>
      <c r="C7" s="60">
        <f t="shared" ref="C7:D7" si="1">SUM(C8:C11)</f>
        <v>-2865267.3308619084</v>
      </c>
      <c r="D7" s="60">
        <f t="shared" si="1"/>
        <v>-4917989.939411493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2.75" customHeight="1" x14ac:dyDescent="0.25">
      <c r="A8" s="21"/>
      <c r="B8" s="61" t="s">
        <v>105</v>
      </c>
      <c r="C8" s="60">
        <v>-2232103.63716404</v>
      </c>
      <c r="D8" s="60">
        <v>-3598006.6062326236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2.75" customHeight="1" x14ac:dyDescent="0.25">
      <c r="A9" s="21"/>
      <c r="B9" s="61" t="s">
        <v>106</v>
      </c>
      <c r="C9" s="60">
        <v>-499966.69369786844</v>
      </c>
      <c r="D9" s="60">
        <v>-1368507.0088044486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ht="12.75" customHeight="1" x14ac:dyDescent="0.25">
      <c r="A10" s="21"/>
      <c r="B10" s="61" t="s">
        <v>107</v>
      </c>
      <c r="C10" s="60">
        <v>-238</v>
      </c>
      <c r="D10" s="60">
        <v>70322.795180722896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2.75" customHeight="1" x14ac:dyDescent="0.25">
      <c r="A11" s="21"/>
      <c r="B11" s="61" t="s">
        <v>108</v>
      </c>
      <c r="C11" s="60">
        <v>-132959</v>
      </c>
      <c r="D11" s="60">
        <v>-21799.119555143654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2.75" customHeight="1" x14ac:dyDescent="0.25">
      <c r="A12" s="21"/>
      <c r="B12" s="62" t="s">
        <v>109</v>
      </c>
      <c r="C12" s="63">
        <f t="shared" ref="C12:D12" si="2">C4+C7</f>
        <v>553537.41890639532</v>
      </c>
      <c r="D12" s="63">
        <f t="shared" si="2"/>
        <v>559926.72613530979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2.75" customHeight="1" x14ac:dyDescent="0.25">
      <c r="A13" s="21"/>
      <c r="B13" s="64"/>
      <c r="C13" s="60"/>
      <c r="D13" s="6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ht="12.75" customHeight="1" x14ac:dyDescent="0.25">
      <c r="A14" s="21"/>
      <c r="B14" s="61" t="s">
        <v>110</v>
      </c>
      <c r="C14" s="60">
        <v>-351467.21501390176</v>
      </c>
      <c r="D14" s="60">
        <v>-243493.97590361445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2.75" customHeight="1" x14ac:dyDescent="0.25">
      <c r="A15" s="21"/>
      <c r="B15" s="61" t="s">
        <v>111</v>
      </c>
      <c r="C15" s="60">
        <v>0</v>
      </c>
      <c r="D15" s="60">
        <v>291013.38044485636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ht="12.75" customHeight="1" x14ac:dyDescent="0.25">
      <c r="A16" s="21"/>
      <c r="B16" s="61" t="s">
        <v>112</v>
      </c>
      <c r="C16" s="60">
        <v>-131719.18443002782</v>
      </c>
      <c r="D16" s="60">
        <v>-14027.745597775718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2.75" customHeight="1" x14ac:dyDescent="0.25">
      <c r="A17" s="21"/>
      <c r="B17" s="62" t="s">
        <v>113</v>
      </c>
      <c r="C17" s="63">
        <f t="shared" ref="C17:D17" si="3">SUM(C14:C16)</f>
        <v>-483186.39944392955</v>
      </c>
      <c r="D17" s="63">
        <f t="shared" si="3"/>
        <v>33491.658943466187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ht="12.75" customHeight="1" x14ac:dyDescent="0.25">
      <c r="A18" s="21"/>
      <c r="B18" s="64"/>
      <c r="C18" s="60"/>
      <c r="D18" s="6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2.75" customHeight="1" x14ac:dyDescent="0.25">
      <c r="A19" s="21"/>
      <c r="B19" s="61" t="s">
        <v>114</v>
      </c>
      <c r="C19" s="60">
        <v>0</v>
      </c>
      <c r="D19" s="60">
        <v>0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2.75" customHeight="1" x14ac:dyDescent="0.25">
      <c r="A20" s="21"/>
      <c r="B20" s="61" t="s">
        <v>115</v>
      </c>
      <c r="C20" s="60"/>
      <c r="D20" s="6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2.75" customHeight="1" x14ac:dyDescent="0.25">
      <c r="A21" s="21"/>
      <c r="B21" s="61" t="s">
        <v>116</v>
      </c>
      <c r="C21" s="60">
        <v>53869.3234476367</v>
      </c>
      <c r="D21" s="60">
        <v>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12.75" customHeight="1" x14ac:dyDescent="0.25">
      <c r="A22" s="21"/>
      <c r="B22" s="61" t="s">
        <v>117</v>
      </c>
      <c r="C22" s="60">
        <v>-56671.686746987951</v>
      </c>
      <c r="D22" s="60">
        <v>-576913.22984244674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2.75" customHeight="1" x14ac:dyDescent="0.25">
      <c r="A23" s="21"/>
      <c r="B23" s="61" t="s">
        <v>118</v>
      </c>
      <c r="C23" s="60">
        <v>-11716.867469879518</v>
      </c>
      <c r="D23" s="60">
        <v>-13756.371640407786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ht="12.75" customHeight="1" x14ac:dyDescent="0.25">
      <c r="A24" s="21"/>
      <c r="B24" s="61" t="s">
        <v>119</v>
      </c>
      <c r="C24" s="60">
        <v>2253.5333642261353</v>
      </c>
      <c r="D24" s="60">
        <v>-7818.0027803521789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ht="12.75" customHeight="1" x14ac:dyDescent="0.25">
      <c r="A25" s="21"/>
      <c r="B25" s="62" t="s">
        <v>120</v>
      </c>
      <c r="C25" s="63">
        <f t="shared" ref="C25:D25" si="4">SUM(C19:C24)</f>
        <v>-12265.697405004634</v>
      </c>
      <c r="D25" s="63">
        <f t="shared" si="4"/>
        <v>-598487.60426320671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2.75" customHeight="1" x14ac:dyDescent="0.25">
      <c r="A26" s="21"/>
      <c r="B26" s="64"/>
      <c r="C26" s="60"/>
      <c r="D26" s="6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2.75" customHeight="1" x14ac:dyDescent="0.25">
      <c r="A27" s="21"/>
      <c r="B27" s="62" t="s">
        <v>121</v>
      </c>
      <c r="C27" s="63">
        <f t="shared" ref="C27:D27" si="5">SUM(C25,C17,C12)</f>
        <v>58085.322057461133</v>
      </c>
      <c r="D27" s="63">
        <f t="shared" si="5"/>
        <v>-5069.2191844307818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2.75" customHeight="1" x14ac:dyDescent="0.25">
      <c r="A28" s="21"/>
      <c r="B28" s="61" t="s">
        <v>122</v>
      </c>
      <c r="C28" s="60">
        <v>127541.70528266914</v>
      </c>
      <c r="D28" s="60">
        <f>C29</f>
        <v>185627.02734013027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ht="12.75" customHeight="1" x14ac:dyDescent="0.25">
      <c r="A29" s="21"/>
      <c r="B29" s="65" t="s">
        <v>123</v>
      </c>
      <c r="C29" s="66">
        <f t="shared" ref="C29:D29" si="6">C28+C27</f>
        <v>185627.02734013027</v>
      </c>
      <c r="D29" s="66">
        <f t="shared" si="6"/>
        <v>180557.80815569949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2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2.75" customHeight="1" x14ac:dyDescent="0.25">
      <c r="A31" s="21"/>
      <c r="B31" s="21"/>
      <c r="C31" s="53"/>
      <c r="D31" s="5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2.75" customHeight="1" x14ac:dyDescent="0.25">
      <c r="A32" s="21"/>
      <c r="B32" s="21"/>
      <c r="C32" s="53"/>
      <c r="D32" s="5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2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2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2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2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2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2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2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2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2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2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2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2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2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2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2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2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2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2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2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2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2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2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2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2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2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2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2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2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2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2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2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2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2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2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2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2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2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2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2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2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2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2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2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2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2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2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2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2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2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2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2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2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2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2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2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2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2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2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2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2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2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2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2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2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2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2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2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2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2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2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2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2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2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2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2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2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2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2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2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2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2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2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2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2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2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2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2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2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2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2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2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2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2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2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2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2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2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2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2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2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2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2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2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2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2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2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2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2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2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2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2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2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2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2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2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2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2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2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2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2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2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2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2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2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2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2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2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2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2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2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2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2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2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2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2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2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2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2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2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2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2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2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2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2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2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2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2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2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2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2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2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2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2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2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2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2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2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2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2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2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2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2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2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2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2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2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2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2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2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</row>
    <row r="202" spans="1:24" ht="12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</row>
    <row r="203" spans="1:24" ht="12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</row>
    <row r="204" spans="1:24" ht="12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</row>
    <row r="205" spans="1:24" ht="12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</row>
    <row r="206" spans="1:24" ht="12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</row>
    <row r="207" spans="1:24" ht="12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</row>
    <row r="208" spans="1:24" ht="12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</row>
    <row r="209" spans="1:24" ht="12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</row>
    <row r="210" spans="1:24" ht="12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 ht="12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</row>
    <row r="212" spans="1:24" ht="12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</row>
    <row r="213" spans="1:24" ht="12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 ht="12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</row>
    <row r="215" spans="1:24" ht="12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</row>
    <row r="216" spans="1:24" ht="12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</row>
    <row r="217" spans="1:24" ht="12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</row>
    <row r="218" spans="1:24" ht="12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</row>
    <row r="219" spans="1:24" ht="12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</row>
    <row r="220" spans="1:24" ht="12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</row>
    <row r="221" spans="1:24" ht="12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spans="1:24" ht="12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</row>
    <row r="223" spans="1:24" ht="12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</row>
    <row r="224" spans="1:24" ht="12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</row>
    <row r="225" spans="1:24" ht="12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</row>
    <row r="226" spans="1:24" ht="12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</row>
    <row r="227" spans="1:24" ht="12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</row>
    <row r="228" spans="1:24" ht="12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</row>
    <row r="229" spans="1:24" ht="12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</row>
    <row r="230" spans="1:24" ht="12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</row>
    <row r="231" spans="1:24" ht="12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</row>
    <row r="232" spans="1:24" ht="12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</row>
    <row r="233" spans="1:24" ht="15.75" customHeight="1" x14ac:dyDescent="0.25"/>
    <row r="234" spans="1:24" ht="15.75" customHeight="1" x14ac:dyDescent="0.25"/>
    <row r="235" spans="1:24" ht="15.75" customHeight="1" x14ac:dyDescent="0.25"/>
    <row r="236" spans="1:24" ht="15.75" customHeight="1" x14ac:dyDescent="0.25"/>
    <row r="237" spans="1:24" ht="15.75" customHeight="1" x14ac:dyDescent="0.25"/>
    <row r="238" spans="1:24" ht="15.75" customHeight="1" x14ac:dyDescent="0.25"/>
    <row r="239" spans="1:24" ht="15.75" customHeight="1" x14ac:dyDescent="0.25"/>
    <row r="240" spans="1:2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2:D2"/>
  </mergeCells>
  <conditionalFormatting sqref="C32:D32">
    <cfRule type="cellIs" dxfId="0" priority="1" stopIfTrue="1" operator="notBetween">
      <formula>-1</formula>
      <formula>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Invesment</vt:lpstr>
      <vt:lpstr>Income Statement</vt:lpstr>
      <vt:lpstr>Balance sheet</vt:lpstr>
      <vt:lpstr>Cash 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Namai</cp:lastModifiedBy>
  <dcterms:modified xsi:type="dcterms:W3CDTF">2025-08-22T08:19:42Z</dcterms:modified>
</cp:coreProperties>
</file>