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22600\Desktop\"/>
    </mc:Choice>
  </mc:AlternateContent>
  <xr:revisionPtr revIDLastSave="0" documentId="13_ncr:1_{43791ED2-AD57-43CC-8454-4749AEC9ECF0}" xr6:coauthVersionLast="45" xr6:coauthVersionMax="45" xr10:uidLastSave="{00000000-0000-0000-0000-000000000000}"/>
  <bookViews>
    <workbookView xWindow="-120" yWindow="-120" windowWidth="29040" windowHeight="15840" activeTab="1" xr2:uid="{12C79C37-0838-4A8D-803D-E066AA8D1E25}"/>
  </bookViews>
  <sheets>
    <sheet name="Sheet1" sheetId="1" r:id="rId1"/>
    <sheet name="Sheet3" sheetId="3" r:id="rId2"/>
  </sheets>
  <definedNames>
    <definedName name="curvature_nov">Sheet3!$J$4</definedName>
    <definedName name="curvature_oct">Sheet3!$I$4</definedName>
    <definedName name="decay_nov">Sheet3!$J$5</definedName>
    <definedName name="decay_oct">Sheet3!$I$5</definedName>
    <definedName name="level__oct">Sheet3!$I$2</definedName>
    <definedName name="level_nov">Sheet3!$J$2</definedName>
    <definedName name="slope_nov">Sheet3!$J$3</definedName>
    <definedName name="slope_oct">Sheet3!$I$3</definedName>
    <definedName name="solver_adj" localSheetId="0" hidden="1">Sheet3!$I$2:$I$5</definedName>
    <definedName name="solver_adj" localSheetId="1" hidden="1">Sheet3!$J$2:$J$5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Sheet3!$I$2</definedName>
    <definedName name="solver_lhs2" localSheetId="0" hidden="1">Sheet3!$I$2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Sheet1!$I$7</definedName>
    <definedName name="solver_opt" localSheetId="1" hidden="1">Sheet3!$B$29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AE21" i="3" s="1"/>
  <c r="C4" i="3"/>
  <c r="AC22" i="3" s="1"/>
  <c r="C5" i="3"/>
  <c r="AA23" i="3" s="1"/>
  <c r="C6" i="3"/>
  <c r="AG24" i="3" s="1"/>
  <c r="C7" i="3"/>
  <c r="AE25" i="3" s="1"/>
  <c r="C8" i="3"/>
  <c r="AC26" i="3" s="1"/>
  <c r="C2" i="3"/>
  <c r="AG20" i="3" s="1"/>
  <c r="B3" i="3"/>
  <c r="J21" i="3" s="1"/>
  <c r="B4" i="3"/>
  <c r="J22" i="3" s="1"/>
  <c r="B5" i="3"/>
  <c r="I23" i="3" s="1"/>
  <c r="B6" i="3"/>
  <c r="H24" i="3" s="1"/>
  <c r="B7" i="3"/>
  <c r="G25" i="3" s="1"/>
  <c r="B8" i="3"/>
  <c r="F26" i="3" s="1"/>
  <c r="B2" i="3"/>
  <c r="G20" i="3" s="1"/>
  <c r="AC23" i="3" l="1"/>
  <c r="AG21" i="3"/>
  <c r="Y23" i="3"/>
  <c r="AB23" i="3"/>
  <c r="AF21" i="3"/>
  <c r="AM26" i="3"/>
  <c r="AM22" i="3"/>
  <c r="AQ20" i="3"/>
  <c r="AL26" i="3"/>
  <c r="AL22" i="3"/>
  <c r="AP20" i="3"/>
  <c r="AE26" i="3"/>
  <c r="AE22" i="3"/>
  <c r="AI20" i="3"/>
  <c r="AD26" i="3"/>
  <c r="AD22" i="3"/>
  <c r="AH20" i="3"/>
  <c r="AK23" i="3"/>
  <c r="AO21" i="3"/>
  <c r="AA20" i="3"/>
  <c r="AJ23" i="3"/>
  <c r="AN21" i="3"/>
  <c r="Z20" i="3"/>
  <c r="Y24" i="3"/>
  <c r="AQ24" i="3"/>
  <c r="Z24" i="3"/>
  <c r="AQ26" i="3"/>
  <c r="AI26" i="3"/>
  <c r="AA26" i="3"/>
  <c r="AK25" i="3"/>
  <c r="AC25" i="3"/>
  <c r="AM24" i="3"/>
  <c r="AE24" i="3"/>
  <c r="AO23" i="3"/>
  <c r="AG23" i="3"/>
  <c r="AQ22" i="3"/>
  <c r="AI22" i="3"/>
  <c r="AA22" i="3"/>
  <c r="AK21" i="3"/>
  <c r="AC21" i="3"/>
  <c r="AM20" i="3"/>
  <c r="AE20" i="3"/>
  <c r="AF25" i="3"/>
  <c r="Y21" i="3"/>
  <c r="AJ26" i="3"/>
  <c r="AB26" i="3"/>
  <c r="AL25" i="3"/>
  <c r="AD25" i="3"/>
  <c r="AN24" i="3"/>
  <c r="AF24" i="3"/>
  <c r="AP23" i="3"/>
  <c r="AH23" i="3"/>
  <c r="Z23" i="3"/>
  <c r="AJ22" i="3"/>
  <c r="AB22" i="3"/>
  <c r="AL21" i="3"/>
  <c r="AD21" i="3"/>
  <c r="AN20" i="3"/>
  <c r="AF20" i="3"/>
  <c r="Y20" i="3"/>
  <c r="AP26" i="3"/>
  <c r="AH26" i="3"/>
  <c r="Z26" i="3"/>
  <c r="AJ25" i="3"/>
  <c r="AB25" i="3"/>
  <c r="AL24" i="3"/>
  <c r="AD24" i="3"/>
  <c r="AN23" i="3"/>
  <c r="AF23" i="3"/>
  <c r="AP22" i="3"/>
  <c r="AH22" i="3"/>
  <c r="Z22" i="3"/>
  <c r="AJ21" i="3"/>
  <c r="AB21" i="3"/>
  <c r="AL20" i="3"/>
  <c r="AD20" i="3"/>
  <c r="AG25" i="3"/>
  <c r="AA24" i="3"/>
  <c r="AN25" i="3"/>
  <c r="AH24" i="3"/>
  <c r="Y26" i="3"/>
  <c r="AO26" i="3"/>
  <c r="AG26" i="3"/>
  <c r="AQ25" i="3"/>
  <c r="AI25" i="3"/>
  <c r="AA25" i="3"/>
  <c r="AK24" i="3"/>
  <c r="AC24" i="3"/>
  <c r="AM23" i="3"/>
  <c r="AE23" i="3"/>
  <c r="AO22" i="3"/>
  <c r="AG22" i="3"/>
  <c r="AQ21" i="3"/>
  <c r="AI21" i="3"/>
  <c r="AA21" i="3"/>
  <c r="AK20" i="3"/>
  <c r="AC20" i="3"/>
  <c r="AO25" i="3"/>
  <c r="Y25" i="3"/>
  <c r="AN26" i="3"/>
  <c r="AF26" i="3"/>
  <c r="AP25" i="3"/>
  <c r="AH25" i="3"/>
  <c r="Z25" i="3"/>
  <c r="AJ24" i="3"/>
  <c r="AB24" i="3"/>
  <c r="AL23" i="3"/>
  <c r="AD23" i="3"/>
  <c r="AN22" i="3"/>
  <c r="AF22" i="3"/>
  <c r="AP21" i="3"/>
  <c r="AH21" i="3"/>
  <c r="Z21" i="3"/>
  <c r="AJ20" i="3"/>
  <c r="AB20" i="3"/>
  <c r="AI24" i="3"/>
  <c r="AP24" i="3"/>
  <c r="Y22" i="3"/>
  <c r="AK26" i="3"/>
  <c r="AM25" i="3"/>
  <c r="AO24" i="3"/>
  <c r="AQ23" i="3"/>
  <c r="AI23" i="3"/>
  <c r="AK22" i="3"/>
  <c r="AM21" i="3"/>
  <c r="AO20" i="3"/>
  <c r="N25" i="3"/>
  <c r="F24" i="3"/>
  <c r="X23" i="3"/>
  <c r="D23" i="3"/>
  <c r="X22" i="3"/>
  <c r="R20" i="3"/>
  <c r="M26" i="3"/>
  <c r="N20" i="3"/>
  <c r="L26" i="3"/>
  <c r="F25" i="3"/>
  <c r="W24" i="3"/>
  <c r="C24" i="3"/>
  <c r="W23" i="3"/>
  <c r="U22" i="3"/>
  <c r="M20" i="3"/>
  <c r="I26" i="3"/>
  <c r="V24" i="3"/>
  <c r="T23" i="3"/>
  <c r="Q22" i="3"/>
  <c r="P22" i="3"/>
  <c r="F20" i="3"/>
  <c r="D26" i="3"/>
  <c r="O24" i="3"/>
  <c r="O23" i="3"/>
  <c r="M22" i="3"/>
  <c r="E20" i="3"/>
  <c r="U26" i="3"/>
  <c r="N24" i="3"/>
  <c r="L23" i="3"/>
  <c r="I22" i="3"/>
  <c r="J20" i="3"/>
  <c r="E26" i="3"/>
  <c r="S24" i="3"/>
  <c r="P23" i="3"/>
  <c r="C20" i="3"/>
  <c r="V20" i="3"/>
  <c r="T26" i="3"/>
  <c r="K24" i="3"/>
  <c r="H23" i="3"/>
  <c r="H22" i="3"/>
  <c r="U20" i="3"/>
  <c r="Q26" i="3"/>
  <c r="V25" i="3"/>
  <c r="G24" i="3"/>
  <c r="G23" i="3"/>
  <c r="E22" i="3"/>
  <c r="M25" i="3"/>
  <c r="I21" i="3"/>
  <c r="D20" i="3"/>
  <c r="T20" i="3"/>
  <c r="L20" i="3"/>
  <c r="S26" i="3"/>
  <c r="K26" i="3"/>
  <c r="C26" i="3"/>
  <c r="T25" i="3"/>
  <c r="L25" i="3"/>
  <c r="D25" i="3"/>
  <c r="U24" i="3"/>
  <c r="M24" i="3"/>
  <c r="E24" i="3"/>
  <c r="V23" i="3"/>
  <c r="N23" i="3"/>
  <c r="F23" i="3"/>
  <c r="W22" i="3"/>
  <c r="O22" i="3"/>
  <c r="G22" i="3"/>
  <c r="X21" i="3"/>
  <c r="P21" i="3"/>
  <c r="H21" i="3"/>
  <c r="U25" i="3"/>
  <c r="E25" i="3"/>
  <c r="Q21" i="3"/>
  <c r="S20" i="3"/>
  <c r="K20" i="3"/>
  <c r="R26" i="3"/>
  <c r="J26" i="3"/>
  <c r="S25" i="3"/>
  <c r="K25" i="3"/>
  <c r="C25" i="3"/>
  <c r="T24" i="3"/>
  <c r="L24" i="3"/>
  <c r="D24" i="3"/>
  <c r="U23" i="3"/>
  <c r="M23" i="3"/>
  <c r="E23" i="3"/>
  <c r="V22" i="3"/>
  <c r="N22" i="3"/>
  <c r="F22" i="3"/>
  <c r="W21" i="3"/>
  <c r="O21" i="3"/>
  <c r="G21" i="3"/>
  <c r="F21" i="3"/>
  <c r="J25" i="3"/>
  <c r="N21" i="3"/>
  <c r="Q20" i="3"/>
  <c r="I20" i="3"/>
  <c r="X26" i="3"/>
  <c r="P26" i="3"/>
  <c r="H26" i="3"/>
  <c r="Q25" i="3"/>
  <c r="I25" i="3"/>
  <c r="R24" i="3"/>
  <c r="J24" i="3"/>
  <c r="S23" i="3"/>
  <c r="K23" i="3"/>
  <c r="C23" i="3"/>
  <c r="T22" i="3"/>
  <c r="L22" i="3"/>
  <c r="D22" i="3"/>
  <c r="U21" i="3"/>
  <c r="M21" i="3"/>
  <c r="E21" i="3"/>
  <c r="X20" i="3"/>
  <c r="P20" i="3"/>
  <c r="H20" i="3"/>
  <c r="W26" i="3"/>
  <c r="O26" i="3"/>
  <c r="G26" i="3"/>
  <c r="X25" i="3"/>
  <c r="P25" i="3"/>
  <c r="H25" i="3"/>
  <c r="Q24" i="3"/>
  <c r="I24" i="3"/>
  <c r="R23" i="3"/>
  <c r="J23" i="3"/>
  <c r="S22" i="3"/>
  <c r="K22" i="3"/>
  <c r="C22" i="3"/>
  <c r="T21" i="3"/>
  <c r="L21" i="3"/>
  <c r="D21" i="3"/>
  <c r="R25" i="3"/>
  <c r="V21" i="3"/>
  <c r="W20" i="3"/>
  <c r="O20" i="3"/>
  <c r="V26" i="3"/>
  <c r="N26" i="3"/>
  <c r="W25" i="3"/>
  <c r="O25" i="3"/>
  <c r="X24" i="3"/>
  <c r="P24" i="3"/>
  <c r="Q23" i="3"/>
  <c r="R22" i="3"/>
  <c r="S21" i="3"/>
  <c r="K21" i="3"/>
  <c r="C21" i="3"/>
  <c r="R21" i="3"/>
  <c r="B29" i="3" l="1"/>
  <c r="B28" i="3"/>
  <c r="I4" i="1" l="1"/>
  <c r="I5" i="1" s="1"/>
  <c r="I6" i="1" s="1"/>
  <c r="J4" i="1"/>
  <c r="J5" i="1" s="1"/>
  <c r="J6" i="1" s="1"/>
  <c r="K4" i="1"/>
  <c r="K5" i="1" s="1"/>
  <c r="K6" i="1" s="1"/>
  <c r="L4" i="1"/>
  <c r="L5" i="1" s="1"/>
  <c r="L6" i="1" s="1"/>
  <c r="M4" i="1"/>
  <c r="M5" i="1" s="1"/>
  <c r="M6" i="1" s="1"/>
  <c r="N4" i="1"/>
  <c r="N5" i="1" s="1"/>
  <c r="N6" i="1" s="1"/>
  <c r="O4" i="1"/>
  <c r="O5" i="1" s="1"/>
  <c r="O6" i="1" s="1"/>
  <c r="P4" i="1"/>
  <c r="P5" i="1" s="1"/>
  <c r="P6" i="1" s="1"/>
  <c r="Q4" i="1"/>
  <c r="Q5" i="1" s="1"/>
  <c r="Q6" i="1" s="1"/>
  <c r="R4" i="1"/>
  <c r="R5" i="1" s="1"/>
  <c r="R6" i="1" s="1"/>
  <c r="S4" i="1"/>
  <c r="S5" i="1" s="1"/>
  <c r="S6" i="1" s="1"/>
  <c r="T4" i="1"/>
  <c r="T5" i="1" s="1"/>
  <c r="T6" i="1" s="1"/>
  <c r="T2" i="1"/>
  <c r="S2" i="1"/>
  <c r="R2" i="1"/>
  <c r="Q2" i="1"/>
  <c r="P2" i="1"/>
  <c r="O2" i="1"/>
  <c r="N2" i="1"/>
  <c r="M2" i="1"/>
  <c r="L2" i="1"/>
  <c r="K2" i="1"/>
  <c r="J2" i="1"/>
  <c r="I2" i="1"/>
  <c r="I7" i="1" l="1"/>
</calcChain>
</file>

<file path=xl/sharedStrings.xml><?xml version="1.0" encoding="utf-8"?>
<sst xmlns="http://schemas.openxmlformats.org/spreadsheetml/2006/main" count="47" uniqueCount="33">
  <si>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</si>
  <si>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</si>
  <si>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</si>
  <si>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</si>
  <si>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</si>
  <si>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</si>
  <si>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</si>
  <si>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</si>
  <si>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</si>
  <si>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</si>
  <si>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</si>
  <si>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</si>
  <si>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Lambda</t>
  </si>
  <si>
    <r>
      <t>B</t>
    </r>
    <r>
      <rPr>
        <sz val="8"/>
        <color theme="1"/>
        <rFont val="Calibri"/>
        <family val="2"/>
        <scheme val="minor"/>
      </rPr>
      <t>0</t>
    </r>
  </si>
  <si>
    <r>
      <t>B</t>
    </r>
    <r>
      <rPr>
        <sz val="8"/>
        <color theme="1"/>
        <rFont val="Calibri"/>
        <family val="2"/>
        <scheme val="minor"/>
      </rPr>
      <t>1</t>
    </r>
  </si>
  <si>
    <r>
      <t>B</t>
    </r>
    <r>
      <rPr>
        <sz val="8"/>
        <color theme="1"/>
        <rFont val="Calibri"/>
        <family val="2"/>
        <scheme val="minor"/>
      </rPr>
      <t>2</t>
    </r>
  </si>
  <si>
    <t>Yi</t>
  </si>
  <si>
    <t>Yi_hat</t>
  </si>
  <si>
    <t>t</t>
  </si>
  <si>
    <t>Error</t>
  </si>
  <si>
    <t>SE</t>
  </si>
  <si>
    <t>MSE</t>
  </si>
  <si>
    <t>Date</t>
  </si>
  <si>
    <t>Parameters</t>
  </si>
  <si>
    <t>Square Error</t>
  </si>
  <si>
    <t>Year</t>
  </si>
  <si>
    <t>Oct</t>
  </si>
  <si>
    <t>Nov</t>
  </si>
  <si>
    <t>MSE-Oct</t>
  </si>
  <si>
    <t>MSE-Nov</t>
  </si>
  <si>
    <t>Yield October</t>
  </si>
  <si>
    <t>Yield November</t>
  </si>
  <si>
    <t>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</si>
</sst>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2A2A2A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0" fillId="2" borderId="2" xfId="1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Yield October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Sheet3!$A$2:$A$8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xVal>
          <c:yVal>
            <c:numRef>
              <c:f>Sheet3!$B$2:$B$8</c:f>
              <c:numCache>
                <c:formatCode>0.00</c:formatCode>
                <c:ptCount val="7"/>
                <c:pt idx="0">
                  <c:v>1.5475263444328959</c:v>
                </c:pt>
                <c:pt idx="1">
                  <c:v>1.5287044532076171</c:v>
                </c:pt>
                <c:pt idx="2">
                  <c:v>1.5434613669131114</c:v>
                </c:pt>
                <c:pt idx="3">
                  <c:v>1.5972530722292639</c:v>
                </c:pt>
                <c:pt idx="4">
                  <c:v>1.7044077792831065</c:v>
                </c:pt>
                <c:pt idx="5">
                  <c:v>2.0145416237993974</c:v>
                </c:pt>
                <c:pt idx="6">
                  <c:v>2.184558230265055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A-4894-91EC-79EEEEA0A7F8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Yield November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Sheet3!$A$2:$A$8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xVal>
          <c:yVal>
            <c:numRef>
              <c:f>Sheet3!$C$2:$C$8</c:f>
              <c:numCache>
                <c:formatCode>0.00</c:formatCode>
                <c:ptCount val="7"/>
                <c:pt idx="0">
                  <c:v>1.6112739323671847</c:v>
                </c:pt>
                <c:pt idx="1">
                  <c:v>1.6123907425130517</c:v>
                </c:pt>
                <c:pt idx="2">
                  <c:v>1.65083192723095</c:v>
                </c:pt>
                <c:pt idx="3">
                  <c:v>1.7149614306763517</c:v>
                </c:pt>
                <c:pt idx="4">
                  <c:v>1.825307444951151</c:v>
                </c:pt>
                <c:pt idx="5">
                  <c:v>2.1221626986591442</c:v>
                </c:pt>
                <c:pt idx="6">
                  <c:v>2.2820183835618373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A-4894-91EC-79EEEEA0A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600223"/>
        <c:axId val="771540879"/>
      </c:scatterChart>
      <c:valAx>
        <c:axId val="186260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40879"/>
        <c:crosses val="autoZero"/>
        <c:crossBetween val="midCat"/>
      </c:valAx>
      <c:valAx>
        <c:axId val="771540879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0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27</xdr:row>
      <xdr:rowOff>42861</xdr:rowOff>
    </xdr:from>
    <xdr:to>
      <xdr:col>14</xdr:col>
      <xdr:colOff>371475</xdr:colOff>
      <xdr:row>52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0294B-0078-4D5C-9B3C-274D10B95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5C97-46AE-405F-A4F2-20EF8A0545C8}">
  <dimension ref="H1:T7"/>
  <sheetViews>
    <sheetView workbookViewId="0">
      <selection activeCell="I4" sqref="I4"/>
    </sheetView>
  </sheetViews>
  <sheetFormatPr defaultRowHeight="15" x14ac:dyDescent="0.25"/>
  <cols>
    <col min="9" max="10" width="11.42578125" bestFit="1" customWidth="1"/>
  </cols>
  <sheetData>
    <row r="1" spans="8:20" x14ac:dyDescent="0.25"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 spans="8:20" x14ac:dyDescent="0.25">
      <c r="H2" t="s">
        <v>18</v>
      </c>
      <c r="I2" s="1">
        <f>1/12</f>
        <v>8.3333333333333329E-2</v>
      </c>
      <c r="J2" s="1">
        <f>2/12</f>
        <v>0.16666666666666666</v>
      </c>
      <c r="K2" s="1">
        <f>3/12</f>
        <v>0.25</v>
      </c>
      <c r="L2" s="1">
        <f>6/12</f>
        <v>0.5</v>
      </c>
      <c r="M2" s="1">
        <f>12/12</f>
        <v>1</v>
      </c>
      <c r="N2" s="1">
        <f>2</f>
        <v>2</v>
      </c>
      <c r="O2" s="1">
        <f>3</f>
        <v>3</v>
      </c>
      <c r="P2" s="1">
        <f>5</f>
        <v>5</v>
      </c>
      <c r="Q2" s="1">
        <f>7</f>
        <v>7</v>
      </c>
      <c r="R2" s="1">
        <f>10</f>
        <v>10</v>
      </c>
      <c r="S2" s="1">
        <f>20</f>
        <v>20</v>
      </c>
      <c r="T2" s="1">
        <f>30</f>
        <v>30</v>
      </c>
    </row>
    <row r="3" spans="8:20" x14ac:dyDescent="0.25">
      <c r="H3" t="s">
        <v>16</v>
      </c>
      <c r="I3" s="2">
        <v>2.4500000000000002</v>
      </c>
      <c r="J3" s="2">
        <v>2.46</v>
      </c>
      <c r="K3" s="2">
        <v>2.4500000000000002</v>
      </c>
      <c r="L3" s="2">
        <v>2.52</v>
      </c>
      <c r="M3" s="2">
        <v>2.52</v>
      </c>
      <c r="N3" s="2">
        <v>2.4700000000000002</v>
      </c>
      <c r="O3" s="2">
        <v>2.44</v>
      </c>
      <c r="P3" s="2">
        <v>2.44</v>
      </c>
      <c r="Q3" s="2">
        <v>2.54</v>
      </c>
      <c r="R3" s="2">
        <v>2.64</v>
      </c>
      <c r="S3" s="2">
        <v>2.86</v>
      </c>
      <c r="T3" s="2">
        <v>3.03</v>
      </c>
    </row>
    <row r="4" spans="8:20" x14ac:dyDescent="0.25">
      <c r="H4" t="s">
        <v>17</v>
      </c>
      <c r="I4">
        <f t="shared" ref="I4:T4" si="0">level__oct+(slope_oct*(1-EXP(-decay_oct*I2))/(decay_oct*I2))+curvature_oct*(((1-EXP(-decay_oct*I2))/(decay_oct*I2))-EXP(-decay_oct*I2))</f>
        <v>1.6663702737945436</v>
      </c>
      <c r="J4">
        <f t="shared" si="0"/>
        <v>1.6582100498337151</v>
      </c>
      <c r="K4">
        <f t="shared" si="0"/>
        <v>1.6503708760243381</v>
      </c>
      <c r="L4">
        <f t="shared" si="0"/>
        <v>1.6287027772436946</v>
      </c>
      <c r="M4">
        <f t="shared" si="0"/>
        <v>1.5930371854184513</v>
      </c>
      <c r="N4">
        <f t="shared" si="0"/>
        <v>1.5475263444328959</v>
      </c>
      <c r="O4">
        <f t="shared" si="0"/>
        <v>1.5287044532076171</v>
      </c>
      <c r="P4">
        <f t="shared" si="0"/>
        <v>1.5434613669131114</v>
      </c>
      <c r="Q4">
        <f t="shared" si="0"/>
        <v>1.5972530722292639</v>
      </c>
      <c r="R4">
        <f t="shared" si="0"/>
        <v>1.7044077792831065</v>
      </c>
      <c r="S4">
        <f t="shared" si="0"/>
        <v>2.0145416237993974</v>
      </c>
      <c r="T4">
        <f t="shared" si="0"/>
        <v>2.184558230265055</v>
      </c>
    </row>
    <row r="5" spans="8:20" x14ac:dyDescent="0.25">
      <c r="H5" t="s">
        <v>19</v>
      </c>
      <c r="I5">
        <f>I3-I4</f>
        <v>0.78362972620545657</v>
      </c>
      <c r="J5">
        <f t="shared" ref="J5:T5" si="1">J3-J4</f>
        <v>0.80178995016628485</v>
      </c>
      <c r="K5">
        <f t="shared" si="1"/>
        <v>0.7996291239756621</v>
      </c>
      <c r="L5">
        <f t="shared" si="1"/>
        <v>0.89129722275630541</v>
      </c>
      <c r="M5">
        <f t="shared" si="1"/>
        <v>0.92696281458154872</v>
      </c>
      <c r="N5">
        <f t="shared" si="1"/>
        <v>0.92247365556710426</v>
      </c>
      <c r="O5">
        <f t="shared" si="1"/>
        <v>0.91129554679238289</v>
      </c>
      <c r="P5">
        <f t="shared" si="1"/>
        <v>0.89653863308688853</v>
      </c>
      <c r="Q5">
        <f t="shared" si="1"/>
        <v>0.9427469277707361</v>
      </c>
      <c r="R5">
        <f t="shared" si="1"/>
        <v>0.93559222071689363</v>
      </c>
      <c r="S5">
        <f t="shared" si="1"/>
        <v>0.84545837620060249</v>
      </c>
      <c r="T5">
        <f t="shared" si="1"/>
        <v>0.84544176973494478</v>
      </c>
    </row>
    <row r="6" spans="8:20" x14ac:dyDescent="0.25">
      <c r="H6" t="s">
        <v>20</v>
      </c>
      <c r="I6">
        <f>POWER(I5,2)</f>
        <v>0.61407554779283879</v>
      </c>
      <c r="J6">
        <f t="shared" ref="J6:T6" si="2">POWER(J5,2)</f>
        <v>0.64286712418765357</v>
      </c>
      <c r="K6">
        <f t="shared" si="2"/>
        <v>0.63940673591008479</v>
      </c>
      <c r="L6">
        <f t="shared" si="2"/>
        <v>0.79441073929310313</v>
      </c>
      <c r="M6">
        <f t="shared" si="2"/>
        <v>0.85926005961694663</v>
      </c>
      <c r="N6">
        <f t="shared" si="2"/>
        <v>0.85095764521533646</v>
      </c>
      <c r="O6">
        <f t="shared" si="2"/>
        <v>0.8304595736036281</v>
      </c>
      <c r="P6">
        <f t="shared" si="2"/>
        <v>0.80378152061730657</v>
      </c>
      <c r="Q6">
        <f t="shared" si="2"/>
        <v>0.88877176982116146</v>
      </c>
      <c r="R6">
        <f t="shared" si="2"/>
        <v>0.87533280346596865</v>
      </c>
      <c r="S6">
        <f t="shared" si="2"/>
        <v>0.71479986588775946</v>
      </c>
      <c r="T6">
        <f t="shared" si="2"/>
        <v>0.71477178601255542</v>
      </c>
    </row>
    <row r="7" spans="8:20" x14ac:dyDescent="0.25">
      <c r="H7" t="s">
        <v>21</v>
      </c>
      <c r="I7">
        <f>SUM(I6:T6)</f>
        <v>9.2288951714243428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6E0C-E46E-4C1A-A6CA-7061C7B2001C}">
  <dimension ref="A1:AQ29"/>
  <sheetViews>
    <sheetView tabSelected="1" topLeftCell="A12" workbookViewId="0">
      <selection activeCell="J20" sqref="J20"/>
    </sheetView>
  </sheetViews>
  <sheetFormatPr defaultRowHeight="15" x14ac:dyDescent="0.25"/>
  <cols>
    <col min="1" max="1" width="11.42578125" customWidth="1"/>
    <col min="2" max="2" width="13.140625" bestFit="1" customWidth="1"/>
    <col min="3" max="3" width="15.5703125" customWidth="1"/>
    <col min="4" max="7" width="9.5703125" bestFit="1" customWidth="1"/>
    <col min="8" max="8" width="12.140625" bestFit="1" customWidth="1"/>
    <col min="9" max="30" width="9.5703125" bestFit="1" customWidth="1"/>
    <col min="31" max="43" width="10.140625" bestFit="1" customWidth="1"/>
  </cols>
  <sheetData>
    <row r="1" spans="1:43" x14ac:dyDescent="0.25">
      <c r="A1" t="s">
        <v>25</v>
      </c>
      <c r="B1" t="s">
        <v>30</v>
      </c>
      <c r="C1" t="s">
        <v>31</v>
      </c>
      <c r="H1" t="s">
        <v>23</v>
      </c>
      <c r="I1" t="s">
        <v>26</v>
      </c>
      <c r="J1" t="s">
        <v>27</v>
      </c>
    </row>
    <row r="2" spans="1:43" x14ac:dyDescent="0.25">
      <c r="A2">
        <v>2</v>
      </c>
      <c r="B2" s="5">
        <f t="shared" ref="B2:B8" si="0">level__oct+(slope_oct*(1-EXP(-decay_oct*B12))/(decay_oct*B12))+curvature_oct*(((1-EXP(-decay_oct*B12))/(decay_oct*B12))-EXP(-decay_oct*B12))</f>
        <v>1.5475263444328959</v>
      </c>
      <c r="C2" s="5">
        <f t="shared" ref="C2:C8" si="1">level_nov+(slope_nov*(1-EXP(-decay_nov*B12))/(decay_nov*B12))+curvature_nov*(((1-EXP(-decay_nov*B12))/(decay_nov*B12))-EXP(-decay_nov*B12))</f>
        <v>1.6112739323671847</v>
      </c>
      <c r="H2" t="s">
        <v>13</v>
      </c>
      <c r="I2">
        <v>2.5625271954973865</v>
      </c>
      <c r="J2">
        <v>2.6379203499031183</v>
      </c>
    </row>
    <row r="3" spans="1:43" x14ac:dyDescent="0.25">
      <c r="A3">
        <v>3</v>
      </c>
      <c r="B3" s="5">
        <f t="shared" si="0"/>
        <v>1.5287044532076171</v>
      </c>
      <c r="C3" s="5">
        <f t="shared" si="1"/>
        <v>1.6123907425130517</v>
      </c>
      <c r="H3" t="s">
        <v>14</v>
      </c>
      <c r="I3">
        <v>-0.88766770428128849</v>
      </c>
      <c r="J3">
        <v>-0.96531103682803598</v>
      </c>
    </row>
    <row r="4" spans="1:43" x14ac:dyDescent="0.25">
      <c r="A4">
        <v>5</v>
      </c>
      <c r="B4" s="5">
        <f t="shared" si="0"/>
        <v>1.5434613669131114</v>
      </c>
      <c r="C4" s="5">
        <f t="shared" si="1"/>
        <v>1.65083192723095</v>
      </c>
      <c r="H4" t="s">
        <v>15</v>
      </c>
      <c r="I4">
        <v>-1.7764546771474632</v>
      </c>
      <c r="J4">
        <v>-1.4858406089167946</v>
      </c>
    </row>
    <row r="5" spans="1:43" x14ac:dyDescent="0.25">
      <c r="A5">
        <v>7</v>
      </c>
      <c r="B5" s="5">
        <f t="shared" si="0"/>
        <v>1.5972530722292639</v>
      </c>
      <c r="C5" s="5">
        <f t="shared" si="1"/>
        <v>1.7149614306763517</v>
      </c>
      <c r="H5" t="s">
        <v>12</v>
      </c>
      <c r="I5">
        <v>0.23374975132014666</v>
      </c>
      <c r="J5">
        <v>0.22831813796449302</v>
      </c>
    </row>
    <row r="6" spans="1:43" x14ac:dyDescent="0.25">
      <c r="A6">
        <v>10</v>
      </c>
      <c r="B6" s="5">
        <f t="shared" si="0"/>
        <v>1.7044077792831065</v>
      </c>
      <c r="C6" s="5">
        <f t="shared" si="1"/>
        <v>1.825307444951151</v>
      </c>
    </row>
    <row r="7" spans="1:43" x14ac:dyDescent="0.25">
      <c r="A7">
        <v>20</v>
      </c>
      <c r="B7" s="5">
        <f t="shared" si="0"/>
        <v>2.0145416237993974</v>
      </c>
      <c r="C7" s="5">
        <f t="shared" si="1"/>
        <v>2.1221626986591442</v>
      </c>
    </row>
    <row r="8" spans="1:43" x14ac:dyDescent="0.25">
      <c r="A8">
        <v>30</v>
      </c>
      <c r="B8" s="5">
        <f t="shared" si="0"/>
        <v>2.184558230265055</v>
      </c>
      <c r="C8" s="5">
        <f t="shared" si="1"/>
        <v>2.2820183835618373</v>
      </c>
    </row>
    <row r="11" spans="1:43" s="3" customFormat="1" x14ac:dyDescent="0.25">
      <c r="A11" s="3" t="s">
        <v>22</v>
      </c>
      <c r="B11" s="3" t="s">
        <v>32</v>
      </c>
      <c r="C11" s="3">
        <v>43739</v>
      </c>
      <c r="D11" s="3">
        <v>43740</v>
      </c>
      <c r="E11" s="3">
        <v>43741</v>
      </c>
      <c r="F11" s="3">
        <v>43742</v>
      </c>
      <c r="G11" s="3">
        <v>43745</v>
      </c>
      <c r="H11" s="3">
        <v>43746</v>
      </c>
      <c r="I11" s="3">
        <v>43747</v>
      </c>
      <c r="J11" s="3">
        <v>43748</v>
      </c>
      <c r="K11" s="3">
        <v>43749</v>
      </c>
      <c r="L11" s="3">
        <v>43753</v>
      </c>
      <c r="M11" s="3">
        <v>43754</v>
      </c>
      <c r="N11" s="3">
        <v>43755</v>
      </c>
      <c r="O11" s="3">
        <v>43756</v>
      </c>
      <c r="P11" s="3">
        <v>43759</v>
      </c>
      <c r="Q11" s="3">
        <v>43760</v>
      </c>
      <c r="R11" s="3">
        <v>43761</v>
      </c>
      <c r="S11" s="3">
        <v>43762</v>
      </c>
      <c r="T11" s="3">
        <v>43763</v>
      </c>
      <c r="U11" s="3">
        <v>43766</v>
      </c>
      <c r="V11" s="3">
        <v>43767</v>
      </c>
      <c r="W11" s="3">
        <v>43768</v>
      </c>
      <c r="X11" s="3">
        <v>43769</v>
      </c>
      <c r="Y11" s="3">
        <v>43770</v>
      </c>
      <c r="Z11" s="3">
        <v>43773</v>
      </c>
      <c r="AA11" s="3">
        <v>43774</v>
      </c>
      <c r="AB11" s="3">
        <v>43775</v>
      </c>
      <c r="AC11" s="3">
        <v>43776</v>
      </c>
      <c r="AD11" s="3">
        <v>43777</v>
      </c>
      <c r="AE11" s="3">
        <v>43781</v>
      </c>
      <c r="AF11" s="3">
        <v>43782</v>
      </c>
      <c r="AG11" s="3">
        <v>43783</v>
      </c>
      <c r="AH11" s="3">
        <v>43784</v>
      </c>
      <c r="AI11" s="3">
        <v>43787</v>
      </c>
      <c r="AJ11" s="3">
        <v>43788</v>
      </c>
      <c r="AK11" s="3">
        <v>43789</v>
      </c>
      <c r="AL11" s="3">
        <v>43790</v>
      </c>
      <c r="AM11" s="3">
        <v>43791</v>
      </c>
      <c r="AN11" s="3">
        <v>43794</v>
      </c>
      <c r="AO11" s="3">
        <v>43795</v>
      </c>
      <c r="AP11" s="3">
        <v>43796</v>
      </c>
      <c r="AQ11" s="3">
        <v>43798</v>
      </c>
    </row>
    <row r="12" spans="1:43" x14ac:dyDescent="0.25">
      <c r="A12" t="s">
        <v>5</v>
      </c>
      <c r="B12">
        <v>2</v>
      </c>
      <c r="C12">
        <v>1.56</v>
      </c>
      <c r="D12">
        <v>1.48</v>
      </c>
      <c r="E12">
        <v>1.39</v>
      </c>
      <c r="F12">
        <v>1.4</v>
      </c>
      <c r="G12">
        <v>1.46</v>
      </c>
      <c r="H12">
        <v>1.42</v>
      </c>
      <c r="I12">
        <v>1.47</v>
      </c>
      <c r="J12">
        <v>1.53</v>
      </c>
      <c r="K12">
        <v>1.63</v>
      </c>
      <c r="L12">
        <v>1.61</v>
      </c>
      <c r="M12">
        <v>1.58</v>
      </c>
      <c r="N12">
        <v>1.6</v>
      </c>
      <c r="O12">
        <v>1.58</v>
      </c>
      <c r="P12">
        <v>1.62</v>
      </c>
      <c r="Q12">
        <v>1.6</v>
      </c>
      <c r="R12">
        <v>1.58</v>
      </c>
      <c r="S12">
        <v>1.58</v>
      </c>
      <c r="T12">
        <v>1.63</v>
      </c>
      <c r="U12">
        <v>1.64</v>
      </c>
      <c r="V12">
        <v>1.64</v>
      </c>
      <c r="W12">
        <v>1.61</v>
      </c>
      <c r="X12">
        <v>1.52</v>
      </c>
      <c r="Y12">
        <v>1.56</v>
      </c>
      <c r="Z12">
        <v>1.6</v>
      </c>
      <c r="AA12">
        <v>1.63</v>
      </c>
      <c r="AB12">
        <v>1.61</v>
      </c>
      <c r="AC12">
        <v>1.68</v>
      </c>
      <c r="AD12">
        <v>1.68</v>
      </c>
      <c r="AE12">
        <v>1.66</v>
      </c>
      <c r="AF12">
        <v>1.63</v>
      </c>
      <c r="AG12">
        <v>1.58</v>
      </c>
      <c r="AH12">
        <v>1.61</v>
      </c>
      <c r="AI12">
        <v>1.6</v>
      </c>
      <c r="AJ12">
        <v>1.6</v>
      </c>
      <c r="AK12">
        <v>1.56</v>
      </c>
      <c r="AL12">
        <v>1.6</v>
      </c>
      <c r="AM12">
        <v>1.61</v>
      </c>
      <c r="AN12">
        <v>1.61</v>
      </c>
      <c r="AO12">
        <v>1.58</v>
      </c>
      <c r="AP12">
        <v>1.63</v>
      </c>
      <c r="AQ12">
        <v>1.61</v>
      </c>
    </row>
    <row r="13" spans="1:43" x14ac:dyDescent="0.25">
      <c r="A13" t="s">
        <v>6</v>
      </c>
      <c r="B13">
        <v>3</v>
      </c>
      <c r="C13">
        <v>1.51</v>
      </c>
      <c r="D13">
        <v>1.43</v>
      </c>
      <c r="E13">
        <v>1.34</v>
      </c>
      <c r="F13">
        <v>1.35</v>
      </c>
      <c r="G13">
        <v>1.41</v>
      </c>
      <c r="H13">
        <v>1.38</v>
      </c>
      <c r="I13">
        <v>1.43</v>
      </c>
      <c r="J13">
        <v>1.49</v>
      </c>
      <c r="K13">
        <v>1.6</v>
      </c>
      <c r="L13">
        <v>1.6</v>
      </c>
      <c r="M13">
        <v>1.57</v>
      </c>
      <c r="N13">
        <v>1.57</v>
      </c>
      <c r="O13">
        <v>1.56</v>
      </c>
      <c r="P13">
        <v>1.59</v>
      </c>
      <c r="Q13">
        <v>1.59</v>
      </c>
      <c r="R13">
        <v>1.58</v>
      </c>
      <c r="S13">
        <v>1.58</v>
      </c>
      <c r="T13">
        <v>1.62</v>
      </c>
      <c r="U13">
        <v>1.65</v>
      </c>
      <c r="V13">
        <v>1.65</v>
      </c>
      <c r="W13">
        <v>1.6</v>
      </c>
      <c r="X13">
        <v>1.52</v>
      </c>
      <c r="Y13">
        <v>1.55</v>
      </c>
      <c r="Z13">
        <v>1.59</v>
      </c>
      <c r="AA13">
        <v>1.63</v>
      </c>
      <c r="AB13">
        <v>1.6</v>
      </c>
      <c r="AC13">
        <v>1.7</v>
      </c>
      <c r="AD13">
        <v>1.7</v>
      </c>
      <c r="AE13">
        <v>1.69</v>
      </c>
      <c r="AF13">
        <v>1.65</v>
      </c>
      <c r="AG13">
        <v>1.59</v>
      </c>
      <c r="AH13">
        <v>1.61</v>
      </c>
      <c r="AI13">
        <v>1.59</v>
      </c>
      <c r="AJ13">
        <v>1.59</v>
      </c>
      <c r="AK13">
        <v>1.55</v>
      </c>
      <c r="AL13">
        <v>1.59</v>
      </c>
      <c r="AM13">
        <v>1.6</v>
      </c>
      <c r="AN13">
        <v>1.6</v>
      </c>
      <c r="AO13">
        <v>1.58</v>
      </c>
      <c r="AP13">
        <v>1.61</v>
      </c>
      <c r="AQ13">
        <v>1.61</v>
      </c>
    </row>
    <row r="14" spans="1:43" x14ac:dyDescent="0.25">
      <c r="A14" t="s">
        <v>7</v>
      </c>
      <c r="B14">
        <v>5</v>
      </c>
      <c r="C14">
        <v>1.51</v>
      </c>
      <c r="D14">
        <v>1.43</v>
      </c>
      <c r="E14">
        <v>1.34</v>
      </c>
      <c r="F14">
        <v>1.34</v>
      </c>
      <c r="G14">
        <v>1.38</v>
      </c>
      <c r="H14">
        <v>1.36</v>
      </c>
      <c r="I14">
        <v>1.4</v>
      </c>
      <c r="J14">
        <v>1.48</v>
      </c>
      <c r="K14">
        <v>1.59</v>
      </c>
      <c r="L14">
        <v>1.59</v>
      </c>
      <c r="M14">
        <v>1.57</v>
      </c>
      <c r="N14">
        <v>1.57</v>
      </c>
      <c r="O14">
        <v>1.56</v>
      </c>
      <c r="P14">
        <v>1.61</v>
      </c>
      <c r="Q14">
        <v>1.6</v>
      </c>
      <c r="R14">
        <v>1.58</v>
      </c>
      <c r="S14">
        <v>1.58</v>
      </c>
      <c r="T14">
        <v>1.62</v>
      </c>
      <c r="U14">
        <v>1.66</v>
      </c>
      <c r="V14">
        <v>1.66</v>
      </c>
      <c r="W14">
        <v>1.61</v>
      </c>
      <c r="X14">
        <v>1.51</v>
      </c>
      <c r="Y14">
        <v>1.55</v>
      </c>
      <c r="Z14">
        <v>1.6</v>
      </c>
      <c r="AA14">
        <v>1.66</v>
      </c>
      <c r="AB14">
        <v>1.63</v>
      </c>
      <c r="AC14">
        <v>1.74</v>
      </c>
      <c r="AD14">
        <v>1.74</v>
      </c>
      <c r="AE14">
        <v>1.73</v>
      </c>
      <c r="AF14">
        <v>1.69</v>
      </c>
      <c r="AG14">
        <v>1.63</v>
      </c>
      <c r="AH14">
        <v>1.65</v>
      </c>
      <c r="AI14">
        <v>1.63</v>
      </c>
      <c r="AJ14">
        <v>1.63</v>
      </c>
      <c r="AK14">
        <v>1.58</v>
      </c>
      <c r="AL14">
        <v>1.62</v>
      </c>
      <c r="AM14">
        <v>1.62</v>
      </c>
      <c r="AN14">
        <v>1.62</v>
      </c>
      <c r="AO14">
        <v>1.58</v>
      </c>
      <c r="AP14">
        <v>1.63</v>
      </c>
      <c r="AQ14">
        <v>1.62</v>
      </c>
    </row>
    <row r="15" spans="1:43" x14ac:dyDescent="0.25">
      <c r="A15" t="s">
        <v>8</v>
      </c>
      <c r="B15">
        <v>7</v>
      </c>
      <c r="C15">
        <v>1.59</v>
      </c>
      <c r="D15">
        <v>1.53</v>
      </c>
      <c r="E15">
        <v>1.45</v>
      </c>
      <c r="F15">
        <v>1.43</v>
      </c>
      <c r="G15">
        <v>1.47</v>
      </c>
      <c r="H15">
        <v>1.45</v>
      </c>
      <c r="I15">
        <v>1.5</v>
      </c>
      <c r="J15">
        <v>1.57</v>
      </c>
      <c r="K15">
        <v>1.68</v>
      </c>
      <c r="L15">
        <v>1.68</v>
      </c>
      <c r="M15">
        <v>1.65</v>
      </c>
      <c r="N15">
        <v>1.66</v>
      </c>
      <c r="O15">
        <v>1.66</v>
      </c>
      <c r="P15">
        <v>1.7</v>
      </c>
      <c r="Q15">
        <v>1.68</v>
      </c>
      <c r="R15">
        <v>1.67</v>
      </c>
      <c r="S15">
        <v>1.67</v>
      </c>
      <c r="T15">
        <v>1.71</v>
      </c>
      <c r="U15">
        <v>1.75</v>
      </c>
      <c r="V15">
        <v>1.74</v>
      </c>
      <c r="W15">
        <v>1.69</v>
      </c>
      <c r="X15">
        <v>1.6</v>
      </c>
      <c r="Y15">
        <v>1.63</v>
      </c>
      <c r="Z15">
        <v>1.69</v>
      </c>
      <c r="AA15">
        <v>1.77</v>
      </c>
      <c r="AB15">
        <v>1.73</v>
      </c>
      <c r="AC15">
        <v>1.84</v>
      </c>
      <c r="AD15">
        <v>1.86</v>
      </c>
      <c r="AE15">
        <v>1.84</v>
      </c>
      <c r="AF15">
        <v>1.79</v>
      </c>
      <c r="AG15">
        <v>1.73</v>
      </c>
      <c r="AH15">
        <v>1.75</v>
      </c>
      <c r="AI15">
        <v>1.73</v>
      </c>
      <c r="AJ15">
        <v>1.71</v>
      </c>
      <c r="AK15">
        <v>1.66</v>
      </c>
      <c r="AL15">
        <v>1.71</v>
      </c>
      <c r="AM15">
        <v>1.71</v>
      </c>
      <c r="AN15">
        <v>1.71</v>
      </c>
      <c r="AO15">
        <v>1.68</v>
      </c>
      <c r="AP15">
        <v>1.71</v>
      </c>
      <c r="AQ15">
        <v>1.73</v>
      </c>
    </row>
    <row r="16" spans="1:43" x14ac:dyDescent="0.25">
      <c r="A16" t="s">
        <v>9</v>
      </c>
      <c r="B16">
        <v>10</v>
      </c>
      <c r="C16">
        <v>1.65</v>
      </c>
      <c r="D16">
        <v>1.6</v>
      </c>
      <c r="E16">
        <v>1.54</v>
      </c>
      <c r="F16">
        <v>1.52</v>
      </c>
      <c r="G16">
        <v>1.56</v>
      </c>
      <c r="H16">
        <v>1.54</v>
      </c>
      <c r="I16">
        <v>1.59</v>
      </c>
      <c r="J16">
        <v>1.67</v>
      </c>
      <c r="K16">
        <v>1.76</v>
      </c>
      <c r="L16">
        <v>1.77</v>
      </c>
      <c r="M16">
        <v>1.75</v>
      </c>
      <c r="N16">
        <v>1.76</v>
      </c>
      <c r="O16">
        <v>1.76</v>
      </c>
      <c r="P16">
        <v>1.8</v>
      </c>
      <c r="Q16">
        <v>1.78</v>
      </c>
      <c r="R16">
        <v>1.77</v>
      </c>
      <c r="S16">
        <v>1.77</v>
      </c>
      <c r="T16">
        <v>1.8</v>
      </c>
      <c r="U16">
        <v>1.85</v>
      </c>
      <c r="V16">
        <v>1.84</v>
      </c>
      <c r="W16">
        <v>1.78</v>
      </c>
      <c r="X16">
        <v>1.69</v>
      </c>
      <c r="Y16">
        <v>1.73</v>
      </c>
      <c r="Z16">
        <v>1.79</v>
      </c>
      <c r="AA16">
        <v>1.86</v>
      </c>
      <c r="AB16">
        <v>1.81</v>
      </c>
      <c r="AC16">
        <v>1.92</v>
      </c>
      <c r="AD16">
        <v>1.94</v>
      </c>
      <c r="AE16">
        <v>1.92</v>
      </c>
      <c r="AF16">
        <v>1.88</v>
      </c>
      <c r="AG16">
        <v>1.82</v>
      </c>
      <c r="AH16">
        <v>1.84</v>
      </c>
      <c r="AI16">
        <v>1.81</v>
      </c>
      <c r="AJ16">
        <v>1.79</v>
      </c>
      <c r="AK16">
        <v>1.73</v>
      </c>
      <c r="AL16">
        <v>1.77</v>
      </c>
      <c r="AM16">
        <v>1.77</v>
      </c>
      <c r="AN16">
        <v>1.76</v>
      </c>
      <c r="AO16">
        <v>1.74</v>
      </c>
      <c r="AP16">
        <v>1.77</v>
      </c>
      <c r="AQ16">
        <v>1.78</v>
      </c>
    </row>
    <row r="17" spans="1:43" x14ac:dyDescent="0.25">
      <c r="A17" t="s">
        <v>10</v>
      </c>
      <c r="B17">
        <v>20</v>
      </c>
      <c r="C17">
        <v>1.93</v>
      </c>
      <c r="D17">
        <v>1.9</v>
      </c>
      <c r="E17">
        <v>1.85</v>
      </c>
      <c r="F17">
        <v>1.81</v>
      </c>
      <c r="G17">
        <v>1.85</v>
      </c>
      <c r="H17">
        <v>1.84</v>
      </c>
      <c r="I17">
        <v>1.88</v>
      </c>
      <c r="J17">
        <v>1.96</v>
      </c>
      <c r="K17">
        <v>2.04</v>
      </c>
      <c r="L17">
        <v>2.06</v>
      </c>
      <c r="M17">
        <v>2.0499999999999998</v>
      </c>
      <c r="N17">
        <v>2.0499999999999998</v>
      </c>
      <c r="O17">
        <v>2.06</v>
      </c>
      <c r="P17">
        <v>2.1</v>
      </c>
      <c r="Q17">
        <v>2.0699999999999998</v>
      </c>
      <c r="R17">
        <v>2.06</v>
      </c>
      <c r="S17">
        <v>2.08</v>
      </c>
      <c r="T17">
        <v>2.1</v>
      </c>
      <c r="U17">
        <v>2.16</v>
      </c>
      <c r="V17">
        <v>2.15</v>
      </c>
      <c r="W17">
        <v>2.08</v>
      </c>
      <c r="X17">
        <v>2</v>
      </c>
      <c r="Y17">
        <v>2.0299999999999998</v>
      </c>
      <c r="Z17">
        <v>2.1</v>
      </c>
      <c r="AA17">
        <v>2.17</v>
      </c>
      <c r="AB17">
        <v>2.13</v>
      </c>
      <c r="AC17">
        <v>2.2400000000000002</v>
      </c>
      <c r="AD17">
        <v>2.27</v>
      </c>
      <c r="AE17">
        <v>2.2400000000000002</v>
      </c>
      <c r="AF17">
        <v>2.2000000000000002</v>
      </c>
      <c r="AG17">
        <v>2.15</v>
      </c>
      <c r="AH17">
        <v>2.16</v>
      </c>
      <c r="AI17">
        <v>2.14</v>
      </c>
      <c r="AJ17">
        <v>2.11</v>
      </c>
      <c r="AK17">
        <v>2.0499999999999998</v>
      </c>
      <c r="AL17">
        <v>2.09</v>
      </c>
      <c r="AM17">
        <v>2.08</v>
      </c>
      <c r="AN17">
        <v>2.0699999999999998</v>
      </c>
      <c r="AO17">
        <v>2.04</v>
      </c>
      <c r="AP17">
        <v>2.06</v>
      </c>
      <c r="AQ17">
        <v>2.0699999999999998</v>
      </c>
    </row>
    <row r="18" spans="1:43" x14ac:dyDescent="0.25">
      <c r="A18" t="s">
        <v>11</v>
      </c>
      <c r="B18">
        <v>30</v>
      </c>
      <c r="C18">
        <v>2.11</v>
      </c>
      <c r="D18">
        <v>2.09</v>
      </c>
      <c r="E18">
        <v>2.04</v>
      </c>
      <c r="F18">
        <v>2.0099999999999998</v>
      </c>
      <c r="G18">
        <v>2.0499999999999998</v>
      </c>
      <c r="H18">
        <v>2.04</v>
      </c>
      <c r="I18">
        <v>2.08</v>
      </c>
      <c r="J18">
        <v>2.16</v>
      </c>
      <c r="K18">
        <v>2.2200000000000002</v>
      </c>
      <c r="L18">
        <v>2.23</v>
      </c>
      <c r="M18">
        <v>2.23</v>
      </c>
      <c r="N18">
        <v>2.2400000000000002</v>
      </c>
      <c r="O18">
        <v>2.25</v>
      </c>
      <c r="P18">
        <v>2.2799999999999998</v>
      </c>
      <c r="Q18">
        <v>2.2599999999999998</v>
      </c>
      <c r="R18">
        <v>2.25</v>
      </c>
      <c r="S18">
        <v>2.2599999999999998</v>
      </c>
      <c r="T18">
        <v>2.29</v>
      </c>
      <c r="U18">
        <v>2.34</v>
      </c>
      <c r="V18">
        <v>2.33</v>
      </c>
      <c r="W18">
        <v>2.2599999999999998</v>
      </c>
      <c r="X18">
        <v>2.17</v>
      </c>
      <c r="Y18">
        <v>2.21</v>
      </c>
      <c r="Z18">
        <v>2.27</v>
      </c>
      <c r="AA18">
        <v>2.34</v>
      </c>
      <c r="AB18">
        <v>2.2999999999999998</v>
      </c>
      <c r="AC18">
        <v>2.4</v>
      </c>
      <c r="AD18">
        <v>2.4300000000000002</v>
      </c>
      <c r="AE18">
        <v>2.39</v>
      </c>
      <c r="AF18">
        <v>2.36</v>
      </c>
      <c r="AG18">
        <v>2.31</v>
      </c>
      <c r="AH18">
        <v>2.31</v>
      </c>
      <c r="AI18">
        <v>2.2999999999999998</v>
      </c>
      <c r="AJ18">
        <v>2.2599999999999998</v>
      </c>
      <c r="AK18">
        <v>2.2000000000000002</v>
      </c>
      <c r="AL18">
        <v>2.2400000000000002</v>
      </c>
      <c r="AM18">
        <v>2.2200000000000002</v>
      </c>
      <c r="AN18">
        <v>2.21</v>
      </c>
      <c r="AO18">
        <v>2.1800000000000002</v>
      </c>
      <c r="AP18">
        <v>2.19</v>
      </c>
      <c r="AQ18">
        <v>2.21</v>
      </c>
    </row>
    <row r="19" spans="1:43" x14ac:dyDescent="0.25">
      <c r="A19" t="s">
        <v>24</v>
      </c>
    </row>
    <row r="20" spans="1:43" x14ac:dyDescent="0.25">
      <c r="A20" t="s">
        <v>5</v>
      </c>
      <c r="C20" s="4">
        <f>(C12-$B2)^2</f>
        <v>1.5559208320674745E-4</v>
      </c>
      <c r="D20" s="4">
        <f t="shared" ref="D20:X20" si="2">(D12-$B2)^2</f>
        <v>4.5598071924700988E-3</v>
      </c>
      <c r="E20" s="4">
        <f t="shared" si="2"/>
        <v>2.4814549190391395E-2</v>
      </c>
      <c r="F20" s="4">
        <f t="shared" si="2"/>
        <v>2.1764022301733472E-2</v>
      </c>
      <c r="G20" s="4">
        <f t="shared" si="2"/>
        <v>7.6608609697859402E-3</v>
      </c>
      <c r="H20" s="4">
        <f t="shared" si="2"/>
        <v>1.6262968524417627E-2</v>
      </c>
      <c r="I20" s="4">
        <f t="shared" si="2"/>
        <v>6.0103340811280192E-3</v>
      </c>
      <c r="J20" s="4">
        <f t="shared" si="2"/>
        <v>3.0717274918050158E-4</v>
      </c>
      <c r="K20" s="4">
        <f t="shared" si="2"/>
        <v>6.8019038626012966E-3</v>
      </c>
      <c r="L20" s="4">
        <f t="shared" si="2"/>
        <v>3.9029576399171643E-3</v>
      </c>
      <c r="M20" s="4">
        <f t="shared" si="2"/>
        <v>1.0545383058909131E-3</v>
      </c>
      <c r="N20" s="4">
        <f t="shared" si="2"/>
        <v>2.7534845285750805E-3</v>
      </c>
      <c r="O20" s="4">
        <f t="shared" si="2"/>
        <v>1.0545383058909131E-3</v>
      </c>
      <c r="P20" s="4">
        <f t="shared" si="2"/>
        <v>5.252430751259249E-3</v>
      </c>
      <c r="Q20" s="4">
        <f t="shared" si="2"/>
        <v>2.7534845285750805E-3</v>
      </c>
      <c r="R20" s="4">
        <f t="shared" si="2"/>
        <v>1.0545383058909131E-3</v>
      </c>
      <c r="S20" s="4">
        <f t="shared" si="2"/>
        <v>1.0545383058909131E-3</v>
      </c>
      <c r="T20" s="4">
        <f t="shared" si="2"/>
        <v>6.8019038626012966E-3</v>
      </c>
      <c r="U20" s="4">
        <f t="shared" si="2"/>
        <v>8.5513769739433785E-3</v>
      </c>
      <c r="V20" s="4">
        <f t="shared" si="2"/>
        <v>8.5513769739433785E-3</v>
      </c>
      <c r="W20" s="4">
        <f t="shared" si="2"/>
        <v>3.9029576399171643E-3</v>
      </c>
      <c r="X20" s="4">
        <f t="shared" si="2"/>
        <v>7.5769963783842034E-4</v>
      </c>
      <c r="Y20" s="4">
        <f>(Y12-$C2)^2</f>
        <v>2.62901614039463E-3</v>
      </c>
      <c r="Z20" s="4">
        <f t="shared" ref="Z20:AQ26" si="3">(Z12-$C2)^2</f>
        <v>1.2710155101985386E-4</v>
      </c>
      <c r="AA20" s="4">
        <f t="shared" si="3"/>
        <v>3.5066560898876708E-4</v>
      </c>
      <c r="AB20" s="4">
        <f t="shared" si="3"/>
        <v>1.6229036761606838E-6</v>
      </c>
      <c r="AC20" s="4">
        <f t="shared" si="3"/>
        <v>4.7232723722702881E-3</v>
      </c>
      <c r="AD20" s="4">
        <f t="shared" si="3"/>
        <v>4.7232723722702881E-3</v>
      </c>
      <c r="AE20" s="4">
        <f t="shared" si="3"/>
        <v>2.3742296669576786E-3</v>
      </c>
      <c r="AF20" s="4">
        <f t="shared" si="3"/>
        <v>3.5066560898876708E-4</v>
      </c>
      <c r="AG20" s="4">
        <f t="shared" si="3"/>
        <v>9.780588457072414E-4</v>
      </c>
      <c r="AH20" s="4">
        <f t="shared" si="3"/>
        <v>1.6229036761606838E-6</v>
      </c>
      <c r="AI20" s="4">
        <f t="shared" si="3"/>
        <v>1.2710155101985386E-4</v>
      </c>
      <c r="AJ20" s="4">
        <f t="shared" si="3"/>
        <v>1.2710155101985386E-4</v>
      </c>
      <c r="AK20" s="4">
        <f t="shared" si="3"/>
        <v>2.62901614039463E-3</v>
      </c>
      <c r="AL20" s="4">
        <f t="shared" si="3"/>
        <v>1.2710155101985386E-4</v>
      </c>
      <c r="AM20" s="4">
        <f t="shared" si="3"/>
        <v>1.6229036761606838E-6</v>
      </c>
      <c r="AN20" s="4">
        <f t="shared" si="3"/>
        <v>1.6229036761606838E-6</v>
      </c>
      <c r="AO20" s="4">
        <f t="shared" si="3"/>
        <v>9.780588457072414E-4</v>
      </c>
      <c r="AP20" s="4">
        <f t="shared" si="3"/>
        <v>3.5066560898876708E-4</v>
      </c>
      <c r="AQ20" s="4">
        <f t="shared" si="3"/>
        <v>1.6229036761606838E-6</v>
      </c>
    </row>
    <row r="21" spans="1:43" x14ac:dyDescent="0.25">
      <c r="A21" t="s">
        <v>6</v>
      </c>
      <c r="C21" s="4">
        <f t="shared" ref="C21:X21" si="4">(C13-$B3)^2</f>
        <v>3.4985656979593554E-4</v>
      </c>
      <c r="D21" s="4">
        <f t="shared" si="4"/>
        <v>9.7425690830146763E-3</v>
      </c>
      <c r="E21" s="4">
        <f t="shared" si="4"/>
        <v>3.5609370660385706E-2</v>
      </c>
      <c r="F21" s="4">
        <f t="shared" si="4"/>
        <v>3.1935281596233364E-2</v>
      </c>
      <c r="G21" s="4">
        <f t="shared" si="4"/>
        <v>1.4090747211319365E-2</v>
      </c>
      <c r="H21" s="4">
        <f t="shared" si="4"/>
        <v>2.2113014403776401E-2</v>
      </c>
      <c r="I21" s="4">
        <f t="shared" si="4"/>
        <v>9.7425690830146763E-3</v>
      </c>
      <c r="J21" s="4">
        <f t="shared" si="4"/>
        <v>1.4980346981006186E-3</v>
      </c>
      <c r="K21" s="4">
        <f t="shared" si="4"/>
        <v>5.0830549924248793E-3</v>
      </c>
      <c r="L21" s="4">
        <f t="shared" si="4"/>
        <v>5.0830549924248793E-3</v>
      </c>
      <c r="M21" s="4">
        <f t="shared" si="4"/>
        <v>1.7053221848818945E-3</v>
      </c>
      <c r="N21" s="4">
        <f t="shared" si="4"/>
        <v>1.7053221848818945E-3</v>
      </c>
      <c r="O21" s="4">
        <f t="shared" si="4"/>
        <v>9.794112490342339E-4</v>
      </c>
      <c r="P21" s="4">
        <f t="shared" si="4"/>
        <v>3.7571440565772173E-3</v>
      </c>
      <c r="Q21" s="4">
        <f t="shared" si="4"/>
        <v>3.7571440565772173E-3</v>
      </c>
      <c r="R21" s="4">
        <f t="shared" si="4"/>
        <v>2.6312331207295559E-3</v>
      </c>
      <c r="S21" s="4">
        <f t="shared" si="4"/>
        <v>2.6312331207295559E-3</v>
      </c>
      <c r="T21" s="4">
        <f t="shared" si="4"/>
        <v>8.334876864120204E-3</v>
      </c>
      <c r="U21" s="4">
        <f t="shared" si="4"/>
        <v>1.471260967166314E-2</v>
      </c>
      <c r="V21" s="4">
        <f t="shared" si="4"/>
        <v>1.471260967166314E-2</v>
      </c>
      <c r="W21" s="4">
        <f t="shared" si="4"/>
        <v>5.0830549924248793E-3</v>
      </c>
      <c r="X21" s="4">
        <f t="shared" si="4"/>
        <v>7.5767505643594495E-5</v>
      </c>
      <c r="Y21" s="4">
        <f t="shared" ref="Y21:AN26" si="5">(Y13-$C3)^2</f>
        <v>3.8926047513299111E-3</v>
      </c>
      <c r="Z21" s="4">
        <f t="shared" si="5"/>
        <v>5.0134535028577721E-4</v>
      </c>
      <c r="AA21" s="4">
        <f t="shared" si="5"/>
        <v>3.10085949241641E-4</v>
      </c>
      <c r="AB21" s="4">
        <f t="shared" si="5"/>
        <v>1.5353050002474457E-4</v>
      </c>
      <c r="AC21" s="4">
        <f t="shared" si="5"/>
        <v>7.6753819974143987E-3</v>
      </c>
      <c r="AD21" s="4">
        <f t="shared" si="5"/>
        <v>7.6753819974143987E-3</v>
      </c>
      <c r="AE21" s="4">
        <f t="shared" si="5"/>
        <v>6.0231968476754322E-3</v>
      </c>
      <c r="AF21" s="4">
        <f t="shared" si="5"/>
        <v>1.41445624871957E-3</v>
      </c>
      <c r="AG21" s="4">
        <f t="shared" si="5"/>
        <v>5.0134535028577721E-4</v>
      </c>
      <c r="AH21" s="4">
        <f t="shared" si="5"/>
        <v>5.7156497637122913E-6</v>
      </c>
      <c r="AI21" s="4">
        <f t="shared" si="5"/>
        <v>5.0134535028577721E-4</v>
      </c>
      <c r="AJ21" s="4">
        <f t="shared" si="5"/>
        <v>5.0134535028577721E-4</v>
      </c>
      <c r="AK21" s="4">
        <f t="shared" si="5"/>
        <v>3.8926047513299111E-3</v>
      </c>
      <c r="AL21" s="4">
        <f t="shared" si="5"/>
        <v>5.0134535028577721E-4</v>
      </c>
      <c r="AM21" s="4">
        <f t="shared" si="5"/>
        <v>1.5353050002474457E-4</v>
      </c>
      <c r="AN21" s="4">
        <f t="shared" si="5"/>
        <v>1.5353050002474457E-4</v>
      </c>
      <c r="AO21" s="4">
        <f t="shared" si="3"/>
        <v>1.0491602005468102E-3</v>
      </c>
      <c r="AP21" s="4">
        <f t="shared" si="3"/>
        <v>5.7156497637122913E-6</v>
      </c>
      <c r="AQ21" s="4">
        <f t="shared" si="3"/>
        <v>5.7156497637122913E-6</v>
      </c>
    </row>
    <row r="22" spans="1:43" x14ac:dyDescent="0.25">
      <c r="A22" t="s">
        <v>7</v>
      </c>
      <c r="C22" s="4">
        <f t="shared" ref="C22:X22" si="6">(C14-$B4)^2</f>
        <v>1.1196630756938671E-3</v>
      </c>
      <c r="D22" s="4">
        <f t="shared" si="6"/>
        <v>1.2873481781791709E-2</v>
      </c>
      <c r="E22" s="4">
        <f t="shared" si="6"/>
        <v>4.1396527826151719E-2</v>
      </c>
      <c r="F22" s="4">
        <f t="shared" si="6"/>
        <v>4.1396527826151719E-2</v>
      </c>
      <c r="G22" s="4">
        <f t="shared" si="6"/>
        <v>2.6719618473102873E-2</v>
      </c>
      <c r="H22" s="4">
        <f t="shared" si="6"/>
        <v>3.3658073149627259E-2</v>
      </c>
      <c r="I22" s="4">
        <f t="shared" si="6"/>
        <v>2.0581163796578407E-2</v>
      </c>
      <c r="J22" s="4">
        <f t="shared" si="6"/>
        <v>4.0273450904805552E-3</v>
      </c>
      <c r="K22" s="4">
        <f t="shared" si="6"/>
        <v>2.1658443695960479E-3</v>
      </c>
      <c r="L22" s="4">
        <f t="shared" si="6"/>
        <v>2.1658443695960479E-3</v>
      </c>
      <c r="M22" s="4">
        <f t="shared" si="6"/>
        <v>7.0429904612050057E-4</v>
      </c>
      <c r="N22" s="4">
        <f t="shared" si="6"/>
        <v>7.0429904612050057E-4</v>
      </c>
      <c r="O22" s="4">
        <f t="shared" si="6"/>
        <v>2.7352638438272743E-4</v>
      </c>
      <c r="P22" s="4">
        <f t="shared" si="6"/>
        <v>4.427389693071597E-3</v>
      </c>
      <c r="Q22" s="4">
        <f t="shared" si="6"/>
        <v>3.1966170313338219E-3</v>
      </c>
      <c r="R22" s="4">
        <f t="shared" si="6"/>
        <v>1.3350717078582739E-3</v>
      </c>
      <c r="S22" s="4">
        <f t="shared" si="6"/>
        <v>1.3350717078582739E-3</v>
      </c>
      <c r="T22" s="4">
        <f t="shared" si="6"/>
        <v>5.8581623548093712E-3</v>
      </c>
      <c r="U22" s="4">
        <f t="shared" si="6"/>
        <v>1.3581253001760423E-2</v>
      </c>
      <c r="V22" s="4">
        <f t="shared" si="6"/>
        <v>1.3581253001760423E-2</v>
      </c>
      <c r="W22" s="4">
        <f t="shared" si="6"/>
        <v>4.427389693071597E-3</v>
      </c>
      <c r="X22" s="4">
        <f t="shared" si="6"/>
        <v>1.1196630756938671E-3</v>
      </c>
      <c r="Y22" s="4">
        <f t="shared" si="5"/>
        <v>1.0167077549107579E-2</v>
      </c>
      <c r="Z22" s="4">
        <f t="shared" si="3"/>
        <v>2.5838848260125828E-3</v>
      </c>
      <c r="AA22" s="4">
        <f t="shared" si="3"/>
        <v>8.4053558298595441E-5</v>
      </c>
      <c r="AB22" s="4">
        <f t="shared" si="3"/>
        <v>4.3396919215559881E-4</v>
      </c>
      <c r="AC22" s="4">
        <f t="shared" si="3"/>
        <v>7.9509452013466018E-3</v>
      </c>
      <c r="AD22" s="4">
        <f t="shared" si="3"/>
        <v>7.9509452013466018E-3</v>
      </c>
      <c r="AE22" s="4">
        <f t="shared" si="3"/>
        <v>6.2675837459656002E-3</v>
      </c>
      <c r="AF22" s="4">
        <f t="shared" si="3"/>
        <v>1.5341379244415952E-3</v>
      </c>
      <c r="AG22" s="4">
        <f t="shared" si="3"/>
        <v>4.3396919215559881E-4</v>
      </c>
      <c r="AH22" s="4">
        <f t="shared" si="3"/>
        <v>6.9210291759621273E-7</v>
      </c>
      <c r="AI22" s="4">
        <f t="shared" si="3"/>
        <v>4.3396919215559881E-4</v>
      </c>
      <c r="AJ22" s="4">
        <f t="shared" si="3"/>
        <v>4.3396919215559881E-4</v>
      </c>
      <c r="AK22" s="4">
        <f t="shared" si="3"/>
        <v>5.0171619152505802E-3</v>
      </c>
      <c r="AL22" s="4">
        <f t="shared" si="3"/>
        <v>9.5060773677458699E-4</v>
      </c>
      <c r="AM22" s="4">
        <f t="shared" si="3"/>
        <v>9.5060773677458699E-4</v>
      </c>
      <c r="AN22" s="4">
        <f t="shared" si="3"/>
        <v>9.5060773677458699E-4</v>
      </c>
      <c r="AO22" s="4">
        <f t="shared" si="3"/>
        <v>5.0171619152505802E-3</v>
      </c>
      <c r="AP22" s="4">
        <f t="shared" si="3"/>
        <v>4.3396919215559881E-4</v>
      </c>
      <c r="AQ22" s="4">
        <f t="shared" si="3"/>
        <v>9.5060773677458699E-4</v>
      </c>
    </row>
    <row r="23" spans="1:43" x14ac:dyDescent="0.25">
      <c r="A23" t="s">
        <v>8</v>
      </c>
      <c r="C23" s="4">
        <f t="shared" ref="C23:X23" si="7">(C15-$B5)^2</f>
        <v>5.2607056762918577E-5</v>
      </c>
      <c r="D23" s="4">
        <f t="shared" si="7"/>
        <v>4.5229757242745885E-3</v>
      </c>
      <c r="E23" s="4">
        <f t="shared" si="7"/>
        <v>2.1683467280956836E-2</v>
      </c>
      <c r="F23" s="4">
        <f t="shared" si="7"/>
        <v>2.7973590170127401E-2</v>
      </c>
      <c r="G23" s="4">
        <f t="shared" si="7"/>
        <v>1.6193344391786272E-2</v>
      </c>
      <c r="H23" s="4">
        <f t="shared" si="7"/>
        <v>2.1683467280956836E-2</v>
      </c>
      <c r="I23" s="4">
        <f t="shared" si="7"/>
        <v>9.4581600580304279E-3</v>
      </c>
      <c r="J23" s="4">
        <f t="shared" si="7"/>
        <v>7.4272994593347383E-4</v>
      </c>
      <c r="K23" s="4">
        <f t="shared" si="7"/>
        <v>6.8470540554954008E-3</v>
      </c>
      <c r="L23" s="4">
        <f t="shared" si="7"/>
        <v>6.8470540554954008E-3</v>
      </c>
      <c r="M23" s="4">
        <f t="shared" si="7"/>
        <v>2.7822383892512378E-3</v>
      </c>
      <c r="N23" s="4">
        <f t="shared" si="7"/>
        <v>3.9371769446659589E-3</v>
      </c>
      <c r="O23" s="4">
        <f t="shared" si="7"/>
        <v>3.9371769446659589E-3</v>
      </c>
      <c r="P23" s="4">
        <f t="shared" si="7"/>
        <v>1.0556931166324845E-2</v>
      </c>
      <c r="Q23" s="4">
        <f t="shared" si="7"/>
        <v>6.8470540554954008E-3</v>
      </c>
      <c r="R23" s="4">
        <f t="shared" si="7"/>
        <v>5.2921155000806791E-3</v>
      </c>
      <c r="S23" s="4">
        <f t="shared" si="7"/>
        <v>5.2921155000806791E-3</v>
      </c>
      <c r="T23" s="4">
        <f t="shared" si="7"/>
        <v>1.2711869721739566E-2</v>
      </c>
      <c r="U23" s="4">
        <f t="shared" si="7"/>
        <v>2.3331623943398459E-2</v>
      </c>
      <c r="V23" s="4">
        <f t="shared" si="7"/>
        <v>2.0376685387983737E-2</v>
      </c>
      <c r="W23" s="4">
        <f t="shared" si="7"/>
        <v>8.6019926109101221E-3</v>
      </c>
      <c r="X23" s="4">
        <f t="shared" si="7"/>
        <v>7.5456121776414841E-6</v>
      </c>
      <c r="Y23" s="4">
        <f t="shared" si="5"/>
        <v>7.2184447025725254E-3</v>
      </c>
      <c r="Z23" s="4">
        <f t="shared" si="3"/>
        <v>6.2307302141031181E-4</v>
      </c>
      <c r="AA23" s="4">
        <f t="shared" si="3"/>
        <v>3.029244113194047E-3</v>
      </c>
      <c r="AB23" s="4">
        <f t="shared" si="3"/>
        <v>2.2615856730217666E-4</v>
      </c>
      <c r="AC23" s="4">
        <f t="shared" si="3"/>
        <v>1.5634643818504834E-2</v>
      </c>
      <c r="AD23" s="4">
        <f t="shared" si="3"/>
        <v>2.1036186591450776E-2</v>
      </c>
      <c r="AE23" s="4">
        <f t="shared" si="3"/>
        <v>1.5634643818504834E-2</v>
      </c>
      <c r="AF23" s="4">
        <f t="shared" si="3"/>
        <v>5.6307868861399848E-3</v>
      </c>
      <c r="AG23" s="4">
        <f t="shared" si="3"/>
        <v>2.2615856730217666E-4</v>
      </c>
      <c r="AH23" s="4">
        <f t="shared" si="3"/>
        <v>1.2277013402481112E-3</v>
      </c>
      <c r="AI23" s="4">
        <f t="shared" si="3"/>
        <v>2.2615856730217666E-4</v>
      </c>
      <c r="AJ23" s="4">
        <f t="shared" si="3"/>
        <v>2.4615794356243548E-5</v>
      </c>
      <c r="AK23" s="4">
        <f t="shared" si="3"/>
        <v>3.0207588619914172E-3</v>
      </c>
      <c r="AL23" s="4">
        <f t="shared" si="3"/>
        <v>2.4615794356243548E-5</v>
      </c>
      <c r="AM23" s="4">
        <f t="shared" si="3"/>
        <v>2.4615794356243548E-5</v>
      </c>
      <c r="AN23" s="4">
        <f t="shared" si="3"/>
        <v>2.4615794356243548E-5</v>
      </c>
      <c r="AO23" s="4">
        <f t="shared" si="3"/>
        <v>1.2223016349373465E-3</v>
      </c>
      <c r="AP23" s="4">
        <f t="shared" si="3"/>
        <v>2.4615794356243548E-5</v>
      </c>
      <c r="AQ23" s="4">
        <f t="shared" si="3"/>
        <v>2.2615856730217666E-4</v>
      </c>
    </row>
    <row r="24" spans="1:43" x14ac:dyDescent="0.25">
      <c r="A24" t="s">
        <v>9</v>
      </c>
      <c r="C24" s="4">
        <f t="shared" ref="C24:X24" si="8">(C16-$B6)^2</f>
        <v>2.9602064465192421E-3</v>
      </c>
      <c r="D24" s="4">
        <f t="shared" si="8"/>
        <v>1.0900984374829862E-2</v>
      </c>
      <c r="E24" s="4">
        <f t="shared" si="8"/>
        <v>2.702991788880265E-2</v>
      </c>
      <c r="F24" s="4">
        <f t="shared" si="8"/>
        <v>3.4006229060126916E-2</v>
      </c>
      <c r="G24" s="4">
        <f t="shared" si="8"/>
        <v>2.0853606717478386E-2</v>
      </c>
      <c r="H24" s="4">
        <f t="shared" si="8"/>
        <v>2.702991788880265E-2</v>
      </c>
      <c r="I24" s="4">
        <f t="shared" si="8"/>
        <v>1.3089139960491993E-2</v>
      </c>
      <c r="J24" s="4">
        <f t="shared" si="8"/>
        <v>1.1838952751949774E-3</v>
      </c>
      <c r="K24" s="4">
        <f t="shared" si="8"/>
        <v>3.0904950042358044E-3</v>
      </c>
      <c r="L24" s="4">
        <f t="shared" si="8"/>
        <v>4.3023394185736762E-3</v>
      </c>
      <c r="M24" s="4">
        <f t="shared" si="8"/>
        <v>2.0786505898979335E-3</v>
      </c>
      <c r="N24" s="4">
        <f t="shared" si="8"/>
        <v>3.0904950042358044E-3</v>
      </c>
      <c r="O24" s="4">
        <f t="shared" si="8"/>
        <v>3.0904950042358044E-3</v>
      </c>
      <c r="P24" s="4">
        <f t="shared" si="8"/>
        <v>9.1378726615872919E-3</v>
      </c>
      <c r="Q24" s="4">
        <f t="shared" si="8"/>
        <v>5.7141838329115473E-3</v>
      </c>
      <c r="R24" s="4">
        <f t="shared" si="8"/>
        <v>4.3023394185736762E-3</v>
      </c>
      <c r="S24" s="4">
        <f t="shared" si="8"/>
        <v>4.3023394185736762E-3</v>
      </c>
      <c r="T24" s="4">
        <f t="shared" si="8"/>
        <v>9.1378726615872919E-3</v>
      </c>
      <c r="U24" s="4">
        <f t="shared" si="8"/>
        <v>2.1197094733276661E-2</v>
      </c>
      <c r="V24" s="4">
        <f t="shared" si="8"/>
        <v>1.8385250318938787E-2</v>
      </c>
      <c r="W24" s="4">
        <f t="shared" si="8"/>
        <v>5.7141838329115473E-3</v>
      </c>
      <c r="X24" s="4">
        <f t="shared" si="8"/>
        <v>2.0758410387071422E-4</v>
      </c>
      <c r="Y24" s="4">
        <f t="shared" si="5"/>
        <v>9.0835090631166907E-3</v>
      </c>
      <c r="Z24" s="4">
        <f t="shared" si="3"/>
        <v>1.2466156689785591E-3</v>
      </c>
      <c r="AA24" s="4">
        <f t="shared" si="3"/>
        <v>1.2035733758174218E-3</v>
      </c>
      <c r="AB24" s="4">
        <f t="shared" si="3"/>
        <v>2.3431787093251808E-4</v>
      </c>
      <c r="AC24" s="4">
        <f t="shared" si="3"/>
        <v>8.966679981679276E-3</v>
      </c>
      <c r="AD24" s="4">
        <f t="shared" si="3"/>
        <v>1.3154382183633235E-2</v>
      </c>
      <c r="AE24" s="4">
        <f t="shared" si="3"/>
        <v>8.966679981679276E-3</v>
      </c>
      <c r="AF24" s="4">
        <f t="shared" si="3"/>
        <v>2.9912755777713614E-3</v>
      </c>
      <c r="AG24" s="4">
        <f t="shared" si="3"/>
        <v>2.8168971909498091E-5</v>
      </c>
      <c r="AH24" s="4">
        <f t="shared" si="3"/>
        <v>2.1587117386345919E-4</v>
      </c>
      <c r="AI24" s="4">
        <f t="shared" si="3"/>
        <v>2.3431787093251808E-4</v>
      </c>
      <c r="AJ24" s="4">
        <f t="shared" si="3"/>
        <v>1.2466156689785591E-3</v>
      </c>
      <c r="AK24" s="4">
        <f t="shared" si="3"/>
        <v>9.0835090631166907E-3</v>
      </c>
      <c r="AL24" s="4">
        <f t="shared" si="3"/>
        <v>3.0589134670246016E-3</v>
      </c>
      <c r="AM24" s="4">
        <f t="shared" si="3"/>
        <v>3.0589134670246016E-3</v>
      </c>
      <c r="AN24" s="4">
        <f t="shared" si="3"/>
        <v>4.2650623660476237E-3</v>
      </c>
      <c r="AO24" s="4">
        <f t="shared" si="3"/>
        <v>7.2773601640936676E-3</v>
      </c>
      <c r="AP24" s="4">
        <f t="shared" si="3"/>
        <v>3.0589134670246016E-3</v>
      </c>
      <c r="AQ24" s="4">
        <f t="shared" si="3"/>
        <v>2.0527645680015801E-3</v>
      </c>
    </row>
    <row r="25" spans="1:43" x14ac:dyDescent="0.25">
      <c r="A25" t="s">
        <v>10</v>
      </c>
      <c r="C25" s="4">
        <f t="shared" ref="C25:X25" si="9">(C17-$B7)^2</f>
        <v>7.1472861546388452E-3</v>
      </c>
      <c r="D25" s="4">
        <f t="shared" si="9"/>
        <v>1.3119783582602698E-2</v>
      </c>
      <c r="E25" s="4">
        <f t="shared" si="9"/>
        <v>2.7073945962542388E-2</v>
      </c>
      <c r="F25" s="4">
        <f t="shared" si="9"/>
        <v>4.1837275866494182E-2</v>
      </c>
      <c r="G25" s="4">
        <f t="shared" si="9"/>
        <v>2.7073945962542388E-2</v>
      </c>
      <c r="H25" s="4">
        <f t="shared" si="9"/>
        <v>3.0464778438530335E-2</v>
      </c>
      <c r="I25" s="4">
        <f t="shared" si="9"/>
        <v>1.8101448534578603E-2</v>
      </c>
      <c r="J25" s="4">
        <f t="shared" si="9"/>
        <v>2.9747887266749953E-3</v>
      </c>
      <c r="K25" s="4">
        <f t="shared" si="9"/>
        <v>6.4812891877141148E-4</v>
      </c>
      <c r="L25" s="4">
        <f t="shared" si="9"/>
        <v>2.0664639667955192E-3</v>
      </c>
      <c r="M25" s="4">
        <f t="shared" si="9"/>
        <v>1.2572964427834494E-3</v>
      </c>
      <c r="N25" s="4">
        <f t="shared" si="9"/>
        <v>1.2572964427834494E-3</v>
      </c>
      <c r="O25" s="4">
        <f t="shared" si="9"/>
        <v>2.0664639667955192E-3</v>
      </c>
      <c r="P25" s="4">
        <f t="shared" si="9"/>
        <v>7.3031340628437382E-3</v>
      </c>
      <c r="Q25" s="4">
        <f t="shared" si="9"/>
        <v>3.0756314908075488E-3</v>
      </c>
      <c r="R25" s="4">
        <f t="shared" si="9"/>
        <v>2.0664639667955192E-3</v>
      </c>
      <c r="S25" s="4">
        <f t="shared" si="9"/>
        <v>4.2847990148196279E-3</v>
      </c>
      <c r="T25" s="4">
        <f t="shared" si="9"/>
        <v>7.3031340628437382E-3</v>
      </c>
      <c r="U25" s="4">
        <f t="shared" si="9"/>
        <v>2.1158139206916077E-2</v>
      </c>
      <c r="V25" s="4">
        <f t="shared" si="9"/>
        <v>1.8348971682903961E-2</v>
      </c>
      <c r="W25" s="4">
        <f t="shared" si="9"/>
        <v>4.2847990148196279E-3</v>
      </c>
      <c r="X25" s="4">
        <f t="shared" si="9"/>
        <v>2.1145882272320045E-4</v>
      </c>
      <c r="Y25" s="4">
        <f t="shared" si="5"/>
        <v>8.4939630241362557E-3</v>
      </c>
      <c r="Z25" s="4">
        <f t="shared" si="3"/>
        <v>4.9118521185602805E-4</v>
      </c>
      <c r="AA25" s="4">
        <f t="shared" si="3"/>
        <v>2.2884073995758374E-3</v>
      </c>
      <c r="AB25" s="4">
        <f t="shared" si="3"/>
        <v>6.1423292307378482E-5</v>
      </c>
      <c r="AC25" s="4">
        <f t="shared" si="3"/>
        <v>1.3885629587295707E-2</v>
      </c>
      <c r="AD25" s="4">
        <f t="shared" si="3"/>
        <v>2.1855867667747012E-2</v>
      </c>
      <c r="AE25" s="4">
        <f t="shared" si="3"/>
        <v>1.3885629587295707E-2</v>
      </c>
      <c r="AF25" s="4">
        <f t="shared" si="3"/>
        <v>6.0586454800272199E-3</v>
      </c>
      <c r="AG25" s="4">
        <f t="shared" si="3"/>
        <v>7.7491534594160733E-4</v>
      </c>
      <c r="AH25" s="4">
        <f t="shared" si="3"/>
        <v>1.4316613727587391E-3</v>
      </c>
      <c r="AI25" s="4">
        <f t="shared" si="3"/>
        <v>3.1816931912450062E-4</v>
      </c>
      <c r="AJ25" s="4">
        <f t="shared" si="3"/>
        <v>1.4793123867315108E-4</v>
      </c>
      <c r="AK25" s="4">
        <f t="shared" si="3"/>
        <v>5.2074550777704773E-3</v>
      </c>
      <c r="AL25" s="4">
        <f t="shared" si="3"/>
        <v>1.0344391850389252E-3</v>
      </c>
      <c r="AM25" s="4">
        <f t="shared" si="3"/>
        <v>1.7776931582217939E-3</v>
      </c>
      <c r="AN25" s="4">
        <f t="shared" si="3"/>
        <v>2.7209471314047005E-3</v>
      </c>
      <c r="AO25" s="4">
        <f t="shared" si="3"/>
        <v>6.7507090509533298E-3</v>
      </c>
      <c r="AP25" s="4">
        <f t="shared" si="3"/>
        <v>3.8642011045875611E-3</v>
      </c>
      <c r="AQ25" s="4">
        <f t="shared" si="3"/>
        <v>2.7209471314047005E-3</v>
      </c>
    </row>
    <row r="26" spans="1:43" x14ac:dyDescent="0.25">
      <c r="A26" t="s">
        <v>11</v>
      </c>
      <c r="C26" s="4">
        <f t="shared" ref="C26:X26" si="10">(C18-$B8)^2</f>
        <v>5.558929700256985E-3</v>
      </c>
      <c r="D26" s="4">
        <f t="shared" si="10"/>
        <v>8.9412589108591942E-3</v>
      </c>
      <c r="E26" s="4">
        <f t="shared" si="10"/>
        <v>2.0897081937364659E-2</v>
      </c>
      <c r="F26" s="4">
        <f t="shared" si="10"/>
        <v>3.0470575753268045E-2</v>
      </c>
      <c r="G26" s="4">
        <f t="shared" si="10"/>
        <v>1.8105917332063619E-2</v>
      </c>
      <c r="H26" s="4">
        <f t="shared" si="10"/>
        <v>2.0897081937364659E-2</v>
      </c>
      <c r="I26" s="4">
        <f t="shared" si="10"/>
        <v>1.0932423516160254E-2</v>
      </c>
      <c r="J26" s="4">
        <f t="shared" si="10"/>
        <v>6.0310667375145757E-4</v>
      </c>
      <c r="K26" s="4">
        <f t="shared" si="10"/>
        <v>1.2561190419448755E-3</v>
      </c>
      <c r="L26" s="4">
        <f t="shared" si="10"/>
        <v>2.0649544366437597E-3</v>
      </c>
      <c r="M26" s="4">
        <f t="shared" si="10"/>
        <v>2.0649544366437597E-3</v>
      </c>
      <c r="N26" s="4">
        <f t="shared" si="10"/>
        <v>3.0737898313426843E-3</v>
      </c>
      <c r="O26" s="4">
        <f t="shared" si="10"/>
        <v>4.2826252260415604E-3</v>
      </c>
      <c r="P26" s="4">
        <f t="shared" si="10"/>
        <v>9.1091314101382215E-3</v>
      </c>
      <c r="Q26" s="4">
        <f t="shared" si="10"/>
        <v>5.6914606207404276E-3</v>
      </c>
      <c r="R26" s="4">
        <f t="shared" si="10"/>
        <v>4.2826252260415604E-3</v>
      </c>
      <c r="S26" s="4">
        <f t="shared" si="10"/>
        <v>5.6914606207404276E-3</v>
      </c>
      <c r="T26" s="4">
        <f t="shared" si="10"/>
        <v>1.1117966804837166E-2</v>
      </c>
      <c r="U26" s="4">
        <f t="shared" si="10"/>
        <v>2.4162143778331611E-2</v>
      </c>
      <c r="V26" s="4">
        <f t="shared" si="10"/>
        <v>2.1153308383632777E-2</v>
      </c>
      <c r="W26" s="4">
        <f t="shared" si="10"/>
        <v>5.6914606207404276E-3</v>
      </c>
      <c r="X26" s="4">
        <f t="shared" si="10"/>
        <v>2.1194206845036613E-4</v>
      </c>
      <c r="Y26" s="4">
        <f t="shared" si="5"/>
        <v>5.1866475708599201E-3</v>
      </c>
      <c r="Z26" s="4">
        <f t="shared" si="3"/>
        <v>1.4444154343944019E-4</v>
      </c>
      <c r="AA26" s="4">
        <f t="shared" si="3"/>
        <v>3.3618678447822044E-3</v>
      </c>
      <c r="AB26" s="4">
        <f t="shared" si="3"/>
        <v>3.2333852972919725E-4</v>
      </c>
      <c r="AC26" s="4">
        <f t="shared" si="3"/>
        <v>1.3919661817361727E-2</v>
      </c>
      <c r="AD26" s="4">
        <f t="shared" si="3"/>
        <v>2.1898558803651557E-2</v>
      </c>
      <c r="AE26" s="4">
        <f t="shared" si="3"/>
        <v>1.166002948859852E-2</v>
      </c>
      <c r="AF26" s="4">
        <f t="shared" si="3"/>
        <v>6.0811325023087106E-3</v>
      </c>
      <c r="AG26" s="4">
        <f t="shared" si="3"/>
        <v>7.8297085849246095E-4</v>
      </c>
      <c r="AH26" s="4">
        <f t="shared" si="3"/>
        <v>7.8297085849246095E-4</v>
      </c>
      <c r="AI26" s="4">
        <f t="shared" si="3"/>
        <v>3.2333852972919725E-4</v>
      </c>
      <c r="AJ26" s="4">
        <f t="shared" si="3"/>
        <v>4.8480921467619566E-4</v>
      </c>
      <c r="AK26" s="4">
        <f t="shared" si="3"/>
        <v>6.7270152420966312E-3</v>
      </c>
      <c r="AL26" s="4">
        <f t="shared" si="3"/>
        <v>1.7655445571496597E-3</v>
      </c>
      <c r="AM26" s="4">
        <f t="shared" si="3"/>
        <v>3.8462798996231448E-3</v>
      </c>
      <c r="AN26" s="4">
        <f t="shared" si="3"/>
        <v>5.1866475708599201E-3</v>
      </c>
      <c r="AO26" s="4">
        <f t="shared" si="3"/>
        <v>1.0407750584570118E-2</v>
      </c>
      <c r="AP26" s="4">
        <f t="shared" si="3"/>
        <v>8.4673829133334148E-3</v>
      </c>
      <c r="AQ26" s="4">
        <f t="shared" si="3"/>
        <v>5.1866475708599201E-3</v>
      </c>
    </row>
    <row r="28" spans="1:43" x14ac:dyDescent="0.25">
      <c r="A28" t="s">
        <v>28</v>
      </c>
      <c r="B28" s="4">
        <f>SUM(C20:X26)</f>
        <v>1.4776342261586932</v>
      </c>
    </row>
    <row r="29" spans="1:43" x14ac:dyDescent="0.25">
      <c r="A29" t="s">
        <v>29</v>
      </c>
      <c r="B29" s="4">
        <f>SUM(Y20:AQ26)</f>
        <v>0.46310649897371398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Sheet3</vt:lpstr>
      <vt:lpstr>curvature_nov</vt:lpstr>
      <vt:lpstr>curvature_oct</vt:lpstr>
      <vt:lpstr>decay_nov</vt:lpstr>
      <vt:lpstr>decay_oct</vt:lpstr>
      <vt:lpstr>level__oct</vt:lpstr>
      <vt:lpstr>level_nov</vt:lpstr>
      <vt:lpstr>slope_nov</vt:lpstr>
      <vt:lpstr>slope_oct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 Mishra</dc:creator>
  <cp:lastModifiedBy>Anubhav Mishra</cp:lastModifiedBy>
  <dcterms:created xsi:type="dcterms:W3CDTF">2020-12-31T06:38:57Z</dcterms:created>
  <dcterms:modified xsi:type="dcterms:W3CDTF">2021-01-07T18:00:35Z</dcterms:modified>
</cp:coreProperties>
</file>