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o Factor White Hull model " sheetId="1" r:id="rId4"/>
  </sheets>
  <definedNames/>
  <calcPr/>
</workbook>
</file>

<file path=xl/sharedStrings.xml><?xml version="1.0" encoding="utf-8"?>
<sst xmlns="http://schemas.openxmlformats.org/spreadsheetml/2006/main" count="33" uniqueCount="32">
  <si>
    <t xml:space="preserve">Two Factor White Hull Model Simulation </t>
  </si>
  <si>
    <t>Start Date</t>
  </si>
  <si>
    <t>End Date</t>
  </si>
  <si>
    <t xml:space="preserve">L(T1,T2) </t>
  </si>
  <si>
    <t>P(T1,T2)</t>
  </si>
  <si>
    <t>Adjusted Notional(N')</t>
  </si>
  <si>
    <t>Strike Rate(X)</t>
  </si>
  <si>
    <t>K</t>
  </si>
  <si>
    <t>Payoff</t>
  </si>
  <si>
    <t>Adjustment/Discount Factor</t>
  </si>
  <si>
    <t>Cap Price</t>
  </si>
  <si>
    <t>Total Cap Price</t>
  </si>
  <si>
    <t>Tenure</t>
  </si>
  <si>
    <t>YR (Yield Rate</t>
  </si>
  <si>
    <t>Time in Year</t>
  </si>
  <si>
    <t>Month translation</t>
  </si>
  <si>
    <t>Yield Rate(Interapolated)</t>
  </si>
  <si>
    <t>1 Mo</t>
  </si>
  <si>
    <t>2 Mo</t>
  </si>
  <si>
    <t>3 Mo</t>
  </si>
  <si>
    <t>6 Mo</t>
  </si>
  <si>
    <t>1 Yr</t>
  </si>
  <si>
    <t>2 Yr</t>
  </si>
  <si>
    <t>Parameters</t>
  </si>
  <si>
    <t>3 Yr</t>
  </si>
  <si>
    <t>Our Trade Date (t)</t>
  </si>
  <si>
    <t>5 Yr</t>
  </si>
  <si>
    <t>Notional (N)</t>
  </si>
  <si>
    <t>7 Yr</t>
  </si>
  <si>
    <t>Strike Rate (X)</t>
  </si>
  <si>
    <t>10 Yr</t>
  </si>
  <si>
    <t>3M Treasury Yield (r)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</si>
</sst>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%"/>
    <numFmt numFmtId="165" formatCode="0.000000"/>
    <numFmt numFmtId="166" formatCode="_-[$$-409]* #,##0_ ;_-[$$-409]* \-#,##0\ ;_-[$$-409]* &quot;-&quot;??_ ;_-@_ "/>
    <numFmt numFmtId="167" formatCode="0.00000"/>
    <numFmt numFmtId="168" formatCode="_-[$$-409]* #,##0.00_ ;_-[$$-409]* \-#,##0.00\ ;_-[$$-409]* &quot;-&quot;??_ ;_-@_ "/>
    <numFmt numFmtId="169" formatCode="0.000%"/>
    <numFmt numFmtId="170" formatCode="D/M/YYYY"/>
  </numFmts>
  <fonts count="6">
    <font>
      <sz val="11.0"/>
      <color theme="1"/>
      <name val="Arial"/>
    </font>
    <font/>
    <font>
      <b/>
      <i/>
      <sz val="14.0"/>
    </font>
    <font>
      <b/>
    </font>
    <font>
      <color theme="1"/>
      <name val="Calibri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0" fontId="1" numFmtId="15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0" fontId="4" numFmtId="166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4" numFmtId="167" xfId="0" applyAlignment="1" applyBorder="1" applyFont="1" applyNumberFormat="1">
      <alignment horizontal="center" vertical="center"/>
    </xf>
    <xf borderId="1" fillId="0" fontId="4" numFmtId="168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5" numFmtId="166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4" numFmtId="2" xfId="0" applyAlignment="1" applyBorder="1" applyFont="1" applyNumberFormat="1">
      <alignment horizontal="center" vertical="center"/>
    </xf>
    <xf borderId="1" fillId="0" fontId="4" numFmtId="169" xfId="0" applyAlignment="1" applyBorder="1" applyFont="1" applyNumberFormat="1">
      <alignment horizontal="center" vertical="center"/>
    </xf>
    <xf borderId="2" fillId="2" fontId="5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70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6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4" numFmtId="10" xfId="0" applyAlignment="1" applyBorder="1" applyFont="1" applyNumberFormat="1">
      <alignment horizontal="center" shrinkToFit="0" vertical="center" wrapText="1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4.25"/>
    <col customWidth="1" min="3" max="3" width="14.25"/>
    <col customWidth="1" min="4" max="4" width="12.0"/>
    <col customWidth="1" min="5" max="10" width="10.88"/>
    <col customWidth="1" min="11" max="11" width="12.38"/>
    <col customWidth="1" min="12" max="12" width="10.88"/>
    <col customWidth="1" min="13" max="13" width="12.5"/>
    <col customWidth="1" min="14" max="14" width="10.88"/>
    <col customWidth="1" min="15" max="26" width="7.63"/>
  </cols>
  <sheetData>
    <row r="1">
      <c r="A1" s="1"/>
      <c r="B1" s="1"/>
      <c r="C1" s="1"/>
      <c r="D1" s="1"/>
      <c r="H1" s="1"/>
      <c r="I1" s="1"/>
    </row>
    <row r="2">
      <c r="A2" s="1"/>
      <c r="B2" s="2" t="s">
        <v>0</v>
      </c>
      <c r="C2" s="1"/>
      <c r="D2" s="1"/>
      <c r="H2" s="1"/>
      <c r="I2" s="1"/>
    </row>
    <row r="3">
      <c r="A3" s="1"/>
      <c r="B3" s="1"/>
      <c r="C3" s="1"/>
      <c r="D3" s="1"/>
      <c r="H3" s="1"/>
      <c r="I3" s="1"/>
    </row>
    <row r="4">
      <c r="A4" s="1"/>
      <c r="B4" s="1"/>
      <c r="C4" s="1"/>
      <c r="D4" s="1"/>
      <c r="H4" s="1"/>
      <c r="I4" s="1"/>
    </row>
    <row r="5">
      <c r="A5" s="1"/>
      <c r="B5" s="1"/>
      <c r="C5" s="3" t="s">
        <v>1</v>
      </c>
      <c r="D5" s="3" t="s">
        <v>2</v>
      </c>
      <c r="E5" s="3" t="s">
        <v>3</v>
      </c>
      <c r="F5" s="3" t="s">
        <v>4</v>
      </c>
      <c r="G5" s="4" t="s">
        <v>5</v>
      </c>
      <c r="H5" s="5" t="s">
        <v>6</v>
      </c>
      <c r="I5" s="3" t="s">
        <v>7</v>
      </c>
      <c r="J5" s="3" t="s">
        <v>8</v>
      </c>
      <c r="K5" s="4" t="s">
        <v>9</v>
      </c>
      <c r="L5" s="4" t="s">
        <v>10</v>
      </c>
    </row>
    <row r="6">
      <c r="A6" s="1"/>
      <c r="B6" s="1"/>
      <c r="C6" s="6">
        <v>44565.0</v>
      </c>
      <c r="D6" s="6">
        <v>44655.0</v>
      </c>
      <c r="E6" s="7">
        <v>0.001586</v>
      </c>
      <c r="F6" s="8">
        <f t="shared" ref="F6:F9" si="1">1/(1+E6*DAYS(D6,C6)/365)</f>
        <v>0.9996090844</v>
      </c>
      <c r="G6" s="9">
        <f t="shared" ref="G6:G9" si="2">$G$20*(1+H6*DAYS(D6,C6)/365)</f>
        <v>5862282.992</v>
      </c>
      <c r="H6" s="10">
        <f>'Two Factor White Hull model '!$G$21</f>
        <v>0.00158</v>
      </c>
      <c r="I6" s="11">
        <f t="shared" ref="I6:I9" si="3">1/(1+H6*DAYS(D6,C6)/365)</f>
        <v>0.9996105627</v>
      </c>
      <c r="J6" s="9">
        <f t="shared" ref="J6:J9" si="4">G6*MAX((I6-F6),0)</f>
        <v>8.666199964</v>
      </c>
      <c r="K6" s="8">
        <f>EXP(-'Two Factor White Hull model '!I13*(C6-'Two Factor White Hull model '!$G$19)/365)</f>
        <v>0.9998774596</v>
      </c>
      <c r="L6" s="12">
        <f t="shared" ref="L6:L9" si="5">K6*J6</f>
        <v>8.665138004</v>
      </c>
    </row>
    <row r="7">
      <c r="A7" s="1"/>
      <c r="B7" s="1"/>
      <c r="C7" s="6">
        <v>44655.0</v>
      </c>
      <c r="D7" s="6">
        <v>44746.0</v>
      </c>
      <c r="E7" s="7">
        <v>0.001597</v>
      </c>
      <c r="F7" s="8">
        <f t="shared" si="1"/>
        <v>0.9996020023</v>
      </c>
      <c r="G7" s="9">
        <f t="shared" si="2"/>
        <v>5862308.358</v>
      </c>
      <c r="H7" s="10">
        <f>'Two Factor White Hull model '!$G$21</f>
        <v>0.00158</v>
      </c>
      <c r="I7" s="11">
        <f t="shared" si="3"/>
        <v>0.9996062373</v>
      </c>
      <c r="J7" s="9">
        <f t="shared" si="4"/>
        <v>24.82688215</v>
      </c>
      <c r="K7" s="8">
        <f>EXP(-'Two Factor White Hull model '!I14*(C7-'Two Factor White Hull model '!$G$19)/365)</f>
        <v>0.9996314874</v>
      </c>
      <c r="L7" s="12">
        <f t="shared" si="5"/>
        <v>24.81773313</v>
      </c>
    </row>
    <row r="8">
      <c r="A8" s="1"/>
      <c r="B8" s="1"/>
      <c r="C8" s="6">
        <v>44746.0</v>
      </c>
      <c r="D8" s="6">
        <v>44838.0</v>
      </c>
      <c r="E8" s="7">
        <v>0.001975</v>
      </c>
      <c r="F8" s="8">
        <f t="shared" si="1"/>
        <v>0.9995024395</v>
      </c>
      <c r="G8" s="9">
        <f t="shared" si="2"/>
        <v>5862333.725</v>
      </c>
      <c r="H8" s="10">
        <f>'Two Factor White Hull model '!$G$21</f>
        <v>0.00158</v>
      </c>
      <c r="I8" s="11">
        <f t="shared" si="3"/>
        <v>0.999601912</v>
      </c>
      <c r="J8" s="9">
        <f t="shared" si="4"/>
        <v>583.1409405</v>
      </c>
      <c r="K8" s="8">
        <f>EXP(-'Two Factor White Hull model '!I15*(C8-'Two Factor White Hull model '!$G$19)/365)</f>
        <v>0.9993853179</v>
      </c>
      <c r="L8" s="12">
        <f t="shared" si="5"/>
        <v>582.7824942</v>
      </c>
    </row>
    <row r="9">
      <c r="A9" s="1"/>
      <c r="B9" s="1"/>
      <c r="C9" s="6">
        <v>44838.0</v>
      </c>
      <c r="D9" s="6">
        <v>44930.0</v>
      </c>
      <c r="E9" s="7">
        <v>0.002638</v>
      </c>
      <c r="F9" s="8">
        <f t="shared" si="1"/>
        <v>0.9993355213</v>
      </c>
      <c r="G9" s="9">
        <f t="shared" si="2"/>
        <v>5862333.725</v>
      </c>
      <c r="H9" s="10">
        <f>'Two Factor White Hull model '!$G$21</f>
        <v>0.00158</v>
      </c>
      <c r="I9" s="11">
        <f t="shared" si="3"/>
        <v>0.999601912</v>
      </c>
      <c r="J9" s="9">
        <f t="shared" si="4"/>
        <v>1561.671092</v>
      </c>
      <c r="K9" s="8">
        <f>EXP(-'Two Factor White Hull model '!I16*(C9-'Two Factor White Hull model '!$G$19)/365)</f>
        <v>0.9989943222</v>
      </c>
      <c r="L9" s="12">
        <f t="shared" si="5"/>
        <v>1560.100554</v>
      </c>
    </row>
    <row r="10">
      <c r="A10" s="1"/>
      <c r="B10" s="1"/>
      <c r="C10" s="13"/>
      <c r="D10" s="13"/>
      <c r="E10" s="13"/>
      <c r="F10" s="13"/>
      <c r="G10" s="13"/>
      <c r="H10" s="13"/>
      <c r="I10" s="13"/>
      <c r="J10" s="13"/>
      <c r="K10" s="14" t="s">
        <v>11</v>
      </c>
      <c r="L10" s="15">
        <f>SUM(L6:L9)</f>
        <v>2176.36592</v>
      </c>
    </row>
    <row r="11" ht="6.0" customHeight="1">
      <c r="A11" s="1"/>
      <c r="B11" s="1"/>
      <c r="C11" s="16"/>
      <c r="D11" s="16"/>
      <c r="E11" s="16"/>
      <c r="F11" s="16"/>
      <c r="G11" s="16"/>
      <c r="H11" s="13"/>
      <c r="I11" s="13"/>
      <c r="J11" s="16"/>
      <c r="K11" s="16"/>
      <c r="L11" s="16"/>
      <c r="M11" s="16"/>
      <c r="N11" s="16"/>
    </row>
    <row r="12">
      <c r="C12" s="17" t="s">
        <v>12</v>
      </c>
      <c r="D12" s="17" t="s">
        <v>13</v>
      </c>
      <c r="E12" s="16"/>
      <c r="F12" s="3" t="s">
        <v>1</v>
      </c>
      <c r="G12" s="4" t="s">
        <v>14</v>
      </c>
      <c r="H12" s="4" t="s">
        <v>15</v>
      </c>
      <c r="I12" s="4" t="s">
        <v>16</v>
      </c>
      <c r="J12" s="16"/>
      <c r="K12" s="16"/>
      <c r="L12" s="16"/>
      <c r="M12" s="16"/>
      <c r="N12" s="16"/>
    </row>
    <row r="13" ht="25.5" customHeight="1">
      <c r="C13" s="18" t="s">
        <v>17</v>
      </c>
      <c r="D13" s="19">
        <v>3.55E-4</v>
      </c>
      <c r="E13" s="16"/>
      <c r="F13" s="6">
        <v>44565.0</v>
      </c>
      <c r="G13" s="20">
        <f t="shared" ref="G13:G16" si="6">DAYS(F13,$G$19)/365</f>
        <v>0.3452054795</v>
      </c>
      <c r="H13" s="20">
        <f t="shared" ref="H13:H16" si="7">G13*12</f>
        <v>4.142465753</v>
      </c>
      <c r="I13" s="21">
        <f>D13</f>
        <v>0.000355</v>
      </c>
      <c r="J13" s="16"/>
      <c r="K13" s="16"/>
      <c r="L13" s="16"/>
      <c r="M13" s="16"/>
      <c r="N13" s="16"/>
    </row>
    <row r="14" ht="25.5" customHeight="1">
      <c r="C14" s="18" t="s">
        <v>18</v>
      </c>
      <c r="D14" s="19">
        <v>3.55E-4</v>
      </c>
      <c r="E14" s="16"/>
      <c r="F14" s="6">
        <v>44655.0</v>
      </c>
      <c r="G14" s="20">
        <f t="shared" si="6"/>
        <v>0.5917808219</v>
      </c>
      <c r="H14" s="20">
        <f t="shared" si="7"/>
        <v>7.101369863</v>
      </c>
      <c r="I14" s="21">
        <f>D16+(D17-D16)*(H14-6)/6</f>
        <v>0.0006228328767</v>
      </c>
      <c r="J14" s="16"/>
      <c r="K14" s="16"/>
      <c r="L14" s="16"/>
      <c r="M14" s="16"/>
      <c r="N14" s="16"/>
    </row>
    <row r="15" ht="25.5" customHeight="1">
      <c r="C15" s="18" t="s">
        <v>19</v>
      </c>
      <c r="D15" s="19">
        <v>3.55E-4</v>
      </c>
      <c r="E15" s="16"/>
      <c r="F15" s="6">
        <v>44746.0</v>
      </c>
      <c r="G15" s="20">
        <f t="shared" si="6"/>
        <v>0.8410958904</v>
      </c>
      <c r="H15" s="20">
        <f t="shared" si="7"/>
        <v>10.09315068</v>
      </c>
      <c r="I15" s="21">
        <f>D16+(D17-D16)*(H15-6)/6</f>
        <v>0.0007310356164</v>
      </c>
      <c r="J15" s="16"/>
      <c r="K15" s="16"/>
      <c r="L15" s="16"/>
      <c r="M15" s="16"/>
      <c r="N15" s="16"/>
    </row>
    <row r="16" ht="25.5" customHeight="1">
      <c r="C16" s="18" t="s">
        <v>20</v>
      </c>
      <c r="D16" s="19">
        <v>5.83E-4</v>
      </c>
      <c r="E16" s="16"/>
      <c r="F16" s="6">
        <v>44838.0</v>
      </c>
      <c r="G16" s="20">
        <f t="shared" si="6"/>
        <v>1.093150685</v>
      </c>
      <c r="H16" s="20">
        <f t="shared" si="7"/>
        <v>13.11780822</v>
      </c>
      <c r="I16" s="21">
        <f>D17+(D18-D17)*(H16-12)/12</f>
        <v>0.0009204438356</v>
      </c>
      <c r="J16" s="16"/>
      <c r="K16" s="16"/>
      <c r="L16" s="16"/>
      <c r="M16" s="16"/>
      <c r="N16" s="16"/>
    </row>
    <row r="17" ht="25.5" customHeight="1">
      <c r="C17" s="18" t="s">
        <v>21</v>
      </c>
      <c r="D17" s="19">
        <v>8.0E-4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25.5" customHeight="1">
      <c r="C18" s="18" t="s">
        <v>22</v>
      </c>
      <c r="D18" s="19">
        <v>0.002093</v>
      </c>
      <c r="E18" s="16"/>
      <c r="F18" s="22" t="s">
        <v>23</v>
      </c>
      <c r="G18" s="23"/>
      <c r="H18" s="16"/>
      <c r="I18" s="16"/>
      <c r="J18" s="16"/>
      <c r="K18" s="16"/>
      <c r="L18" s="16"/>
      <c r="M18" s="16"/>
      <c r="N18" s="16"/>
    </row>
    <row r="19" ht="25.5" customHeight="1">
      <c r="C19" s="18" t="s">
        <v>24</v>
      </c>
      <c r="D19" s="19">
        <v>0.0041</v>
      </c>
      <c r="E19" s="16"/>
      <c r="F19" s="24" t="s">
        <v>25</v>
      </c>
      <c r="G19" s="25">
        <v>44439.0</v>
      </c>
      <c r="H19" s="16"/>
      <c r="I19" s="16"/>
      <c r="J19" s="16"/>
      <c r="K19" s="16"/>
      <c r="L19" s="16"/>
      <c r="M19" s="16"/>
      <c r="N19" s="16"/>
    </row>
    <row r="20" ht="25.5" customHeight="1">
      <c r="C20" s="18" t="s">
        <v>26</v>
      </c>
      <c r="D20" s="19">
        <v>0.0077</v>
      </c>
      <c r="E20" s="16"/>
      <c r="F20" s="26" t="s">
        <v>27</v>
      </c>
      <c r="G20" s="27">
        <v>5860000.0</v>
      </c>
      <c r="H20" s="16"/>
      <c r="I20" s="16"/>
      <c r="J20" s="16"/>
      <c r="K20" s="16"/>
      <c r="L20" s="16"/>
      <c r="M20" s="16"/>
      <c r="N20" s="16"/>
    </row>
    <row r="21" ht="25.5" customHeight="1">
      <c r="C21" s="18" t="s">
        <v>28</v>
      </c>
      <c r="D21" s="19">
        <v>0.0107</v>
      </c>
      <c r="E21" s="16"/>
      <c r="F21" s="24" t="s">
        <v>29</v>
      </c>
      <c r="G21" s="28">
        <v>0.00158</v>
      </c>
      <c r="H21" s="16"/>
      <c r="I21" s="16"/>
      <c r="J21" s="16"/>
      <c r="K21" s="16"/>
      <c r="L21" s="16"/>
      <c r="M21" s="16"/>
      <c r="N21" s="16"/>
    </row>
    <row r="22" ht="25.5" customHeight="1">
      <c r="C22" s="18" t="s">
        <v>30</v>
      </c>
      <c r="D22" s="19">
        <v>0.013</v>
      </c>
      <c r="E22" s="16"/>
      <c r="F22" s="24" t="s">
        <v>31</v>
      </c>
      <c r="G22" s="29">
        <f>D15</f>
        <v>0.000355</v>
      </c>
      <c r="H22" s="16"/>
      <c r="I22" s="16"/>
      <c r="J22" s="16"/>
      <c r="K22" s="16"/>
      <c r="L22" s="16"/>
      <c r="M22" s="16"/>
      <c r="N22" s="16"/>
    </row>
    <row r="23" ht="25.5" customHeight="1">
      <c r="K23" s="1"/>
      <c r="L23" s="30"/>
      <c r="M23" s="16"/>
      <c r="N23" s="16"/>
    </row>
    <row r="24" ht="25.5" customHeight="1">
      <c r="K24" s="1"/>
      <c r="L24" s="30"/>
      <c r="M24" s="16"/>
      <c r="N24" s="1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1">
    <mergeCell ref="F18:G18"/>
  </mergeCells>
  <printOptions/>
  <pageMargins bottom="0.75" footer="0.0" header="0.0" left="0.7" right="0.7" top="0.75"/>
  <pageSetup orientation="landscape"/>
  <drawing r:id="rId1"/>
</worksheet>
</file>