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School\HK8\KLTN\"/>
    </mc:Choice>
  </mc:AlternateContent>
  <xr:revisionPtr revIDLastSave="0" documentId="13_ncr:1_{123D9D4C-5F0D-4863-90F5-45D41B010DFD}" xr6:coauthVersionLast="47" xr6:coauthVersionMax="47" xr10:uidLastSave="{00000000-0000-0000-0000-000000000000}"/>
  <bookViews>
    <workbookView xWindow="-120" yWindow="-120" windowWidth="29040" windowHeight="15720" xr2:uid="{64BCECD8-7D29-40DB-9F39-6387D7FCF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2" i="1" l="1"/>
  <c r="G131" i="1"/>
  <c r="G130" i="1"/>
  <c r="H122" i="1"/>
  <c r="L129" i="1"/>
  <c r="L128" i="1"/>
  <c r="G123" i="1"/>
  <c r="G124" i="1"/>
  <c r="G125" i="1"/>
  <c r="G126" i="1"/>
  <c r="G127" i="1"/>
  <c r="G128" i="1"/>
  <c r="G129" i="1"/>
  <c r="G122" i="1"/>
  <c r="L123" i="1"/>
  <c r="L124" i="1"/>
  <c r="L125" i="1"/>
  <c r="L126" i="1"/>
  <c r="L127" i="1"/>
  <c r="L122" i="1"/>
  <c r="P59" i="1"/>
  <c r="H59" i="1"/>
  <c r="S63" i="1"/>
  <c r="S64" i="1"/>
  <c r="S65" i="1"/>
  <c r="M63" i="1"/>
  <c r="M65" i="1"/>
  <c r="M69" i="1"/>
  <c r="M75" i="1"/>
  <c r="M81" i="1"/>
  <c r="M84" i="1"/>
  <c r="M85" i="1"/>
  <c r="M61" i="1"/>
  <c r="E83" i="1"/>
  <c r="E68" i="1"/>
  <c r="E63" i="1"/>
  <c r="E65" i="1"/>
  <c r="E61" i="1"/>
  <c r="H62" i="1"/>
  <c r="I62" i="1" s="1"/>
  <c r="P62" i="1"/>
  <c r="P65" i="1"/>
  <c r="P85" i="1"/>
  <c r="P84" i="1"/>
  <c r="Q84" i="1" s="1"/>
  <c r="P67" i="1"/>
  <c r="Q67" i="1" s="1"/>
  <c r="P68" i="1"/>
  <c r="Q68" i="1" s="1"/>
  <c r="P66" i="1"/>
  <c r="P61" i="1"/>
  <c r="Q61" i="1" s="1"/>
  <c r="Q62" i="1"/>
  <c r="P75" i="1"/>
  <c r="Q75" i="1" s="1"/>
  <c r="P76" i="1"/>
  <c r="P78" i="1"/>
  <c r="P79" i="1"/>
  <c r="P80" i="1"/>
  <c r="Q80" i="1" s="1"/>
  <c r="Q78" i="1"/>
  <c r="P81" i="1"/>
  <c r="Q81" i="1"/>
  <c r="P77" i="1"/>
  <c r="Q77" i="1" s="1"/>
  <c r="H61" i="1"/>
  <c r="I61" i="1" s="1"/>
  <c r="H65" i="1"/>
  <c r="I65" i="1"/>
  <c r="H68" i="1"/>
  <c r="I68" i="1"/>
  <c r="H66" i="1"/>
  <c r="H67" i="1"/>
  <c r="I67" i="1" s="1"/>
  <c r="I66" i="1"/>
  <c r="H79" i="1"/>
  <c r="H70" i="1"/>
  <c r="H71" i="1"/>
  <c r="H72" i="1"/>
  <c r="I72" i="1" s="1"/>
  <c r="H73" i="1"/>
  <c r="H74" i="1"/>
  <c r="H75" i="1"/>
  <c r="I75" i="1" s="1"/>
  <c r="H76" i="1"/>
  <c r="I76" i="1" s="1"/>
  <c r="H77" i="1"/>
  <c r="I77" i="1" s="1"/>
  <c r="H78" i="1"/>
  <c r="I78" i="1" s="1"/>
  <c r="H69" i="1"/>
  <c r="I69" i="1" s="1"/>
  <c r="I71" i="1"/>
  <c r="I73" i="1"/>
  <c r="I70" i="1"/>
  <c r="I74" i="1"/>
  <c r="H64" i="1"/>
  <c r="H63" i="1"/>
  <c r="I63" i="1" s="1"/>
  <c r="H83" i="1"/>
  <c r="H85" i="1"/>
  <c r="H86" i="1"/>
  <c r="H87" i="1"/>
  <c r="I87" i="1" s="1"/>
  <c r="H88" i="1"/>
  <c r="I88" i="1" s="1"/>
  <c r="H89" i="1"/>
  <c r="H84" i="1"/>
  <c r="I84" i="1" s="1"/>
  <c r="P69" i="1"/>
  <c r="P70" i="1"/>
  <c r="P71" i="1"/>
  <c r="Q71" i="1" s="1"/>
  <c r="P72" i="1"/>
  <c r="P73" i="1"/>
  <c r="P74" i="1"/>
  <c r="Q74" i="1" s="1"/>
  <c r="Q76" i="1"/>
  <c r="Q73" i="1"/>
  <c r="Q70" i="1"/>
  <c r="Q79" i="1"/>
  <c r="Q69" i="1"/>
  <c r="Q72" i="1"/>
  <c r="P63" i="1"/>
  <c r="P64" i="1"/>
  <c r="Q65" i="1"/>
  <c r="P82" i="1"/>
  <c r="P83" i="1"/>
  <c r="Q63" i="1"/>
  <c r="Q64" i="1"/>
  <c r="Q66" i="1"/>
  <c r="Q82" i="1"/>
  <c r="Q83" i="1"/>
  <c r="Q85" i="1"/>
  <c r="I64" i="1"/>
  <c r="I79" i="1"/>
  <c r="I80" i="1"/>
  <c r="I81" i="1"/>
  <c r="I82" i="1"/>
  <c r="I83" i="1"/>
  <c r="I85" i="1"/>
  <c r="I86" i="1"/>
  <c r="I89" i="1"/>
  <c r="H80" i="1"/>
  <c r="H81" i="1"/>
  <c r="H82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6" i="1"/>
  <c r="M17" i="1"/>
  <c r="M7" i="1"/>
  <c r="M8" i="1"/>
  <c r="M9" i="1"/>
  <c r="M10" i="1"/>
  <c r="M11" i="1"/>
  <c r="M12" i="1"/>
  <c r="M13" i="1"/>
  <c r="M14" i="1"/>
  <c r="M15" i="1"/>
  <c r="M16" i="1"/>
  <c r="M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  <c r="G12" i="1"/>
  <c r="G18" i="1"/>
  <c r="F6" i="1"/>
  <c r="G6" i="1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6" i="1"/>
  <c r="L7" i="1"/>
  <c r="L8" i="1"/>
  <c r="L9" i="1"/>
  <c r="L10" i="1"/>
  <c r="L11" i="1"/>
  <c r="L12" i="1"/>
  <c r="L13" i="1"/>
  <c r="L14" i="1"/>
  <c r="L15" i="1"/>
  <c r="L16" i="1"/>
  <c r="L17" i="1"/>
  <c r="L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6" i="1"/>
  <c r="F7" i="1"/>
  <c r="G7" i="1" s="1"/>
  <c r="F8" i="1"/>
  <c r="G8" i="1" s="1"/>
  <c r="F9" i="1"/>
  <c r="G9" i="1" s="1"/>
  <c r="F10" i="1"/>
  <c r="G10" i="1" s="1"/>
  <c r="F11" i="1"/>
  <c r="G11" i="1" s="1"/>
  <c r="F12" i="1"/>
  <c r="F13" i="1"/>
  <c r="G13" i="1" s="1"/>
  <c r="F14" i="1"/>
  <c r="G14" i="1" s="1"/>
  <c r="F15" i="1"/>
  <c r="G15" i="1" s="1"/>
  <c r="F16" i="1"/>
  <c r="G16" i="1" s="1"/>
  <c r="F17" i="1"/>
  <c r="G17" i="1" s="1"/>
  <c r="F18" i="1"/>
  <c r="F19" i="1"/>
  <c r="G19" i="1" s="1"/>
  <c r="F20" i="1"/>
  <c r="G20" i="1" s="1"/>
  <c r="C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6" i="1"/>
  <c r="I6" i="1"/>
  <c r="I7" i="1"/>
  <c r="I8" i="1"/>
  <c r="I9" i="1"/>
  <c r="I11" i="1"/>
  <c r="I12" i="1"/>
  <c r="I13" i="1"/>
  <c r="I14" i="1"/>
  <c r="I15" i="1"/>
  <c r="I16" i="1"/>
  <c r="I17" i="1"/>
  <c r="I1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<sst xmlns="http://schemas.openxmlformats.org/spreadsheetml/2006/main" count="46" uniqueCount="19">
  <si>
    <t>VAC</t>
  </si>
  <si>
    <t>Cal</t>
  </si>
  <si>
    <t>Real</t>
  </si>
  <si>
    <t>Meas</t>
  </si>
  <si>
    <t>Real (peak - DC)</t>
  </si>
  <si>
    <t>VPFC</t>
  </si>
  <si>
    <t>VBAT</t>
  </si>
  <si>
    <t>Cal/Meas</t>
  </si>
  <si>
    <t>Vs</t>
  </si>
  <si>
    <t>Vin</t>
  </si>
  <si>
    <t>Vop</t>
  </si>
  <si>
    <t>Vo</t>
  </si>
  <si>
    <t>Vcal</t>
  </si>
  <si>
    <t>Voffset</t>
  </si>
  <si>
    <t>IL</t>
  </si>
  <si>
    <t>IBAT</t>
  </si>
  <si>
    <t>CCS</t>
  </si>
  <si>
    <t>Pin</t>
  </si>
  <si>
    <t>C_pin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</si>
</sst>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2" applyNumberFormat="0" applyFont="0" applyAlignment="0" applyProtection="0"/>
  </cellStyleXfs>
  <cellXfs count="9">
    <xf numFmtId="0" fontId="0" fillId="0" borderId="0" xfId="0"/>
    <xf numFmtId="0" fontId="7" fillId="0" borderId="0" xfId="0" applyFont="1"/>
    <xf numFmtId="0" fontId="3" fillId="3" borderId="0" xfId="2"/>
    <xf numFmtId="0" fontId="4" fillId="4" borderId="0" xfId="3"/>
    <xf numFmtId="0" fontId="2" fillId="2" borderId="0" xfId="1"/>
    <xf numFmtId="0" fontId="0" fillId="7" borderId="2" xfId="6" applyFont="1"/>
    <xf numFmtId="0" fontId="4" fillId="7" borderId="2" xfId="6" applyFont="1"/>
    <xf numFmtId="0" fontId="5" fillId="5" borderId="1" xfId="4"/>
    <xf numFmtId="0" fontId="6" fillId="6" borderId="1" xfId="5"/>
  </cellXfs>
  <cellStyles count="7"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VBAT</a:t>
            </a:r>
          </a:p>
        </c:rich>
      </c:tx>
      <c:layout>
        <c:manualLayout>
          <c:xMode val="edge"/>
          <c:yMode val="edge"/>
          <c:x val="0.43762438445980523"/>
          <c:y val="2.0729515729132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71536896652532E-2"/>
          <c:y val="8.8567855022203879E-2"/>
          <c:w val="0.92631970057386337"/>
          <c:h val="0.8560365986881119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097036979478676"/>
                  <c:y val="0.1237076354009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Sheet1!$D$61:$D$89</c:f>
              <c:numCache>
                <c:formatCode>General</c:formatCode>
                <c:ptCount val="29"/>
                <c:pt idx="0">
                  <c:v>30.1</c:v>
                </c:pt>
                <c:pt idx="1">
                  <c:v>30.6</c:v>
                </c:pt>
                <c:pt idx="2">
                  <c:v>31.1</c:v>
                </c:pt>
                <c:pt idx="3">
                  <c:v>31.6</c:v>
                </c:pt>
                <c:pt idx="4">
                  <c:v>32.1</c:v>
                </c:pt>
                <c:pt idx="5">
                  <c:v>32.6</c:v>
                </c:pt>
                <c:pt idx="6">
                  <c:v>33.1</c:v>
                </c:pt>
                <c:pt idx="7">
                  <c:v>33.6</c:v>
                </c:pt>
                <c:pt idx="8">
                  <c:v>34.1</c:v>
                </c:pt>
                <c:pt idx="9">
                  <c:v>34.6</c:v>
                </c:pt>
                <c:pt idx="10">
                  <c:v>35.1</c:v>
                </c:pt>
                <c:pt idx="11">
                  <c:v>35.6</c:v>
                </c:pt>
                <c:pt idx="12">
                  <c:v>36.1</c:v>
                </c:pt>
                <c:pt idx="13">
                  <c:v>36.6</c:v>
                </c:pt>
                <c:pt idx="14">
                  <c:v>37.1</c:v>
                </c:pt>
                <c:pt idx="15">
                  <c:v>37.6</c:v>
                </c:pt>
                <c:pt idx="16">
                  <c:v>38.1</c:v>
                </c:pt>
                <c:pt idx="17">
                  <c:v>38.6</c:v>
                </c:pt>
                <c:pt idx="18">
                  <c:v>39.1</c:v>
                </c:pt>
                <c:pt idx="19">
                  <c:v>39.6</c:v>
                </c:pt>
                <c:pt idx="20">
                  <c:v>40.1</c:v>
                </c:pt>
                <c:pt idx="21">
                  <c:v>40.6</c:v>
                </c:pt>
                <c:pt idx="22">
                  <c:v>41.1</c:v>
                </c:pt>
                <c:pt idx="23">
                  <c:v>41.6</c:v>
                </c:pt>
                <c:pt idx="24">
                  <c:v>42.1</c:v>
                </c:pt>
                <c:pt idx="25">
                  <c:v>42.6</c:v>
                </c:pt>
                <c:pt idx="26">
                  <c:v>43.1</c:v>
                </c:pt>
                <c:pt idx="27">
                  <c:v>43.6</c:v>
                </c:pt>
                <c:pt idx="28">
                  <c:v>44.1</c:v>
                </c:pt>
              </c:numCache>
            </c:numRef>
          </c:xVal>
          <c:yVal>
            <c:numRef>
              <c:f>Sheet1!$G$61:$G$89</c:f>
              <c:numCache>
                <c:formatCode>General</c:formatCode>
                <c:ptCount val="29"/>
                <c:pt idx="0">
                  <c:v>2.3380000000000001</c:v>
                </c:pt>
                <c:pt idx="1">
                  <c:v>2.3559999999999999</c:v>
                </c:pt>
                <c:pt idx="2">
                  <c:v>2.3730000000000002</c:v>
                </c:pt>
                <c:pt idx="3">
                  <c:v>2.39</c:v>
                </c:pt>
                <c:pt idx="4">
                  <c:v>2.4060000000000001</c:v>
                </c:pt>
                <c:pt idx="5">
                  <c:v>2.4220000000000002</c:v>
                </c:pt>
                <c:pt idx="6">
                  <c:v>2.4380000000000002</c:v>
                </c:pt>
                <c:pt idx="7">
                  <c:v>2.4529999999999998</c:v>
                </c:pt>
                <c:pt idx="8">
                  <c:v>2.4689999999999999</c:v>
                </c:pt>
                <c:pt idx="9">
                  <c:v>2.484</c:v>
                </c:pt>
                <c:pt idx="10">
                  <c:v>2.4980000000000002</c:v>
                </c:pt>
                <c:pt idx="11">
                  <c:v>2.5129999999999999</c:v>
                </c:pt>
                <c:pt idx="12">
                  <c:v>2.5270000000000001</c:v>
                </c:pt>
                <c:pt idx="13">
                  <c:v>2.5409999999999999</c:v>
                </c:pt>
                <c:pt idx="14">
                  <c:v>2.5550000000000002</c:v>
                </c:pt>
                <c:pt idx="15">
                  <c:v>2.569</c:v>
                </c:pt>
                <c:pt idx="16">
                  <c:v>2.5819999999999999</c:v>
                </c:pt>
                <c:pt idx="17">
                  <c:v>2.5950000000000002</c:v>
                </c:pt>
                <c:pt idx="18">
                  <c:v>2.6080000000000001</c:v>
                </c:pt>
                <c:pt idx="19">
                  <c:v>2.621</c:v>
                </c:pt>
                <c:pt idx="20">
                  <c:v>2.6339999999999999</c:v>
                </c:pt>
                <c:pt idx="21">
                  <c:v>2.6459999999999999</c:v>
                </c:pt>
                <c:pt idx="22">
                  <c:v>2.6579999999999999</c:v>
                </c:pt>
                <c:pt idx="23">
                  <c:v>2.6709999999999998</c:v>
                </c:pt>
                <c:pt idx="24">
                  <c:v>2.6840000000000002</c:v>
                </c:pt>
                <c:pt idx="25">
                  <c:v>2.698</c:v>
                </c:pt>
                <c:pt idx="26">
                  <c:v>2.7120000000000002</c:v>
                </c:pt>
                <c:pt idx="27">
                  <c:v>2.726</c:v>
                </c:pt>
                <c:pt idx="28">
                  <c:v>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C-4E3E-ACEE-7277CA41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699904"/>
        <c:axId val="1034700384"/>
      </c:scatterChart>
      <c:valAx>
        <c:axId val="103469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00384"/>
        <c:crosses val="autoZero"/>
        <c:crossBetween val="midCat"/>
      </c:valAx>
      <c:valAx>
        <c:axId val="1034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9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998468941382322E-2"/>
                  <c:y val="9.7156605424321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Sheet1!$L$61:$L$85</c:f>
              <c:numCache>
                <c:formatCode>General</c:formatCode>
                <c:ptCount val="25"/>
                <c:pt idx="0">
                  <c:v>301</c:v>
                </c:pt>
                <c:pt idx="1">
                  <c:v>306</c:v>
                </c:pt>
                <c:pt idx="2">
                  <c:v>311</c:v>
                </c:pt>
                <c:pt idx="3">
                  <c:v>316</c:v>
                </c:pt>
                <c:pt idx="4">
                  <c:v>321</c:v>
                </c:pt>
                <c:pt idx="5">
                  <c:v>326</c:v>
                </c:pt>
                <c:pt idx="6">
                  <c:v>331</c:v>
                </c:pt>
                <c:pt idx="7">
                  <c:v>336</c:v>
                </c:pt>
                <c:pt idx="8">
                  <c:v>341</c:v>
                </c:pt>
                <c:pt idx="9">
                  <c:v>346</c:v>
                </c:pt>
                <c:pt idx="10">
                  <c:v>351</c:v>
                </c:pt>
                <c:pt idx="11">
                  <c:v>356</c:v>
                </c:pt>
                <c:pt idx="12">
                  <c:v>361</c:v>
                </c:pt>
                <c:pt idx="13">
                  <c:v>366</c:v>
                </c:pt>
                <c:pt idx="14">
                  <c:v>371</c:v>
                </c:pt>
                <c:pt idx="15">
                  <c:v>376</c:v>
                </c:pt>
                <c:pt idx="16">
                  <c:v>381</c:v>
                </c:pt>
                <c:pt idx="17">
                  <c:v>386</c:v>
                </c:pt>
                <c:pt idx="18">
                  <c:v>391</c:v>
                </c:pt>
                <c:pt idx="19">
                  <c:v>396</c:v>
                </c:pt>
                <c:pt idx="20">
                  <c:v>401</c:v>
                </c:pt>
                <c:pt idx="21">
                  <c:v>406</c:v>
                </c:pt>
                <c:pt idx="22">
                  <c:v>411</c:v>
                </c:pt>
                <c:pt idx="23">
                  <c:v>416</c:v>
                </c:pt>
                <c:pt idx="24">
                  <c:v>421</c:v>
                </c:pt>
              </c:numCache>
            </c:numRef>
          </c:xVal>
          <c:yVal>
            <c:numRef>
              <c:f>Sheet1!$O$61:$O$85</c:f>
              <c:numCache>
                <c:formatCode>General</c:formatCode>
                <c:ptCount val="25"/>
                <c:pt idx="0">
                  <c:v>2.2759999999999998</c:v>
                </c:pt>
                <c:pt idx="1">
                  <c:v>2.2930000000000001</c:v>
                </c:pt>
                <c:pt idx="2">
                  <c:v>2.3079999999999998</c:v>
                </c:pt>
                <c:pt idx="3">
                  <c:v>2.323</c:v>
                </c:pt>
                <c:pt idx="4">
                  <c:v>2.3380000000000001</c:v>
                </c:pt>
                <c:pt idx="5">
                  <c:v>2.3519999999999999</c:v>
                </c:pt>
                <c:pt idx="6">
                  <c:v>2.367</c:v>
                </c:pt>
                <c:pt idx="7">
                  <c:v>2.3809999999999998</c:v>
                </c:pt>
                <c:pt idx="8">
                  <c:v>2.395</c:v>
                </c:pt>
                <c:pt idx="9">
                  <c:v>2.4079999999999999</c:v>
                </c:pt>
                <c:pt idx="10">
                  <c:v>2.4220000000000002</c:v>
                </c:pt>
                <c:pt idx="11">
                  <c:v>2.4350000000000001</c:v>
                </c:pt>
                <c:pt idx="12">
                  <c:v>2.448</c:v>
                </c:pt>
                <c:pt idx="13">
                  <c:v>2.4609999999999999</c:v>
                </c:pt>
                <c:pt idx="14">
                  <c:v>2.4729999999999999</c:v>
                </c:pt>
                <c:pt idx="15">
                  <c:v>2.4860000000000002</c:v>
                </c:pt>
                <c:pt idx="16">
                  <c:v>2.4980000000000002</c:v>
                </c:pt>
                <c:pt idx="17">
                  <c:v>2.5110000000000001</c:v>
                </c:pt>
                <c:pt idx="18">
                  <c:v>2.5219999999999998</c:v>
                </c:pt>
                <c:pt idx="19">
                  <c:v>2.5339999999999998</c:v>
                </c:pt>
                <c:pt idx="20">
                  <c:v>2.5449999999999999</c:v>
                </c:pt>
                <c:pt idx="21">
                  <c:v>2.5569999999999999</c:v>
                </c:pt>
                <c:pt idx="22">
                  <c:v>2.5680000000000001</c:v>
                </c:pt>
                <c:pt idx="23">
                  <c:v>2.5790000000000002</c:v>
                </c:pt>
                <c:pt idx="24">
                  <c:v>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6-4F17-8022-8581ABE3D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34544"/>
        <c:axId val="64076928"/>
      </c:scatterChart>
      <c:valAx>
        <c:axId val="9657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928"/>
        <c:crosses val="autoZero"/>
        <c:crossBetween val="midCat"/>
      </c:valAx>
      <c:valAx>
        <c:axId val="640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3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VPFC 331-396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Sheet1!$L$67:$L$80</c:f>
              <c:numCache>
                <c:formatCode>General</c:formatCode>
                <c:ptCount val="14"/>
                <c:pt idx="0">
                  <c:v>331</c:v>
                </c:pt>
                <c:pt idx="1">
                  <c:v>336</c:v>
                </c:pt>
                <c:pt idx="2">
                  <c:v>341</c:v>
                </c:pt>
                <c:pt idx="3">
                  <c:v>346</c:v>
                </c:pt>
                <c:pt idx="4">
                  <c:v>351</c:v>
                </c:pt>
                <c:pt idx="5">
                  <c:v>356</c:v>
                </c:pt>
                <c:pt idx="6">
                  <c:v>361</c:v>
                </c:pt>
                <c:pt idx="7">
                  <c:v>366</c:v>
                </c:pt>
                <c:pt idx="8">
                  <c:v>371</c:v>
                </c:pt>
                <c:pt idx="9">
                  <c:v>376</c:v>
                </c:pt>
                <c:pt idx="10">
                  <c:v>381</c:v>
                </c:pt>
                <c:pt idx="11">
                  <c:v>386</c:v>
                </c:pt>
                <c:pt idx="12">
                  <c:v>391</c:v>
                </c:pt>
                <c:pt idx="13">
                  <c:v>396</c:v>
                </c:pt>
              </c:numCache>
            </c:numRef>
          </c:xVal>
          <c:yVal>
            <c:numRef>
              <c:f>Sheet1!$O$67:$O$80</c:f>
              <c:numCache>
                <c:formatCode>General</c:formatCode>
                <c:ptCount val="14"/>
                <c:pt idx="0">
                  <c:v>2.367</c:v>
                </c:pt>
                <c:pt idx="1">
                  <c:v>2.3809999999999998</c:v>
                </c:pt>
                <c:pt idx="2">
                  <c:v>2.395</c:v>
                </c:pt>
                <c:pt idx="3">
                  <c:v>2.4079999999999999</c:v>
                </c:pt>
                <c:pt idx="4">
                  <c:v>2.4220000000000002</c:v>
                </c:pt>
                <c:pt idx="5">
                  <c:v>2.4350000000000001</c:v>
                </c:pt>
                <c:pt idx="6">
                  <c:v>2.448</c:v>
                </c:pt>
                <c:pt idx="7">
                  <c:v>2.4609999999999999</c:v>
                </c:pt>
                <c:pt idx="8">
                  <c:v>2.4729999999999999</c:v>
                </c:pt>
                <c:pt idx="9">
                  <c:v>2.4860000000000002</c:v>
                </c:pt>
                <c:pt idx="10">
                  <c:v>2.4980000000000002</c:v>
                </c:pt>
                <c:pt idx="11">
                  <c:v>2.5110000000000001</c:v>
                </c:pt>
                <c:pt idx="12">
                  <c:v>2.5219999999999998</c:v>
                </c:pt>
                <c:pt idx="13">
                  <c:v>2.5339999999999998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0-4B03-B256-83ED44004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89840"/>
        <c:axId val="1042790320"/>
      </c:scatterChart>
      <c:valAx>
        <c:axId val="10427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90320"/>
        <c:crosses val="autoZero"/>
        <c:crossBetween val="midCat"/>
      </c:valAx>
      <c:valAx>
        <c:axId val="10427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8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7832458442694"/>
                  <c:y val="-3.87831729367162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Sheet1!$D$6:$D$20</c:f>
              <c:numCache>
                <c:formatCode>General</c:formatCode>
                <c:ptCount val="15"/>
                <c:pt idx="0">
                  <c:v>1.2390000000000001</c:v>
                </c:pt>
                <c:pt idx="1">
                  <c:v>1.38</c:v>
                </c:pt>
                <c:pt idx="2">
                  <c:v>1.64</c:v>
                </c:pt>
                <c:pt idx="3">
                  <c:v>1.77</c:v>
                </c:pt>
                <c:pt idx="4">
                  <c:v>1.87</c:v>
                </c:pt>
                <c:pt idx="5">
                  <c:v>2</c:v>
                </c:pt>
                <c:pt idx="6">
                  <c:v>2.12</c:v>
                </c:pt>
                <c:pt idx="7">
                  <c:v>2.23</c:v>
                </c:pt>
                <c:pt idx="8">
                  <c:v>2.3199999999999998</c:v>
                </c:pt>
                <c:pt idx="9">
                  <c:v>2.41</c:v>
                </c:pt>
                <c:pt idx="10">
                  <c:v>2.5099999999999998</c:v>
                </c:pt>
                <c:pt idx="11">
                  <c:v>2.52</c:v>
                </c:pt>
                <c:pt idx="12">
                  <c:v>2.5299999999999998</c:v>
                </c:pt>
                <c:pt idx="13">
                  <c:v>2.54</c:v>
                </c:pt>
                <c:pt idx="14">
                  <c:v>2.56</c:v>
                </c:pt>
              </c:numCache>
            </c:numRef>
          </c:xVal>
          <c:yVal>
            <c:numRef>
              <c:f>Sheet1!$E$6:$E$20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310</c:v>
                </c:pt>
                <c:pt idx="11">
                  <c:v>315</c:v>
                </c:pt>
                <c:pt idx="12">
                  <c:v>320</c:v>
                </c:pt>
                <c:pt idx="13">
                  <c:v>325</c:v>
                </c:pt>
                <c:pt idx="14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2-486E-8AF8-9420A6A9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28848"/>
        <c:axId val="229406768"/>
      </c:scatterChart>
      <c:valAx>
        <c:axId val="22942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06768"/>
        <c:crosses val="autoZero"/>
        <c:crossBetween val="midCat"/>
      </c:valAx>
      <c:valAx>
        <c:axId val="2294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2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46302</xdr:colOff>
      <xdr:row>90</xdr:row>
      <xdr:rowOff>76461</xdr:rowOff>
    </xdr:from>
    <xdr:to>
      <xdr:col>15</xdr:col>
      <xdr:colOff>8282</xdr:colOff>
      <xdr:row>117</xdr:row>
      <xdr:rowOff>173935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C94D5A-3D8C-2F50-A573-85EF0B68D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90</xdr:row>
      <xdr:rowOff>8231</xdr:rowOff>
    </xdr:from>
    <xdr:to>
      <xdr:col>29</xdr:col>
      <xdr:colOff>246529</xdr:colOff>
      <xdr:row>118</xdr:row>
      <xdr:rowOff>100853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2F1757-6A48-FADC-E477-CEC8F5186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525946</xdr:colOff>
      <xdr:row>41</xdr:row>
      <xdr:rowOff>48867</xdr:rowOff>
    </xdr:from>
    <xdr:to>
      <xdr:col>10</xdr:col>
      <xdr:colOff>194642</xdr:colOff>
      <xdr:row>55</xdr:row>
      <xdr:rowOff>125067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1A86D8B-23AF-8E00-C249-F2BDC0552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4139</xdr:colOff>
      <xdr:row>20</xdr:row>
      <xdr:rowOff>189671</xdr:rowOff>
    </xdr:from>
    <xdr:to>
      <xdr:col>12</xdr:col>
      <xdr:colOff>612912</xdr:colOff>
      <xdr:row>35</xdr:row>
      <xdr:rowOff>182217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625EC01-3A7D-F0C8-DB8D-29D2E2CAE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33F6-5B30-4087-99A6-445A8DCE1156}">
  <dimension ref="B4:X131"/>
  <sheetViews>
    <sheetView tabSelected="1" topLeftCell="A106" zoomScale="115" zoomScaleNormal="115" workbookViewId="0">
      <selection activeCell="I126" sqref="I126"/>
    </sheetView>
  </sheetViews>
  <sheetFormatPr defaultRowHeight="15" x14ac:dyDescent="0.25"/>
  <sheetData>
    <row r="4" spans="2:21" x14ac:dyDescent="0.25">
      <c r="C4" s="1" t="s">
        <v>0</v>
      </c>
      <c r="I4" s="1" t="s">
        <v>5</v>
      </c>
      <c r="O4" s="1" t="s">
        <v>6</v>
      </c>
    </row>
    <row r="5" spans="2:21" x14ac:dyDescent="0.25">
      <c r="C5" t="s">
        <v>1</v>
      </c>
      <c r="D5" t="s">
        <v>3</v>
      </c>
      <c r="E5" t="s">
        <v>4</v>
      </c>
      <c r="G5" t="s">
        <v>7</v>
      </c>
      <c r="I5" t="s">
        <v>1</v>
      </c>
      <c r="J5" t="s">
        <v>3</v>
      </c>
      <c r="K5" t="s">
        <v>2</v>
      </c>
      <c r="M5" t="s">
        <v>7</v>
      </c>
      <c r="O5" t="s">
        <v>1</v>
      </c>
      <c r="P5" t="s">
        <v>3</v>
      </c>
      <c r="Q5" t="s">
        <v>2</v>
      </c>
      <c r="S5" t="s">
        <v>7</v>
      </c>
    </row>
    <row r="6" spans="2:21" x14ac:dyDescent="0.25">
      <c r="B6">
        <f>E6*(8.2*1200/(1200 + 2000000))+1</f>
        <v>1.122926244253448</v>
      </c>
      <c r="C6">
        <f>E6*(8.2*1.2*1200/(1200 + 2000000))+1</f>
        <v>1.1475114931041375</v>
      </c>
      <c r="D6">
        <v>1.2390000000000001</v>
      </c>
      <c r="E6">
        <v>25</v>
      </c>
      <c r="F6">
        <f>D6-0.06</f>
        <v>1.179</v>
      </c>
      <c r="G6">
        <f>E6/(F6-1)</f>
        <v>139.66480446927372</v>
      </c>
      <c r="H6">
        <f>E6/(D6-1.08)</f>
        <v>157.23270440251568</v>
      </c>
      <c r="I6">
        <f t="shared" ref="I6:I9" si="0">K6*(8.2*1.5*1200/(1200 + 3000000))+1</f>
        <v>2.5245901639344259</v>
      </c>
      <c r="J6">
        <v>2.38</v>
      </c>
      <c r="K6">
        <v>310</v>
      </c>
      <c r="L6">
        <f>J6-0.06</f>
        <v>2.3199999999999998</v>
      </c>
      <c r="M6">
        <f>K6/(J6-1.08)</f>
        <v>238.46153846153848</v>
      </c>
      <c r="O6">
        <f>Q6*(8.2*(4.7/3.3)*3000/(3000 + 680000))+1</f>
        <v>2.5389325169705841</v>
      </c>
      <c r="P6">
        <v>2.4</v>
      </c>
      <c r="Q6">
        <v>30</v>
      </c>
      <c r="R6">
        <f>P6-0.06</f>
        <v>2.34</v>
      </c>
      <c r="S6">
        <f>Q6/(P6-1.06)</f>
        <v>22.388059701492541</v>
      </c>
      <c r="T6">
        <f>Q6/(P6-1.08)</f>
        <v>22.72727272727273</v>
      </c>
      <c r="U6">
        <f>Q6/(P6-1.08)-0.02</f>
        <v>22.707272727272731</v>
      </c>
    </row>
    <row r="7" spans="2:21" x14ac:dyDescent="0.25">
      <c r="B7">
        <f>E7*(8.2*1200/(1200 + 2000000))+1</f>
        <v>1.2458524885068958</v>
      </c>
      <c r="C7">
        <f t="shared" ref="C7:C20" si="1">E7*(8.2*1.2*1200/(1200 + 2000000))+1</f>
        <v>1.2950229862082749</v>
      </c>
      <c r="D7">
        <v>1.38</v>
      </c>
      <c r="E7">
        <v>50</v>
      </c>
      <c r="F7">
        <f t="shared" ref="F7:F20" si="2">D7-0.06</f>
        <v>1.3199999999999998</v>
      </c>
      <c r="G7">
        <f t="shared" ref="G7:G20" si="3">E7/(F7-1)</f>
        <v>156.25000000000009</v>
      </c>
      <c r="H7">
        <f t="shared" ref="H7:H20" si="4">E7/(D7-1.08)</f>
        <v>166.66666666666677</v>
      </c>
      <c r="I7">
        <f t="shared" si="0"/>
        <v>2.5737704918032787</v>
      </c>
      <c r="J7">
        <v>2.4</v>
      </c>
      <c r="K7">
        <v>320</v>
      </c>
      <c r="L7">
        <f t="shared" ref="L7:L17" si="5">J7-0.06</f>
        <v>2.34</v>
      </c>
      <c r="M7">
        <f t="shared" ref="M7:M16" si="6">K7/(J7-1.08)</f>
        <v>242.42424242424246</v>
      </c>
      <c r="O7">
        <f>Q7*(8.2*(4.7/3.3)*3000/(3000 + 680000))+1</f>
        <v>2.5902302675362705</v>
      </c>
      <c r="P7">
        <v>2.44</v>
      </c>
      <c r="Q7">
        <v>31</v>
      </c>
      <c r="R7">
        <f t="shared" ref="R7:R19" si="7">P7-0.06</f>
        <v>2.38</v>
      </c>
      <c r="S7">
        <f t="shared" ref="S7:S19" si="8">Q7/(P7-1.06)</f>
        <v>22.463768115942031</v>
      </c>
      <c r="T7">
        <f t="shared" ref="T7:T19" si="9">Q7/(P7-1.08)</f>
        <v>22.794117647058826</v>
      </c>
      <c r="U7">
        <f t="shared" ref="U7:U19" si="10">Q7/(P7-1.08)-0.02</f>
        <v>22.774117647058826</v>
      </c>
    </row>
    <row r="8" spans="2:21" x14ac:dyDescent="0.25">
      <c r="B8">
        <f>E8*(8.2*1200/(1200 + 2000000))+1</f>
        <v>1.4917049770137918</v>
      </c>
      <c r="C8">
        <f t="shared" si="1"/>
        <v>1.5900459724165499</v>
      </c>
      <c r="D8">
        <v>1.64</v>
      </c>
      <c r="E8">
        <v>100</v>
      </c>
      <c r="F8">
        <f t="shared" si="2"/>
        <v>1.5799999999999998</v>
      </c>
      <c r="G8">
        <f t="shared" si="3"/>
        <v>172.41379310344831</v>
      </c>
      <c r="H8">
        <f t="shared" si="4"/>
        <v>178.57142857142861</v>
      </c>
      <c r="I8">
        <f t="shared" si="0"/>
        <v>2.622950819672131</v>
      </c>
      <c r="J8">
        <v>2.4300000000000002</v>
      </c>
      <c r="K8">
        <v>330</v>
      </c>
      <c r="L8">
        <f t="shared" si="5"/>
        <v>2.37</v>
      </c>
      <c r="M8">
        <f t="shared" si="6"/>
        <v>244.44444444444443</v>
      </c>
      <c r="O8">
        <f>Q8*(8.2*(4.7/3.3)*3000/(3000 + 680000))+1</f>
        <v>2.6415280181019565</v>
      </c>
      <c r="P8">
        <v>2.4700000000000002</v>
      </c>
      <c r="Q8">
        <v>32</v>
      </c>
      <c r="R8">
        <f t="shared" si="7"/>
        <v>2.41</v>
      </c>
      <c r="S8">
        <f t="shared" si="8"/>
        <v>22.695035460992905</v>
      </c>
      <c r="T8">
        <f t="shared" si="9"/>
        <v>23.021582733812949</v>
      </c>
      <c r="U8">
        <f t="shared" si="10"/>
        <v>23.001582733812949</v>
      </c>
    </row>
    <row r="9" spans="2:21" x14ac:dyDescent="0.25">
      <c r="B9">
        <f>E9*(8.2*1200/(1200 + 2000000))+1</f>
        <v>1.6146312212672398</v>
      </c>
      <c r="C9">
        <f t="shared" si="1"/>
        <v>1.7375574655206876</v>
      </c>
      <c r="D9">
        <v>1.77</v>
      </c>
      <c r="E9">
        <v>125</v>
      </c>
      <c r="F9">
        <f t="shared" si="2"/>
        <v>1.71</v>
      </c>
      <c r="G9">
        <f t="shared" si="3"/>
        <v>176.05633802816902</v>
      </c>
      <c r="H9">
        <f t="shared" si="4"/>
        <v>181.15942028985509</v>
      </c>
      <c r="I9">
        <f t="shared" si="0"/>
        <v>2.6721311475409832</v>
      </c>
      <c r="J9">
        <v>2.4500000000000002</v>
      </c>
      <c r="K9">
        <v>340</v>
      </c>
      <c r="L9">
        <f t="shared" si="5"/>
        <v>2.39</v>
      </c>
      <c r="M9">
        <f t="shared" si="6"/>
        <v>248.17518248175182</v>
      </c>
      <c r="O9">
        <f>Q9*(8.2*(4.7/3.3)*3000/(3000 + 680000))+1</f>
        <v>2.6928257686676424</v>
      </c>
      <c r="P9">
        <v>2.5</v>
      </c>
      <c r="Q9">
        <v>33</v>
      </c>
      <c r="R9">
        <f t="shared" si="7"/>
        <v>2.44</v>
      </c>
      <c r="S9">
        <f t="shared" si="8"/>
        <v>22.916666666666668</v>
      </c>
      <c r="T9">
        <f t="shared" si="9"/>
        <v>23.239436619718312</v>
      </c>
      <c r="U9">
        <f t="shared" si="10"/>
        <v>23.219436619718312</v>
      </c>
    </row>
    <row r="10" spans="2:21" x14ac:dyDescent="0.25">
      <c r="B10">
        <f>E10*(8.2*1200/(1200 + 2000000))+1</f>
        <v>1.7375574655206876</v>
      </c>
      <c r="C10">
        <f t="shared" si="1"/>
        <v>1.8850689586248248</v>
      </c>
      <c r="D10">
        <v>1.87</v>
      </c>
      <c r="E10">
        <v>150</v>
      </c>
      <c r="F10">
        <f t="shared" si="2"/>
        <v>1.81</v>
      </c>
      <c r="G10">
        <f t="shared" si="3"/>
        <v>185.18518518518516</v>
      </c>
      <c r="H10">
        <f t="shared" si="4"/>
        <v>189.87341772151899</v>
      </c>
      <c r="I10">
        <f>K10*(8.2*1.5*1200/(1200 + 3000000))+1</f>
        <v>2.721311475409836</v>
      </c>
      <c r="J10">
        <v>2.4900000000000002</v>
      </c>
      <c r="K10">
        <v>350</v>
      </c>
      <c r="L10">
        <f t="shared" si="5"/>
        <v>2.4300000000000002</v>
      </c>
      <c r="M10">
        <f t="shared" si="6"/>
        <v>248.2269503546099</v>
      </c>
      <c r="O10">
        <f>Q10*(8.2*(4.7/3.3)*3000/(3000 + 680000))+1</f>
        <v>2.7441235192333289</v>
      </c>
      <c r="P10">
        <v>2.52</v>
      </c>
      <c r="Q10">
        <v>34</v>
      </c>
      <c r="R10">
        <f t="shared" si="7"/>
        <v>2.46</v>
      </c>
      <c r="S10">
        <f t="shared" si="8"/>
        <v>23.287671232876711</v>
      </c>
      <c r="T10">
        <f t="shared" si="9"/>
        <v>23.611111111111111</v>
      </c>
      <c r="U10">
        <f t="shared" si="10"/>
        <v>23.591111111111111</v>
      </c>
    </row>
    <row r="11" spans="2:21" x14ac:dyDescent="0.25">
      <c r="B11">
        <f>E11*(8.2*1200/(1200 + 2000000))+1</f>
        <v>1.8604837097741356</v>
      </c>
      <c r="C11">
        <f t="shared" si="1"/>
        <v>2.0325804517289625</v>
      </c>
      <c r="D11">
        <v>2</v>
      </c>
      <c r="E11">
        <v>175</v>
      </c>
      <c r="F11">
        <f t="shared" si="2"/>
        <v>1.94</v>
      </c>
      <c r="G11">
        <f t="shared" si="3"/>
        <v>186.17021276595744</v>
      </c>
      <c r="H11">
        <f t="shared" si="4"/>
        <v>190.21739130434784</v>
      </c>
      <c r="I11">
        <f t="shared" ref="I11:I17" si="11">K11*(8.2*1.5*1200/(1200 + 3000000))+1</f>
        <v>2.7704918032786883</v>
      </c>
      <c r="J11">
        <v>2.5099999999999998</v>
      </c>
      <c r="K11">
        <v>360</v>
      </c>
      <c r="L11">
        <f t="shared" si="5"/>
        <v>2.4499999999999997</v>
      </c>
      <c r="M11">
        <f t="shared" si="6"/>
        <v>251.74825174825179</v>
      </c>
      <c r="O11">
        <f>Q11*(8.2*(4.7/3.3)*3000/(3000 + 680000))+1</f>
        <v>2.7954212697990148</v>
      </c>
      <c r="P11">
        <v>2.5499999999999998</v>
      </c>
      <c r="Q11">
        <v>35</v>
      </c>
      <c r="R11">
        <f t="shared" si="7"/>
        <v>2.4899999999999998</v>
      </c>
      <c r="S11">
        <f t="shared" si="8"/>
        <v>23.489932885906043</v>
      </c>
      <c r="T11">
        <f t="shared" si="9"/>
        <v>23.809523809523814</v>
      </c>
      <c r="U11">
        <f t="shared" si="10"/>
        <v>23.789523809523814</v>
      </c>
    </row>
    <row r="12" spans="2:21" x14ac:dyDescent="0.25">
      <c r="B12">
        <f>E12*(8.2*1200/(1200 + 2000000))+1</f>
        <v>1.9834099540275836</v>
      </c>
      <c r="C12">
        <f t="shared" si="1"/>
        <v>2.1800919448330998</v>
      </c>
      <c r="D12">
        <v>2.12</v>
      </c>
      <c r="E12">
        <v>200</v>
      </c>
      <c r="F12">
        <f t="shared" si="2"/>
        <v>2.06</v>
      </c>
      <c r="G12">
        <f t="shared" si="3"/>
        <v>188.67924528301887</v>
      </c>
      <c r="H12">
        <f t="shared" si="4"/>
        <v>192.30769230769229</v>
      </c>
      <c r="I12">
        <f t="shared" si="11"/>
        <v>2.8196721311475406</v>
      </c>
      <c r="J12">
        <v>2.54</v>
      </c>
      <c r="K12">
        <v>370</v>
      </c>
      <c r="L12">
        <f t="shared" si="5"/>
        <v>2.48</v>
      </c>
      <c r="M12">
        <f t="shared" si="6"/>
        <v>253.42465753424659</v>
      </c>
      <c r="O12">
        <f>Q12*(8.2*(4.7/3.3)*3000/(3000 + 680000))+1</f>
        <v>2.8467190203647013</v>
      </c>
      <c r="P12">
        <v>2.59</v>
      </c>
      <c r="Q12">
        <v>36</v>
      </c>
      <c r="R12">
        <f t="shared" si="7"/>
        <v>2.5299999999999998</v>
      </c>
      <c r="S12">
        <f t="shared" si="8"/>
        <v>23.529411764705884</v>
      </c>
      <c r="T12">
        <f t="shared" si="9"/>
        <v>23.841059602649011</v>
      </c>
      <c r="U12">
        <f t="shared" si="10"/>
        <v>23.821059602649012</v>
      </c>
    </row>
    <row r="13" spans="2:21" x14ac:dyDescent="0.25">
      <c r="B13">
        <f>E13*(8.2*1200/(1200 + 2000000))+1</f>
        <v>2.1063361982810314</v>
      </c>
      <c r="C13">
        <f t="shared" si="1"/>
        <v>2.3276034379372375</v>
      </c>
      <c r="D13">
        <v>2.23</v>
      </c>
      <c r="E13">
        <v>225</v>
      </c>
      <c r="F13">
        <f t="shared" si="2"/>
        <v>2.17</v>
      </c>
      <c r="G13">
        <f t="shared" si="3"/>
        <v>192.30769230769232</v>
      </c>
      <c r="H13">
        <f t="shared" si="4"/>
        <v>195.6521739130435</v>
      </c>
      <c r="I13">
        <f t="shared" si="11"/>
        <v>2.8688524590163933</v>
      </c>
      <c r="J13">
        <v>2.56</v>
      </c>
      <c r="K13">
        <v>380</v>
      </c>
      <c r="L13">
        <f t="shared" si="5"/>
        <v>2.5</v>
      </c>
      <c r="M13">
        <f t="shared" si="6"/>
        <v>256.75675675675677</v>
      </c>
      <c r="O13">
        <f>Q13*(8.2*(4.7/3.3)*3000/(3000 + 680000))+1</f>
        <v>2.8980167709303872</v>
      </c>
      <c r="P13">
        <v>2.62</v>
      </c>
      <c r="Q13">
        <v>37</v>
      </c>
      <c r="R13">
        <f t="shared" si="7"/>
        <v>2.56</v>
      </c>
      <c r="S13">
        <f t="shared" si="8"/>
        <v>23.717948717948715</v>
      </c>
      <c r="T13">
        <f t="shared" si="9"/>
        <v>24.025974025974026</v>
      </c>
      <c r="U13">
        <f t="shared" si="10"/>
        <v>24.005974025974027</v>
      </c>
    </row>
    <row r="14" spans="2:21" x14ac:dyDescent="0.25">
      <c r="B14">
        <f>E14*(8.2*1200/(1200 + 2000000))+1</f>
        <v>2.2292624425344796</v>
      </c>
      <c r="C14">
        <f t="shared" si="1"/>
        <v>2.4751149310413751</v>
      </c>
      <c r="D14">
        <v>2.3199999999999998</v>
      </c>
      <c r="E14">
        <v>250</v>
      </c>
      <c r="F14">
        <f t="shared" si="2"/>
        <v>2.2599999999999998</v>
      </c>
      <c r="G14">
        <f t="shared" si="3"/>
        <v>198.41269841269843</v>
      </c>
      <c r="H14">
        <f t="shared" si="4"/>
        <v>201.61290322580649</v>
      </c>
      <c r="I14">
        <f t="shared" si="11"/>
        <v>2.918032786885246</v>
      </c>
      <c r="J14">
        <v>2.58</v>
      </c>
      <c r="K14">
        <v>390</v>
      </c>
      <c r="L14">
        <f t="shared" si="5"/>
        <v>2.52</v>
      </c>
      <c r="M14">
        <f t="shared" si="6"/>
        <v>260</v>
      </c>
      <c r="O14">
        <f>Q14*(8.2*(4.7/3.3)*3000/(3000 + 680000))+1</f>
        <v>2.9493145214960732</v>
      </c>
      <c r="P14">
        <v>2.64</v>
      </c>
      <c r="Q14">
        <v>38</v>
      </c>
      <c r="R14">
        <f t="shared" si="7"/>
        <v>2.58</v>
      </c>
      <c r="S14">
        <f t="shared" si="8"/>
        <v>24.050632911392405</v>
      </c>
      <c r="T14">
        <f t="shared" si="9"/>
        <v>24.358974358974358</v>
      </c>
      <c r="U14">
        <f t="shared" si="10"/>
        <v>24.338974358974358</v>
      </c>
    </row>
    <row r="15" spans="2:21" x14ac:dyDescent="0.25">
      <c r="B15">
        <f>E15*(8.2*1200/(1200 + 2000000))+1</f>
        <v>2.3521886867879274</v>
      </c>
      <c r="C15">
        <f t="shared" si="1"/>
        <v>2.6226264241455124</v>
      </c>
      <c r="D15">
        <v>2.41</v>
      </c>
      <c r="E15">
        <v>275</v>
      </c>
      <c r="F15">
        <f t="shared" si="2"/>
        <v>2.35</v>
      </c>
      <c r="G15">
        <f t="shared" si="3"/>
        <v>203.7037037037037</v>
      </c>
      <c r="H15">
        <f t="shared" si="4"/>
        <v>206.76691729323306</v>
      </c>
      <c r="I15">
        <f t="shared" si="11"/>
        <v>2.9672131147540979</v>
      </c>
      <c r="J15">
        <v>2.6</v>
      </c>
      <c r="K15">
        <v>400</v>
      </c>
      <c r="L15">
        <f t="shared" si="5"/>
        <v>2.54</v>
      </c>
      <c r="M15">
        <f t="shared" si="6"/>
        <v>263.15789473684208</v>
      </c>
      <c r="O15">
        <f>Q15*(8.2*(4.7/3.3)*3000/(3000 + 680000))+1</f>
        <v>3.0006122720617596</v>
      </c>
      <c r="P15">
        <v>2.67</v>
      </c>
      <c r="Q15">
        <v>39</v>
      </c>
      <c r="R15">
        <f t="shared" si="7"/>
        <v>2.61</v>
      </c>
      <c r="S15">
        <f t="shared" si="8"/>
        <v>24.223602484472053</v>
      </c>
      <c r="T15">
        <f t="shared" si="9"/>
        <v>24.528301886792455</v>
      </c>
      <c r="U15">
        <f t="shared" si="10"/>
        <v>24.508301886792456</v>
      </c>
    </row>
    <row r="16" spans="2:21" x14ac:dyDescent="0.25">
      <c r="B16">
        <f>E16*(8.2*1200/(1200 + 2000000))+1</f>
        <v>2.5242854287427545</v>
      </c>
      <c r="C16">
        <f t="shared" si="1"/>
        <v>2.8291425144913047</v>
      </c>
      <c r="D16">
        <v>2.5099999999999998</v>
      </c>
      <c r="E16">
        <v>310</v>
      </c>
      <c r="F16">
        <f t="shared" si="2"/>
        <v>2.4499999999999997</v>
      </c>
      <c r="G16">
        <f t="shared" si="3"/>
        <v>213.7931034482759</v>
      </c>
      <c r="H16">
        <f t="shared" si="4"/>
        <v>216.78321678321683</v>
      </c>
      <c r="I16">
        <f t="shared" si="11"/>
        <v>3.0163934426229506</v>
      </c>
      <c r="J16">
        <v>2.62</v>
      </c>
      <c r="K16">
        <v>410</v>
      </c>
      <c r="L16">
        <f t="shared" si="5"/>
        <v>2.56</v>
      </c>
      <c r="M16">
        <f t="shared" si="6"/>
        <v>266.23376623376623</v>
      </c>
      <c r="O16">
        <f>Q16*(8.2*(4.7/3.3)*3000/(3000 + 680000))+1</f>
        <v>3.0519100226274456</v>
      </c>
      <c r="P16">
        <v>2.69</v>
      </c>
      <c r="Q16">
        <v>40</v>
      </c>
      <c r="R16">
        <f t="shared" si="7"/>
        <v>2.63</v>
      </c>
      <c r="S16">
        <f t="shared" si="8"/>
        <v>24.539877300613497</v>
      </c>
      <c r="T16">
        <f t="shared" si="9"/>
        <v>24.844720496894411</v>
      </c>
      <c r="U16">
        <f t="shared" si="10"/>
        <v>24.824720496894411</v>
      </c>
    </row>
    <row r="17" spans="2:21" x14ac:dyDescent="0.25">
      <c r="B17">
        <f>E17*(8.2*1200/(1200 + 2000000))+1</f>
        <v>2.548870677593444</v>
      </c>
      <c r="C17">
        <f t="shared" si="1"/>
        <v>2.8586448131121323</v>
      </c>
      <c r="D17">
        <v>2.52</v>
      </c>
      <c r="E17">
        <v>315</v>
      </c>
      <c r="F17">
        <f t="shared" si="2"/>
        <v>2.46</v>
      </c>
      <c r="G17">
        <f t="shared" si="3"/>
        <v>215.75342465753425</v>
      </c>
      <c r="H17">
        <f t="shared" si="4"/>
        <v>218.75</v>
      </c>
      <c r="I17">
        <f t="shared" si="11"/>
        <v>3.0655737704918029</v>
      </c>
      <c r="J17">
        <v>2.64</v>
      </c>
      <c r="K17">
        <v>420</v>
      </c>
      <c r="L17">
        <f t="shared" si="5"/>
        <v>2.58</v>
      </c>
      <c r="M17">
        <f>K17/(J17-1.08)</f>
        <v>269.23076923076923</v>
      </c>
      <c r="O17">
        <f>Q17*(8.2*(4.7/3.3)*3000/(3000 + 680000))+1</f>
        <v>3.1032077731931316</v>
      </c>
      <c r="P17">
        <v>2.72</v>
      </c>
      <c r="Q17">
        <v>41</v>
      </c>
      <c r="R17">
        <f t="shared" si="7"/>
        <v>2.66</v>
      </c>
      <c r="S17">
        <f t="shared" si="8"/>
        <v>24.69879518072289</v>
      </c>
      <c r="T17">
        <f t="shared" si="9"/>
        <v>24.999999999999996</v>
      </c>
      <c r="U17">
        <f t="shared" si="10"/>
        <v>24.979999999999997</v>
      </c>
    </row>
    <row r="18" spans="2:21" x14ac:dyDescent="0.25">
      <c r="B18">
        <f>E18*(8.2*1200/(1200 + 2000000))+1</f>
        <v>2.5734559264441339</v>
      </c>
      <c r="C18">
        <f t="shared" si="1"/>
        <v>2.8881471117329598</v>
      </c>
      <c r="D18">
        <v>2.5299999999999998</v>
      </c>
      <c r="E18">
        <v>320</v>
      </c>
      <c r="F18">
        <f>D18-0.06</f>
        <v>2.4699999999999998</v>
      </c>
      <c r="G18">
        <f t="shared" si="3"/>
        <v>217.68707482993202</v>
      </c>
      <c r="H18">
        <f t="shared" si="4"/>
        <v>220.68965517241384</v>
      </c>
      <c r="O18">
        <f>Q18*(8.2*(4.7/3.3)*3000/(3000 + 680000))+1</f>
        <v>3.154505523758818</v>
      </c>
      <c r="P18">
        <v>2.74</v>
      </c>
      <c r="Q18">
        <v>42</v>
      </c>
      <c r="R18">
        <f t="shared" si="7"/>
        <v>2.68</v>
      </c>
      <c r="S18">
        <f t="shared" si="8"/>
        <v>24.999999999999996</v>
      </c>
      <c r="T18">
        <f t="shared" si="9"/>
        <v>25.301204819277107</v>
      </c>
      <c r="U18">
        <f t="shared" si="10"/>
        <v>25.281204819277107</v>
      </c>
    </row>
    <row r="19" spans="2:21" x14ac:dyDescent="0.25">
      <c r="B19">
        <f>E19*(8.2*1200/(1200 + 2000000))+1</f>
        <v>2.5980411752948234</v>
      </c>
      <c r="C19">
        <f t="shared" si="1"/>
        <v>2.9176494103537873</v>
      </c>
      <c r="D19">
        <v>2.54</v>
      </c>
      <c r="E19">
        <v>325</v>
      </c>
      <c r="F19">
        <f t="shared" si="2"/>
        <v>2.48</v>
      </c>
      <c r="G19">
        <f t="shared" si="3"/>
        <v>219.59459459459461</v>
      </c>
      <c r="H19">
        <f t="shared" si="4"/>
        <v>222.60273972602741</v>
      </c>
      <c r="O19">
        <f>Q19*(8.2*(4.7/3.3)*3000/(3000 + 680000))+1</f>
        <v>3.205803274324504</v>
      </c>
      <c r="P19">
        <v>2.76</v>
      </c>
      <c r="Q19">
        <v>43</v>
      </c>
      <c r="R19">
        <f t="shared" si="7"/>
        <v>2.6999999999999997</v>
      </c>
      <c r="S19">
        <f t="shared" si="8"/>
        <v>25.294117647058826</v>
      </c>
      <c r="T19">
        <f t="shared" si="9"/>
        <v>25.595238095238098</v>
      </c>
      <c r="U19">
        <f t="shared" si="10"/>
        <v>25.575238095238099</v>
      </c>
    </row>
    <row r="20" spans="2:21" x14ac:dyDescent="0.25">
      <c r="B20">
        <f>E20*(8.2*1200/(1200 + 2000000))+1</f>
        <v>2.6226264241455128</v>
      </c>
      <c r="C20">
        <f t="shared" si="1"/>
        <v>2.9471517089746149</v>
      </c>
      <c r="D20">
        <v>2.56</v>
      </c>
      <c r="E20">
        <v>330</v>
      </c>
      <c r="F20">
        <f t="shared" si="2"/>
        <v>2.5</v>
      </c>
      <c r="G20">
        <f t="shared" si="3"/>
        <v>220</v>
      </c>
      <c r="H20">
        <f t="shared" si="4"/>
        <v>222.97297297297297</v>
      </c>
    </row>
    <row r="59" spans="3:24" x14ac:dyDescent="0.25">
      <c r="C59" t="s">
        <v>6</v>
      </c>
      <c r="D59" t="s">
        <v>13</v>
      </c>
      <c r="E59">
        <v>1.0145999999999999</v>
      </c>
      <c r="F59">
        <v>-0.1</v>
      </c>
      <c r="G59" s="8">
        <v>0.98299999999999998</v>
      </c>
      <c r="H59">
        <f>E59-G59</f>
        <v>3.1599999999999961E-2</v>
      </c>
      <c r="K59" t="s">
        <v>5</v>
      </c>
      <c r="L59" t="s">
        <v>13</v>
      </c>
      <c r="M59">
        <v>1.008</v>
      </c>
      <c r="N59">
        <v>-1</v>
      </c>
      <c r="O59" s="8">
        <v>0.98199999999999998</v>
      </c>
      <c r="P59">
        <f>M59-O59</f>
        <v>2.6000000000000023E-2</v>
      </c>
      <c r="S59" t="s">
        <v>0</v>
      </c>
      <c r="T59" t="s">
        <v>13</v>
      </c>
      <c r="U59">
        <v>1.008</v>
      </c>
      <c r="V59">
        <v>-1</v>
      </c>
    </row>
    <row r="60" spans="3:24" x14ac:dyDescent="0.25">
      <c r="C60" t="s">
        <v>13</v>
      </c>
      <c r="D60" t="s">
        <v>8</v>
      </c>
      <c r="E60" t="s">
        <v>9</v>
      </c>
      <c r="F60" t="s">
        <v>10</v>
      </c>
      <c r="G60" t="s">
        <v>11</v>
      </c>
      <c r="H60" t="s">
        <v>12</v>
      </c>
      <c r="K60" t="s">
        <v>13</v>
      </c>
      <c r="L60" t="s">
        <v>8</v>
      </c>
      <c r="M60" t="s">
        <v>9</v>
      </c>
      <c r="N60" t="s">
        <v>10</v>
      </c>
      <c r="O60" t="s">
        <v>11</v>
      </c>
      <c r="P60" t="s">
        <v>12</v>
      </c>
      <c r="S60" t="s">
        <v>13</v>
      </c>
      <c r="T60" t="s">
        <v>8</v>
      </c>
      <c r="U60" t="s">
        <v>9</v>
      </c>
      <c r="V60" t="s">
        <v>10</v>
      </c>
      <c r="W60" t="s">
        <v>11</v>
      </c>
      <c r="X60" t="s">
        <v>12</v>
      </c>
    </row>
    <row r="61" spans="3:24" x14ac:dyDescent="0.25">
      <c r="D61">
        <v>30.1</v>
      </c>
      <c r="E61">
        <f>$F$65-F61</f>
        <v>1.1900000000000022E-2</v>
      </c>
      <c r="F61">
        <v>1.494</v>
      </c>
      <c r="G61">
        <v>2.3380000000000001</v>
      </c>
      <c r="H61" s="3">
        <f>(G61-1.494)/0.0281</f>
        <v>30.035587188612102</v>
      </c>
      <c r="I61">
        <f>D61-H61</f>
        <v>6.4412811387899893E-2</v>
      </c>
      <c r="L61">
        <v>301</v>
      </c>
      <c r="M61">
        <f>$N$63-N61</f>
        <v>4.9999999999998934E-3</v>
      </c>
      <c r="N61">
        <v>1.4950000000000001</v>
      </c>
      <c r="O61">
        <v>2.2759999999999998</v>
      </c>
      <c r="P61" s="2">
        <f>(O61-1.495)/0.0026</f>
        <v>300.3846153846153</v>
      </c>
      <c r="Q61">
        <f>L61-P61</f>
        <v>0.61538461538469846</v>
      </c>
    </row>
    <row r="62" spans="3:24" x14ac:dyDescent="0.25">
      <c r="D62">
        <v>30.6</v>
      </c>
      <c r="G62">
        <v>2.3559999999999999</v>
      </c>
      <c r="H62" s="3">
        <f>(G62-1.494)/P67</f>
        <v>2.599999999999999E-3</v>
      </c>
      <c r="I62">
        <f t="shared" ref="I62:I89" si="12">D62-H62</f>
        <v>30.5974</v>
      </c>
      <c r="L62">
        <v>306</v>
      </c>
      <c r="O62">
        <v>2.2930000000000001</v>
      </c>
      <c r="P62" s="2">
        <f>(O62-1.495)/0.0026</f>
        <v>306.92307692307696</v>
      </c>
      <c r="Q62">
        <f t="shared" ref="Q62:Q85" si="13">L62-P62</f>
        <v>-0.92307692307696243</v>
      </c>
    </row>
    <row r="63" spans="3:24" x14ac:dyDescent="0.25">
      <c r="D63">
        <v>31.1</v>
      </c>
      <c r="E63">
        <f>$F$65-F63</f>
        <v>5.9000000000000163E-3</v>
      </c>
      <c r="F63">
        <v>1.5</v>
      </c>
      <c r="G63">
        <v>2.3730000000000002</v>
      </c>
      <c r="H63" s="4">
        <f>(G63-1.5)/0.0281</f>
        <v>31.067615658362996</v>
      </c>
      <c r="I63">
        <f t="shared" si="12"/>
        <v>3.2384341637005321E-2</v>
      </c>
      <c r="L63">
        <v>311</v>
      </c>
      <c r="M63">
        <f t="shared" ref="M62:M85" si="14">$N$63-N63</f>
        <v>0</v>
      </c>
      <c r="N63" s="4">
        <v>1.5</v>
      </c>
      <c r="O63">
        <v>2.3079999999999998</v>
      </c>
      <c r="P63">
        <f t="shared" ref="P62:P85" si="15">(O63-1.5)/0.0026</f>
        <v>310.76923076923072</v>
      </c>
      <c r="Q63">
        <f t="shared" si="13"/>
        <v>0.23076923076928324</v>
      </c>
      <c r="S63">
        <f>(O63-1.49)/0.0026</f>
        <v>314.61538461538458</v>
      </c>
    </row>
    <row r="64" spans="3:24" x14ac:dyDescent="0.25">
      <c r="D64">
        <v>31.6</v>
      </c>
      <c r="G64">
        <v>2.39</v>
      </c>
      <c r="H64" s="4">
        <f>(G64-1.5)/0.0281</f>
        <v>31.672597864768687</v>
      </c>
      <c r="I64">
        <f t="shared" si="12"/>
        <v>-7.2597864768685128E-2</v>
      </c>
      <c r="L64">
        <v>316</v>
      </c>
      <c r="O64">
        <v>2.323</v>
      </c>
      <c r="P64">
        <f t="shared" si="15"/>
        <v>316.53846153846155</v>
      </c>
      <c r="Q64">
        <f t="shared" si="13"/>
        <v>-0.53846153846154721</v>
      </c>
      <c r="S64">
        <f t="shared" ref="S63:S64" si="16">(O64-1.495)/0.0026</f>
        <v>318.4615384615384</v>
      </c>
    </row>
    <row r="65" spans="4:19" x14ac:dyDescent="0.25">
      <c r="D65">
        <v>32.1</v>
      </c>
      <c r="E65">
        <f>$F$65-F65</f>
        <v>0</v>
      </c>
      <c r="F65" s="4">
        <v>1.5059</v>
      </c>
      <c r="G65">
        <v>2.4060000000000001</v>
      </c>
      <c r="H65">
        <f t="shared" ref="H62:H89" si="17">(G65-1.5059)/0.0281</f>
        <v>32.032028469750891</v>
      </c>
      <c r="I65">
        <f t="shared" si="12"/>
        <v>6.7971530249110401E-2</v>
      </c>
      <c r="L65">
        <v>321</v>
      </c>
      <c r="M65">
        <f t="shared" si="14"/>
        <v>-4.9999999999998934E-3</v>
      </c>
      <c r="N65">
        <v>1.5049999999999999</v>
      </c>
      <c r="O65">
        <v>2.3380000000000001</v>
      </c>
      <c r="P65" s="6">
        <f>(O65-1.505)/0.0026</f>
        <v>320.38461538461547</v>
      </c>
      <c r="Q65">
        <f t="shared" si="13"/>
        <v>0.61538461538452793</v>
      </c>
      <c r="S65">
        <f>(O65-1.495)/0.0026</f>
        <v>324.23076923076923</v>
      </c>
    </row>
    <row r="66" spans="4:19" x14ac:dyDescent="0.25">
      <c r="D66">
        <v>32.6</v>
      </c>
      <c r="G66">
        <v>2.4220000000000002</v>
      </c>
      <c r="H66">
        <f t="shared" si="17"/>
        <v>32.601423487544487</v>
      </c>
      <c r="I66">
        <f t="shared" si="12"/>
        <v>-1.4234875444856243E-3</v>
      </c>
      <c r="L66">
        <v>326</v>
      </c>
      <c r="O66">
        <v>2.3519999999999999</v>
      </c>
      <c r="P66" s="6">
        <f>(O66-1.505)/0.0026</f>
        <v>325.76923076923077</v>
      </c>
      <c r="Q66">
        <f t="shared" si="13"/>
        <v>0.2307692307692264</v>
      </c>
    </row>
    <row r="67" spans="4:19" x14ac:dyDescent="0.25">
      <c r="D67">
        <v>33.1</v>
      </c>
      <c r="G67">
        <v>2.4380000000000002</v>
      </c>
      <c r="H67">
        <f t="shared" si="17"/>
        <v>33.170818505338083</v>
      </c>
      <c r="I67">
        <f t="shared" si="12"/>
        <v>-7.081850533808165E-2</v>
      </c>
      <c r="L67">
        <v>331</v>
      </c>
      <c r="O67">
        <v>2.367</v>
      </c>
      <c r="P67" s="6">
        <f t="shared" ref="P67:P68" si="18">(O67-1.505)/0.0026</f>
        <v>331.5384615384616</v>
      </c>
      <c r="Q67">
        <f t="shared" si="13"/>
        <v>-0.53846153846160405</v>
      </c>
    </row>
    <row r="68" spans="4:19" x14ac:dyDescent="0.25">
      <c r="D68">
        <v>33.6</v>
      </c>
      <c r="E68">
        <f>$F$65-F68</f>
        <v>-4.0999999999999925E-3</v>
      </c>
      <c r="F68">
        <v>1.51</v>
      </c>
      <c r="G68">
        <v>2.4529999999999998</v>
      </c>
      <c r="H68" s="2">
        <f>(G68-1.51)/0.0281</f>
        <v>33.558718861209961</v>
      </c>
      <c r="I68">
        <f t="shared" si="12"/>
        <v>4.1281138790040472E-2</v>
      </c>
      <c r="L68">
        <v>336</v>
      </c>
      <c r="O68">
        <v>2.3809999999999998</v>
      </c>
      <c r="P68" s="6">
        <f t="shared" si="18"/>
        <v>336.92307692307691</v>
      </c>
      <c r="Q68">
        <f t="shared" si="13"/>
        <v>-0.92307692307690559</v>
      </c>
    </row>
    <row r="69" spans="4:19" x14ac:dyDescent="0.25">
      <c r="D69">
        <v>34.1</v>
      </c>
      <c r="G69">
        <v>2.4689999999999999</v>
      </c>
      <c r="H69" s="2">
        <f>(G69-1.51)/0.0281</f>
        <v>34.128113879003557</v>
      </c>
      <c r="I69">
        <f t="shared" si="12"/>
        <v>-2.8113879003555553E-2</v>
      </c>
      <c r="L69">
        <v>341</v>
      </c>
      <c r="M69">
        <f t="shared" si="14"/>
        <v>-1.0000000000000009E-2</v>
      </c>
      <c r="N69">
        <v>1.51</v>
      </c>
      <c r="O69">
        <v>2.395</v>
      </c>
      <c r="P69" s="4">
        <f t="shared" ref="P68:P78" si="19">(O69-1.51)/0.0026</f>
        <v>340.38461538461542</v>
      </c>
      <c r="Q69">
        <f t="shared" si="13"/>
        <v>0.61538461538458478</v>
      </c>
    </row>
    <row r="70" spans="4:19" x14ac:dyDescent="0.25">
      <c r="D70">
        <v>34.6</v>
      </c>
      <c r="G70">
        <v>2.484</v>
      </c>
      <c r="H70" s="2">
        <f t="shared" ref="H70:H78" si="20">(G70-1.51)/0.0281</f>
        <v>34.661921708185055</v>
      </c>
      <c r="I70">
        <f t="shared" si="12"/>
        <v>-6.1921708185053603E-2</v>
      </c>
      <c r="L70">
        <v>346</v>
      </c>
      <c r="O70">
        <v>2.4079999999999999</v>
      </c>
      <c r="P70" s="4">
        <f t="shared" si="19"/>
        <v>345.38461538461536</v>
      </c>
      <c r="Q70">
        <f t="shared" si="13"/>
        <v>0.61538461538464162</v>
      </c>
    </row>
    <row r="71" spans="4:19" x14ac:dyDescent="0.25">
      <c r="D71">
        <v>35.1</v>
      </c>
      <c r="G71">
        <v>2.4980000000000002</v>
      </c>
      <c r="H71" s="2">
        <f t="shared" si="20"/>
        <v>35.160142348754455</v>
      </c>
      <c r="I71">
        <f t="shared" si="12"/>
        <v>-6.0142348754453678E-2</v>
      </c>
      <c r="L71">
        <v>351</v>
      </c>
      <c r="O71">
        <v>2.4220000000000002</v>
      </c>
      <c r="P71" s="4">
        <f t="shared" si="19"/>
        <v>350.76923076923083</v>
      </c>
      <c r="Q71">
        <f t="shared" si="13"/>
        <v>0.23076923076916955</v>
      </c>
    </row>
    <row r="72" spans="4:19" x14ac:dyDescent="0.25">
      <c r="D72">
        <v>35.6</v>
      </c>
      <c r="G72">
        <v>2.5129999999999999</v>
      </c>
      <c r="H72" s="2">
        <f t="shared" si="20"/>
        <v>35.693950177935939</v>
      </c>
      <c r="I72">
        <f t="shared" si="12"/>
        <v>-9.3950177935937518E-2</v>
      </c>
      <c r="L72">
        <v>356</v>
      </c>
      <c r="O72">
        <v>2.4350000000000001</v>
      </c>
      <c r="P72" s="4">
        <f t="shared" si="19"/>
        <v>355.76923076923083</v>
      </c>
      <c r="Q72">
        <f t="shared" si="13"/>
        <v>0.23076923076916955</v>
      </c>
    </row>
    <row r="73" spans="4:19" x14ac:dyDescent="0.25">
      <c r="D73">
        <v>36.1</v>
      </c>
      <c r="G73">
        <v>2.5270000000000001</v>
      </c>
      <c r="H73" s="2">
        <f t="shared" si="20"/>
        <v>36.192170818505346</v>
      </c>
      <c r="I73">
        <f t="shared" si="12"/>
        <v>-9.2170818505344698E-2</v>
      </c>
      <c r="L73">
        <v>361</v>
      </c>
      <c r="O73">
        <v>2.448</v>
      </c>
      <c r="P73" s="4">
        <f t="shared" si="19"/>
        <v>360.76923076923077</v>
      </c>
      <c r="Q73">
        <f t="shared" si="13"/>
        <v>0.2307692307692264</v>
      </c>
    </row>
    <row r="74" spans="4:19" x14ac:dyDescent="0.25">
      <c r="D74">
        <v>36.6</v>
      </c>
      <c r="G74">
        <v>2.5409999999999999</v>
      </c>
      <c r="H74" s="2">
        <f t="shared" si="20"/>
        <v>36.690391459074732</v>
      </c>
      <c r="I74">
        <f t="shared" si="12"/>
        <v>-9.0391459074730562E-2</v>
      </c>
      <c r="L74">
        <v>366</v>
      </c>
      <c r="O74">
        <v>2.4609999999999999</v>
      </c>
      <c r="P74" s="4">
        <f t="shared" si="19"/>
        <v>365.76923076923072</v>
      </c>
      <c r="Q74">
        <f t="shared" si="13"/>
        <v>0.23076923076928324</v>
      </c>
    </row>
    <row r="75" spans="4:19" x14ac:dyDescent="0.25">
      <c r="D75">
        <v>37.1</v>
      </c>
      <c r="G75">
        <v>2.5550000000000002</v>
      </c>
      <c r="H75" s="2">
        <f t="shared" si="20"/>
        <v>37.188612099644132</v>
      </c>
      <c r="I75">
        <f t="shared" si="12"/>
        <v>-8.8612099644130637E-2</v>
      </c>
      <c r="L75">
        <v>371</v>
      </c>
      <c r="M75">
        <f t="shared" si="14"/>
        <v>-6.9999999999998952E-3</v>
      </c>
      <c r="N75">
        <v>1.5069999999999999</v>
      </c>
      <c r="O75">
        <v>2.4729999999999999</v>
      </c>
      <c r="P75" s="3">
        <f t="shared" ref="P75:P76" si="21">(O75-1.507)/0.0026</f>
        <v>371.53846153846155</v>
      </c>
      <c r="Q75">
        <f t="shared" si="13"/>
        <v>-0.53846153846154721</v>
      </c>
    </row>
    <row r="76" spans="4:19" x14ac:dyDescent="0.25">
      <c r="D76">
        <v>37.6</v>
      </c>
      <c r="G76">
        <v>2.569</v>
      </c>
      <c r="H76" s="2">
        <f t="shared" si="20"/>
        <v>37.686832740213518</v>
      </c>
      <c r="I76">
        <f t="shared" si="12"/>
        <v>-8.6832740213516502E-2</v>
      </c>
      <c r="L76">
        <v>376</v>
      </c>
      <c r="O76">
        <v>2.4860000000000002</v>
      </c>
      <c r="P76" s="3">
        <f t="shared" si="21"/>
        <v>376.53846153846166</v>
      </c>
      <c r="Q76">
        <f t="shared" si="13"/>
        <v>-0.53846153846166089</v>
      </c>
    </row>
    <row r="77" spans="4:19" x14ac:dyDescent="0.25">
      <c r="D77">
        <v>38.1</v>
      </c>
      <c r="G77">
        <v>2.5819999999999999</v>
      </c>
      <c r="H77" s="2">
        <f t="shared" si="20"/>
        <v>38.149466192170813</v>
      </c>
      <c r="I77">
        <f t="shared" si="12"/>
        <v>-4.9466192170811496E-2</v>
      </c>
      <c r="L77">
        <v>381</v>
      </c>
      <c r="O77">
        <v>2.4980000000000002</v>
      </c>
      <c r="P77" s="3">
        <f>(O77-1.507)/0.0026</f>
        <v>381.1538461538463</v>
      </c>
      <c r="Q77">
        <f t="shared" si="13"/>
        <v>-0.15384615384630251</v>
      </c>
    </row>
    <row r="78" spans="4:19" x14ac:dyDescent="0.25">
      <c r="D78">
        <v>38.6</v>
      </c>
      <c r="G78">
        <v>2.5950000000000002</v>
      </c>
      <c r="H78" s="2">
        <f t="shared" si="20"/>
        <v>38.612099644128122</v>
      </c>
      <c r="I78">
        <f t="shared" si="12"/>
        <v>-1.2099644128120701E-2</v>
      </c>
      <c r="L78">
        <v>386</v>
      </c>
      <c r="O78">
        <v>2.5110000000000001</v>
      </c>
      <c r="P78" s="3">
        <f t="shared" ref="P78:P80" si="22">(O78-1.507)/0.0026</f>
        <v>386.15384615384625</v>
      </c>
      <c r="Q78">
        <f t="shared" si="13"/>
        <v>-0.15384615384624567</v>
      </c>
    </row>
    <row r="79" spans="4:19" x14ac:dyDescent="0.25">
      <c r="D79">
        <v>39.1</v>
      </c>
      <c r="G79">
        <v>2.6080000000000001</v>
      </c>
      <c r="H79" s="2">
        <f>(G79-1.51)/0.0281</f>
        <v>39.07473309608541</v>
      </c>
      <c r="I79">
        <f t="shared" si="12"/>
        <v>2.526690391459141E-2</v>
      </c>
      <c r="L79">
        <v>391</v>
      </c>
      <c r="O79">
        <v>2.5219999999999998</v>
      </c>
      <c r="P79" s="3">
        <f t="shared" si="22"/>
        <v>390.38461538461536</v>
      </c>
      <c r="Q79">
        <f t="shared" si="13"/>
        <v>0.61538461538464162</v>
      </c>
    </row>
    <row r="80" spans="4:19" x14ac:dyDescent="0.25">
      <c r="D80">
        <v>39.6</v>
      </c>
      <c r="F80" s="4">
        <v>1.5059</v>
      </c>
      <c r="G80">
        <v>2.621</v>
      </c>
      <c r="H80">
        <f t="shared" si="17"/>
        <v>39.683274021352311</v>
      </c>
      <c r="I80">
        <f t="shared" si="12"/>
        <v>-8.3274021352309546E-2</v>
      </c>
      <c r="L80">
        <v>396</v>
      </c>
      <c r="O80">
        <v>2.5339999999999998</v>
      </c>
      <c r="P80" s="3">
        <f t="shared" si="22"/>
        <v>395</v>
      </c>
      <c r="Q80">
        <f t="shared" si="13"/>
        <v>1</v>
      </c>
    </row>
    <row r="81" spans="4:17" x14ac:dyDescent="0.25">
      <c r="D81">
        <v>40.1</v>
      </c>
      <c r="G81">
        <v>2.6339999999999999</v>
      </c>
      <c r="H81">
        <f t="shared" si="17"/>
        <v>40.145907473309606</v>
      </c>
      <c r="I81">
        <f t="shared" si="12"/>
        <v>-4.5907473309604541E-2</v>
      </c>
      <c r="L81">
        <v>401</v>
      </c>
      <c r="M81">
        <f t="shared" si="14"/>
        <v>0</v>
      </c>
      <c r="N81">
        <v>1.5</v>
      </c>
      <c r="O81">
        <v>2.5449999999999999</v>
      </c>
      <c r="P81">
        <f t="shared" si="15"/>
        <v>401.92307692307691</v>
      </c>
      <c r="Q81">
        <f t="shared" si="13"/>
        <v>-0.92307692307690559</v>
      </c>
    </row>
    <row r="82" spans="4:17" x14ac:dyDescent="0.25">
      <c r="D82">
        <v>40.6</v>
      </c>
      <c r="G82">
        <v>2.6459999999999999</v>
      </c>
      <c r="H82">
        <f t="shared" si="17"/>
        <v>40.572953736654803</v>
      </c>
      <c r="I82">
        <f t="shared" si="12"/>
        <v>2.704626334519844E-2</v>
      </c>
      <c r="L82">
        <v>406</v>
      </c>
      <c r="O82">
        <v>2.5569999999999999</v>
      </c>
      <c r="P82">
        <f t="shared" si="15"/>
        <v>406.53846153846155</v>
      </c>
      <c r="Q82">
        <f t="shared" si="13"/>
        <v>-0.53846153846154721</v>
      </c>
    </row>
    <row r="83" spans="4:17" x14ac:dyDescent="0.25">
      <c r="D83">
        <v>41.1</v>
      </c>
      <c r="E83">
        <f>$F$65-F83</f>
        <v>3.9000000000000146E-3</v>
      </c>
      <c r="F83">
        <v>1.502</v>
      </c>
      <c r="G83">
        <v>2.6579999999999999</v>
      </c>
      <c r="H83" s="5">
        <f>(G83-1.502)/0.0281</f>
        <v>41.138790035587185</v>
      </c>
      <c r="I83">
        <f t="shared" si="12"/>
        <v>-3.8790035587183525E-2</v>
      </c>
      <c r="L83">
        <v>411</v>
      </c>
      <c r="O83">
        <v>2.5680000000000001</v>
      </c>
      <c r="P83">
        <f t="shared" si="15"/>
        <v>410.76923076923083</v>
      </c>
      <c r="Q83">
        <f t="shared" si="13"/>
        <v>0.23076923076916955</v>
      </c>
    </row>
    <row r="84" spans="4:17" x14ac:dyDescent="0.25">
      <c r="D84">
        <v>41.6</v>
      </c>
      <c r="G84">
        <v>2.6709999999999998</v>
      </c>
      <c r="H84" s="5">
        <f>(G84-1.502)/0.0281</f>
        <v>41.60142348754448</v>
      </c>
      <c r="I84">
        <f t="shared" si="12"/>
        <v>-1.4234875444785189E-3</v>
      </c>
      <c r="L84">
        <v>416</v>
      </c>
      <c r="M84">
        <f t="shared" si="14"/>
        <v>4.0000000000000036E-3</v>
      </c>
      <c r="N84">
        <v>1.496</v>
      </c>
      <c r="O84">
        <v>2.5790000000000002</v>
      </c>
      <c r="P84" s="7">
        <f>(O84-1.496)/0.0026</f>
        <v>416.5384615384616</v>
      </c>
      <c r="Q84">
        <f t="shared" si="13"/>
        <v>-0.53846153846160405</v>
      </c>
    </row>
    <row r="85" spans="4:17" x14ac:dyDescent="0.25">
      <c r="D85">
        <v>42.1</v>
      </c>
      <c r="G85">
        <v>2.6840000000000002</v>
      </c>
      <c r="H85" s="5">
        <f t="shared" ref="H85:H89" si="23">(G85-1.502)/0.0281</f>
        <v>42.064056939501782</v>
      </c>
      <c r="I85">
        <f t="shared" si="12"/>
        <v>3.5943060498219381E-2</v>
      </c>
      <c r="L85">
        <v>421</v>
      </c>
      <c r="M85">
        <f t="shared" si="14"/>
        <v>1.5</v>
      </c>
      <c r="O85">
        <v>2.59</v>
      </c>
      <c r="P85" s="7">
        <f>(O85-1.496)/0.0026</f>
        <v>420.76923076923072</v>
      </c>
      <c r="Q85">
        <f t="shared" si="13"/>
        <v>0.23076923076928324</v>
      </c>
    </row>
    <row r="86" spans="4:17" x14ac:dyDescent="0.25">
      <c r="D86">
        <v>42.6</v>
      </c>
      <c r="G86">
        <v>2.698</v>
      </c>
      <c r="H86" s="5">
        <f t="shared" si="23"/>
        <v>42.562277580071175</v>
      </c>
      <c r="I86">
        <f t="shared" si="12"/>
        <v>3.7722419928826412E-2</v>
      </c>
    </row>
    <row r="87" spans="4:17" x14ac:dyDescent="0.25">
      <c r="D87">
        <v>43.1</v>
      </c>
      <c r="G87">
        <v>2.7120000000000002</v>
      </c>
      <c r="H87" s="5">
        <f t="shared" si="23"/>
        <v>43.060498220640575</v>
      </c>
      <c r="I87">
        <f t="shared" si="12"/>
        <v>3.9501779359426337E-2</v>
      </c>
    </row>
    <row r="88" spans="4:17" x14ac:dyDescent="0.25">
      <c r="D88">
        <v>43.6</v>
      </c>
      <c r="G88">
        <v>2.726</v>
      </c>
      <c r="H88" s="5">
        <f t="shared" si="23"/>
        <v>43.558718861209961</v>
      </c>
      <c r="I88">
        <f t="shared" si="12"/>
        <v>4.1281138790040472E-2</v>
      </c>
    </row>
    <row r="89" spans="4:17" x14ac:dyDescent="0.25">
      <c r="D89">
        <v>44.1</v>
      </c>
      <c r="G89">
        <v>2.74</v>
      </c>
      <c r="H89" s="5">
        <f t="shared" si="23"/>
        <v>44.056939501779368</v>
      </c>
      <c r="I89">
        <f t="shared" si="12"/>
        <v>4.3060498220633292E-2</v>
      </c>
    </row>
    <row r="121" spans="3:13" x14ac:dyDescent="0.25">
      <c r="C121" t="s">
        <v>15</v>
      </c>
      <c r="D121" t="s">
        <v>17</v>
      </c>
      <c r="E121" t="s">
        <v>16</v>
      </c>
      <c r="F121" t="s">
        <v>18</v>
      </c>
      <c r="I121" t="s">
        <v>14</v>
      </c>
      <c r="J121" t="s">
        <v>16</v>
      </c>
      <c r="K121" t="s">
        <v>18</v>
      </c>
    </row>
    <row r="122" spans="3:13" x14ac:dyDescent="0.25">
      <c r="E122">
        <v>1.86</v>
      </c>
      <c r="F122">
        <v>1.88</v>
      </c>
      <c r="G122">
        <f>F122/E122</f>
        <v>1.010752688172043</v>
      </c>
      <c r="H122">
        <f>2.227+0.185*3.3</f>
        <v>2.8374999999999999</v>
      </c>
      <c r="J122">
        <v>2.403</v>
      </c>
      <c r="K122">
        <v>2.4780000000000002</v>
      </c>
      <c r="L122">
        <f>K122/J122</f>
        <v>1.0312109862671661</v>
      </c>
      <c r="M122">
        <f>2.2333+0.185*1</f>
        <v>2.4182999999999999</v>
      </c>
    </row>
    <row r="123" spans="3:13" x14ac:dyDescent="0.25">
      <c r="E123">
        <v>2.274</v>
      </c>
      <c r="F123">
        <v>2.3130000000000002</v>
      </c>
      <c r="G123">
        <f t="shared" ref="G123:G131" si="24">F123/E123</f>
        <v>1.0171503957783641</v>
      </c>
      <c r="J123">
        <v>2.2869999999999999</v>
      </c>
      <c r="K123">
        <v>2.3460000000000001</v>
      </c>
      <c r="L123">
        <f t="shared" ref="L123:L129" si="25">K123/J123</f>
        <v>1.0257979886313948</v>
      </c>
    </row>
    <row r="124" spans="3:13" x14ac:dyDescent="0.25">
      <c r="E124">
        <v>2.5179999999999998</v>
      </c>
      <c r="F124">
        <v>2.5819999999999999</v>
      </c>
      <c r="G124">
        <f t="shared" si="24"/>
        <v>1.0254169976171565</v>
      </c>
      <c r="J124">
        <v>2.1549999999999998</v>
      </c>
      <c r="K124">
        <v>2.2029999999999998</v>
      </c>
      <c r="L124">
        <f t="shared" si="25"/>
        <v>1.0222737819025522</v>
      </c>
    </row>
    <row r="125" spans="3:13" x14ac:dyDescent="0.25">
      <c r="E125">
        <v>2.2879999999999998</v>
      </c>
      <c r="F125">
        <v>2.3279999999999998</v>
      </c>
      <c r="G125">
        <f t="shared" si="24"/>
        <v>1.0174825174825175</v>
      </c>
      <c r="J125">
        <v>2.2669999999999999</v>
      </c>
      <c r="K125">
        <v>2.3260000000000001</v>
      </c>
      <c r="L125">
        <f t="shared" si="25"/>
        <v>1.0260255844728716</v>
      </c>
    </row>
    <row r="126" spans="3:13" x14ac:dyDescent="0.25">
      <c r="E126">
        <v>2.4449999999999998</v>
      </c>
      <c r="F126">
        <v>2.5</v>
      </c>
      <c r="G126">
        <f t="shared" si="24"/>
        <v>1.0224948875255624</v>
      </c>
      <c r="J126">
        <v>2.3610000000000002</v>
      </c>
      <c r="K126">
        <v>2.431</v>
      </c>
      <c r="L126">
        <f t="shared" si="25"/>
        <v>1.0296484540448962</v>
      </c>
    </row>
    <row r="127" spans="3:13" x14ac:dyDescent="0.25">
      <c r="E127">
        <v>2.145</v>
      </c>
      <c r="F127">
        <v>2.1779999999999999</v>
      </c>
      <c r="G127">
        <f t="shared" si="24"/>
        <v>1.0153846153846153</v>
      </c>
      <c r="J127">
        <v>2.4319999999999999</v>
      </c>
      <c r="K127">
        <v>2.5139999999999998</v>
      </c>
      <c r="L127">
        <f t="shared" si="25"/>
        <v>1.0337171052631577</v>
      </c>
    </row>
    <row r="128" spans="3:13" x14ac:dyDescent="0.25">
      <c r="E128">
        <v>2.2829999999999999</v>
      </c>
      <c r="F128">
        <v>2.323</v>
      </c>
      <c r="G128">
        <f t="shared" si="24"/>
        <v>1.0175208059570739</v>
      </c>
      <c r="J128">
        <v>2.5649999999999999</v>
      </c>
      <c r="K128">
        <v>2.6629999999999998</v>
      </c>
      <c r="L128">
        <f t="shared" si="25"/>
        <v>1.0382066276803119</v>
      </c>
    </row>
    <row r="129" spans="5:12" x14ac:dyDescent="0.25">
      <c r="E129">
        <v>2.44</v>
      </c>
      <c r="F129">
        <v>2.4950000000000001</v>
      </c>
      <c r="G129">
        <f t="shared" si="24"/>
        <v>1.0225409836065575</v>
      </c>
      <c r="J129">
        <v>2.39</v>
      </c>
      <c r="K129">
        <v>2.4620000000000002</v>
      </c>
      <c r="L129">
        <f t="shared" si="25"/>
        <v>1.0301255230125523</v>
      </c>
    </row>
    <row r="130" spans="5:12" x14ac:dyDescent="0.25">
      <c r="E130">
        <v>2.7269999999999999</v>
      </c>
      <c r="F130">
        <v>2.8410000000000002</v>
      </c>
      <c r="G130">
        <f t="shared" si="24"/>
        <v>1.041804180418042</v>
      </c>
    </row>
    <row r="131" spans="5:12" x14ac:dyDescent="0.25">
      <c r="E131">
        <v>2.782</v>
      </c>
      <c r="F131">
        <v>2.9180000000000001</v>
      </c>
      <c r="G131">
        <f t="shared" si="24"/>
        <v>1.0488856937455069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</dc:creator>
  <cp:lastModifiedBy>Serena</cp:lastModifiedBy>
  <dcterms:created xsi:type="dcterms:W3CDTF">2023-05-24T05:13:26Z</dcterms:created>
  <dcterms:modified xsi:type="dcterms:W3CDTF">2023-05-29T05:11:43Z</dcterms:modified>
</cp:coreProperties>
</file>