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il Khais\source\repos\Thread Calculator\bin\Debug\net5.0-windows\"/>
    </mc:Choice>
  </mc:AlternateContent>
  <xr:revisionPtr revIDLastSave="0" documentId="13_ncr:1_{F0D4660B-8E67-4418-B1E8-9C6048DB35C5}" xr6:coauthVersionLast="47" xr6:coauthVersionMax="47" xr10:uidLastSave="{00000000-0000-0000-0000-000000000000}"/>
  <bookViews>
    <workbookView xWindow="-21720" yWindow="2580" windowWidth="21840" windowHeight="13140" activeTab="1" xr2:uid="{00000000-000D-0000-FFFF-FFFF00000000}"/>
  </bookViews>
  <sheets>
    <sheet name="ISO Metric profi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F7" i="2"/>
  <c r="J7" i="2"/>
  <c r="K7" i="2"/>
  <c r="L7" i="2"/>
  <c r="M7" i="2"/>
  <c r="N7" i="2"/>
  <c r="O7" i="2"/>
  <c r="P7" i="2" s="1"/>
  <c r="S7" i="2"/>
  <c r="T7" i="2" s="1"/>
  <c r="U7" i="2"/>
  <c r="V7" i="2"/>
  <c r="W7" i="2"/>
  <c r="E8" i="2"/>
  <c r="F8" i="2"/>
  <c r="J8" i="2"/>
  <c r="K8" i="2"/>
  <c r="L8" i="2"/>
  <c r="M8" i="2"/>
  <c r="N8" i="2"/>
  <c r="O8" i="2"/>
  <c r="P8" i="2" s="1"/>
  <c r="S8" i="2"/>
  <c r="T8" i="2" s="1"/>
  <c r="U8" i="2"/>
  <c r="V8" i="2"/>
  <c r="W8" i="2"/>
  <c r="E9" i="2"/>
  <c r="F9" i="2"/>
  <c r="J9" i="2"/>
  <c r="K9" i="2"/>
  <c r="L9" i="2"/>
  <c r="M9" i="2"/>
  <c r="N9" i="2"/>
  <c r="O9" i="2"/>
  <c r="P9" i="2" s="1"/>
  <c r="S9" i="2"/>
  <c r="T9" i="2" s="1"/>
  <c r="U9" i="2"/>
  <c r="V9" i="2"/>
  <c r="W9" i="2"/>
  <c r="E10" i="2"/>
  <c r="F10" i="2"/>
  <c r="J10" i="2"/>
  <c r="K10" i="2"/>
  <c r="L10" i="2"/>
  <c r="M10" i="2"/>
  <c r="N10" i="2"/>
  <c r="O10" i="2"/>
  <c r="P10" i="2" s="1"/>
  <c r="S10" i="2"/>
  <c r="T10" i="2" s="1"/>
  <c r="U10" i="2"/>
  <c r="V10" i="2"/>
  <c r="W10" i="2"/>
  <c r="E11" i="2"/>
  <c r="F11" i="2"/>
  <c r="J11" i="2"/>
  <c r="K11" i="2"/>
  <c r="L11" i="2"/>
  <c r="M11" i="2"/>
  <c r="N11" i="2"/>
  <c r="O11" i="2"/>
  <c r="P11" i="2" s="1"/>
  <c r="S11" i="2"/>
  <c r="T11" i="2" s="1"/>
  <c r="U11" i="2"/>
  <c r="V11" i="2"/>
  <c r="W11" i="2"/>
  <c r="E12" i="2"/>
  <c r="F12" i="2"/>
  <c r="J12" i="2"/>
  <c r="K12" i="2"/>
  <c r="L12" i="2"/>
  <c r="M12" i="2"/>
  <c r="N12" i="2"/>
  <c r="O12" i="2"/>
  <c r="P12" i="2" s="1"/>
  <c r="S12" i="2"/>
  <c r="T12" i="2" s="1"/>
  <c r="U12" i="2"/>
  <c r="V12" i="2"/>
  <c r="W12" i="2"/>
  <c r="E13" i="2"/>
  <c r="F13" i="2"/>
  <c r="J13" i="2"/>
  <c r="K13" i="2"/>
  <c r="L13" i="2"/>
  <c r="M13" i="2"/>
  <c r="N13" i="2"/>
  <c r="O13" i="2"/>
  <c r="P13" i="2" s="1"/>
  <c r="S13" i="2"/>
  <c r="T13" i="2" s="1"/>
  <c r="U13" i="2"/>
  <c r="V13" i="2"/>
  <c r="W13" i="2"/>
  <c r="E14" i="2"/>
  <c r="F14" i="2"/>
  <c r="J14" i="2"/>
  <c r="K14" i="2"/>
  <c r="L14" i="2"/>
  <c r="M14" i="2"/>
  <c r="N14" i="2"/>
  <c r="O14" i="2"/>
  <c r="P14" i="2" s="1"/>
  <c r="S14" i="2"/>
  <c r="T14" i="2" s="1"/>
  <c r="U14" i="2"/>
  <c r="V14" i="2"/>
  <c r="W14" i="2"/>
  <c r="E15" i="2"/>
  <c r="F15" i="2"/>
  <c r="J15" i="2"/>
  <c r="K15" i="2"/>
  <c r="L15" i="2"/>
  <c r="M15" i="2"/>
  <c r="N15" i="2"/>
  <c r="O15" i="2"/>
  <c r="P15" i="2" s="1"/>
  <c r="S15" i="2"/>
  <c r="T15" i="2" s="1"/>
  <c r="U15" i="2"/>
  <c r="V15" i="2"/>
  <c r="W15" i="2"/>
  <c r="E16" i="2"/>
  <c r="F16" i="2"/>
  <c r="J16" i="2"/>
  <c r="K16" i="2"/>
  <c r="L16" i="2"/>
  <c r="M16" i="2"/>
  <c r="N16" i="2"/>
  <c r="O16" i="2"/>
  <c r="P16" i="2" s="1"/>
  <c r="S16" i="2"/>
  <c r="T16" i="2" s="1"/>
  <c r="U16" i="2"/>
  <c r="V16" i="2"/>
  <c r="W16" i="2"/>
  <c r="E17" i="2"/>
  <c r="F17" i="2"/>
  <c r="J17" i="2"/>
  <c r="K17" i="2"/>
  <c r="L17" i="2"/>
  <c r="M17" i="2"/>
  <c r="N17" i="2"/>
  <c r="O17" i="2"/>
  <c r="P17" i="2" s="1"/>
  <c r="S17" i="2"/>
  <c r="T17" i="2" s="1"/>
  <c r="U17" i="2"/>
  <c r="V17" i="2"/>
  <c r="W17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35" i="2"/>
  <c r="AC36" i="2"/>
  <c r="AC37" i="2"/>
  <c r="AC38" i="2"/>
  <c r="AC39" i="2"/>
  <c r="AC34" i="2"/>
  <c r="W5" i="2"/>
  <c r="W6" i="2"/>
  <c r="W4" i="2"/>
  <c r="E5" i="2"/>
  <c r="F5" i="2"/>
  <c r="L5" i="2"/>
  <c r="J5" i="2" s="1"/>
  <c r="M5" i="2"/>
  <c r="E6" i="2"/>
  <c r="M6" i="2" s="1"/>
  <c r="F6" i="2"/>
  <c r="L6" i="2"/>
  <c r="J6" i="2" s="1"/>
  <c r="L4" i="2"/>
  <c r="J4" i="2" s="1"/>
  <c r="Q4" i="2" s="1"/>
  <c r="K4" i="2"/>
  <c r="R4" i="2" s="1"/>
  <c r="F4" i="2"/>
  <c r="N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C4" i="2"/>
  <c r="AB4" i="2"/>
  <c r="E4" i="2"/>
  <c r="M4" i="2" s="1"/>
  <c r="V4" i="1"/>
  <c r="D17" i="2"/>
  <c r="D5" i="2"/>
  <c r="K5" i="2" s="1"/>
  <c r="D6" i="2"/>
  <c r="K6" i="2" s="1"/>
  <c r="D7" i="2"/>
  <c r="D8" i="2"/>
  <c r="D9" i="2"/>
  <c r="D10" i="2"/>
  <c r="D11" i="2"/>
  <c r="D12" i="2"/>
  <c r="D13" i="2"/>
  <c r="D14" i="2"/>
  <c r="D15" i="2"/>
  <c r="D16" i="2"/>
  <c r="D4" i="2"/>
  <c r="S4" i="2" s="1"/>
  <c r="T4" i="2" s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Q4" i="1"/>
  <c r="Q5" i="1"/>
  <c r="V5" i="1" s="1"/>
  <c r="Q6" i="1"/>
  <c r="V6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R17" i="2" l="1"/>
  <c r="R16" i="2"/>
  <c r="R13" i="2"/>
  <c r="R12" i="2"/>
  <c r="R10" i="2"/>
  <c r="R15" i="2"/>
  <c r="R14" i="2"/>
  <c r="R11" i="2"/>
  <c r="R9" i="2"/>
  <c r="R8" i="2"/>
  <c r="R7" i="2"/>
  <c r="Q17" i="2"/>
  <c r="Q16" i="2"/>
  <c r="Q15" i="2"/>
  <c r="Q14" i="2"/>
  <c r="Q13" i="2"/>
  <c r="Q12" i="2"/>
  <c r="Q11" i="2"/>
  <c r="Q10" i="2"/>
  <c r="Q9" i="2"/>
  <c r="Q8" i="2"/>
  <c r="Q7" i="2"/>
  <c r="U5" i="2"/>
  <c r="U6" i="2"/>
  <c r="S6" i="2"/>
  <c r="T6" i="2" s="1"/>
  <c r="N6" i="2"/>
  <c r="N5" i="2"/>
  <c r="S5" i="2"/>
  <c r="T5" i="2" s="1"/>
  <c r="Q6" i="2"/>
  <c r="U4" i="2"/>
  <c r="V4" i="2" l="1"/>
  <c r="O4" i="2"/>
  <c r="P4" i="2" s="1"/>
  <c r="R6" i="2"/>
  <c r="Q5" i="2"/>
  <c r="V6" i="2"/>
  <c r="O6" i="2"/>
  <c r="P6" i="2" s="1"/>
  <c r="R5" i="2"/>
  <c r="V5" i="2"/>
  <c r="O5" i="2"/>
  <c r="P5" i="2" s="1"/>
</calcChain>
</file>

<file path=xl/sharedStrings.xml><?xml version="1.0" encoding="utf-8"?>
<sst xmlns="http://schemas.openxmlformats.org/spreadsheetml/2006/main" count="249" uniqueCount="120">
  <si>
    <t>Thread</t>
  </si>
  <si>
    <t>Major Diameter</t>
  </si>
  <si>
    <t>Pitch Diameter</t>
  </si>
  <si>
    <t>Minor Diameter</t>
  </si>
  <si>
    <t>Tap</t>
  </si>
  <si>
    <t>Size x Pitch</t>
  </si>
  <si>
    <t>max</t>
  </si>
  <si>
    <t>min</t>
  </si>
  <si>
    <t>Drill</t>
  </si>
  <si>
    <t>M 2 x 0.4</t>
  </si>
  <si>
    <t>M 2.2 x 0.45</t>
  </si>
  <si>
    <t>M 2.3 x 0.45</t>
  </si>
  <si>
    <t>M 2.5 x 0.45</t>
  </si>
  <si>
    <t>M 2.6 x 0.45</t>
  </si>
  <si>
    <t>M 3 x 0.5</t>
  </si>
  <si>
    <t>M 3.5 x 0.6</t>
  </si>
  <si>
    <t>M 4 x 0.7</t>
  </si>
  <si>
    <t>M 4.5 x 0.75</t>
  </si>
  <si>
    <t>M 5 x 0.8</t>
  </si>
  <si>
    <t>M 5.5 x 0.5</t>
  </si>
  <si>
    <t>M 6 x 1</t>
  </si>
  <si>
    <t>M 7 x 1</t>
  </si>
  <si>
    <t>M 8 x 1.25</t>
  </si>
  <si>
    <t>M 9 x 1.25</t>
  </si>
  <si>
    <t>M 10 x 1.5</t>
  </si>
  <si>
    <t>M 11 x 1.5</t>
  </si>
  <si>
    <t>M 12 x 1.75</t>
  </si>
  <si>
    <t>M 14 x 2</t>
  </si>
  <si>
    <t>M 15 x 1.5</t>
  </si>
  <si>
    <t>M 16 x 2</t>
  </si>
  <si>
    <t>M 17 x 1.5</t>
  </si>
  <si>
    <t>M 18 x 2.5</t>
  </si>
  <si>
    <t>M 20 x 2.5</t>
  </si>
  <si>
    <t>M 22 x 3</t>
  </si>
  <si>
    <t>M 24 x 3</t>
  </si>
  <si>
    <t>M 25 x 2</t>
  </si>
  <si>
    <t>M 26 x 1.5</t>
  </si>
  <si>
    <t>M 27 x 3</t>
  </si>
  <si>
    <t>M 28 x 2</t>
  </si>
  <si>
    <t>M 30 x 3.5</t>
  </si>
  <si>
    <t>M 32 x 2</t>
  </si>
  <si>
    <t>M 33 x 3.5</t>
  </si>
  <si>
    <t>M 35 x 1.5</t>
  </si>
  <si>
    <t>M 36 x 4</t>
  </si>
  <si>
    <t>M 38 x 1.5</t>
  </si>
  <si>
    <t>M 39 x 4</t>
  </si>
  <si>
    <t>M 40 x 3</t>
  </si>
  <si>
    <t>M 42 x 4.5</t>
  </si>
  <si>
    <t>M 45 x 4.5</t>
  </si>
  <si>
    <t>M 48 x 5</t>
  </si>
  <si>
    <t>M 50 x 4</t>
  </si>
  <si>
    <t>M 52 x 5</t>
  </si>
  <si>
    <t>M 55 x 4</t>
  </si>
  <si>
    <t>M 56 x 5.5</t>
  </si>
  <si>
    <t>M 58 x 4</t>
  </si>
  <si>
    <t>M 60 x 5.5</t>
  </si>
  <si>
    <t>M 62 x 4</t>
  </si>
  <si>
    <t>M 63 x 1.5</t>
  </si>
  <si>
    <t>M 64 x 6</t>
  </si>
  <si>
    <t>M 65 x 4</t>
  </si>
  <si>
    <t>M 68 x 6</t>
  </si>
  <si>
    <t>M 70 x 6</t>
  </si>
  <si>
    <t>M 72 x 6</t>
  </si>
  <si>
    <t>M 75 x 6</t>
  </si>
  <si>
    <t>M 76 x 6</t>
  </si>
  <si>
    <t>M 78 x 2</t>
  </si>
  <si>
    <t>M 80 x 6</t>
  </si>
  <si>
    <t>M 82 x 2</t>
  </si>
  <si>
    <t>M 85 x 6</t>
  </si>
  <si>
    <t>M 90 x 6</t>
  </si>
  <si>
    <t>M 95 x 6</t>
  </si>
  <si>
    <t>M 100 x 6</t>
  </si>
  <si>
    <t>ISO Metric profile</t>
  </si>
  <si>
    <t>External Thread</t>
  </si>
  <si>
    <t>Internal Thread</t>
  </si>
  <si>
    <t>depth</t>
  </si>
  <si>
    <t>p</t>
  </si>
  <si>
    <t>m</t>
  </si>
  <si>
    <t>in pitch min</t>
  </si>
  <si>
    <t>pitch</t>
  </si>
  <si>
    <t>size</t>
  </si>
  <si>
    <t>Pitch</t>
  </si>
  <si>
    <t>g</t>
  </si>
  <si>
    <t>h</t>
  </si>
  <si>
    <t>H</t>
  </si>
  <si>
    <t>es</t>
  </si>
  <si>
    <t>N/A</t>
  </si>
  <si>
    <t>TD1</t>
  </si>
  <si>
    <t>Minor Diameter Tolerance of Internal Metric Threads (TD1)</t>
  </si>
  <si>
    <t>Major Diameter Tolerance of External Metric Threads (Td)</t>
  </si>
  <si>
    <t>-0.011Pitch-0.0148</t>
  </si>
  <si>
    <t>Td</t>
  </si>
  <si>
    <t>0.1761*x^0.6954</t>
  </si>
  <si>
    <t>0.1114*x^0.6935</t>
  </si>
  <si>
    <t>0.078x + 0.1413</t>
  </si>
  <si>
    <t>0.0486x + 0.0916</t>
  </si>
  <si>
    <t>&gt; 6</t>
  </si>
  <si>
    <t>Td2</t>
  </si>
  <si>
    <t>1.5    </t>
  </si>
  <si>
    <t>2.8    </t>
  </si>
  <si>
    <t>2.8     </t>
  </si>
  <si>
    <t>5.6     </t>
  </si>
  <si>
    <t>5.6   </t>
  </si>
  <si>
    <t>11.2   </t>
  </si>
  <si>
    <t>11.2     </t>
  </si>
  <si>
    <t>22.4     </t>
  </si>
  <si>
    <t>22.4      </t>
  </si>
  <si>
    <t>45      </t>
  </si>
  <si>
    <t>90      </t>
  </si>
  <si>
    <t>90   </t>
  </si>
  <si>
    <t>180   </t>
  </si>
  <si>
    <t>180  </t>
  </si>
  <si>
    <t>355  </t>
  </si>
  <si>
    <t>M</t>
  </si>
  <si>
    <t>…</t>
  </si>
  <si>
    <t>y</t>
  </si>
  <si>
    <t>z</t>
  </si>
  <si>
    <t>R min</t>
  </si>
  <si>
    <t>-0.0095x2 + 0.1798x + 0.0508</t>
  </si>
  <si>
    <t>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</si>
</sst>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9"/>
      <color rgb="FFFFFFFF"/>
      <name val="Lora"/>
    </font>
    <font>
      <sz val="9"/>
      <color rgb="FF000000"/>
      <name val="Lora"/>
    </font>
    <font>
      <sz val="11"/>
      <color rgb="FF111111"/>
      <name val="Montserrat"/>
    </font>
    <font>
      <b/>
      <sz val="11"/>
      <color rgb="FF111111"/>
      <name val="Montserrat"/>
    </font>
    <font>
      <sz val="10"/>
      <color rgb="FF111111"/>
      <name val="Montserrat"/>
    </font>
  </fonts>
  <fills count="1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0075CF"/>
        <bgColor indexed="64"/>
      </patternFill>
    </fill>
    <fill>
      <patternFill patternType="solid">
        <fgColor rgb="FF6DA9DE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C966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 style="medium">
        <color rgb="FFDDDDDD"/>
      </left>
      <right style="medium">
        <color rgb="FFDDDDDD"/>
      </right>
      <top style="medium">
        <color rgb="FFEEEEEE"/>
      </top>
      <bottom style="thick">
        <color rgb="FF111111"/>
      </bottom>
      <diagonal/>
    </border>
    <border>
      <left style="medium">
        <color rgb="FFDDDDDD"/>
      </left>
      <right style="medium">
        <color rgb="FFDDDDDD"/>
      </right>
      <top style="medium">
        <color rgb="FFEEEEEE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EEEEEE"/>
      </top>
      <bottom style="medium">
        <color rgb="FFDDDDDD"/>
      </bottom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/>
      <diagonal/>
    </border>
    <border>
      <left style="medium">
        <color rgb="FFEEEEEE"/>
      </left>
      <right style="medium">
        <color rgb="FFDDDDDD"/>
      </right>
      <top/>
      <bottom/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 style="medium">
        <color rgb="FFDDDDDD"/>
      </bottom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 style="medium">
        <color rgb="FFEEEEEE"/>
      </bottom>
      <diagonal/>
    </border>
    <border>
      <left style="medium">
        <color rgb="FFDDDDDD"/>
      </left>
      <right style="medium">
        <color rgb="FFDDDDDD"/>
      </right>
      <top style="medium">
        <color rgb="FFEEEEEE"/>
      </top>
      <bottom style="medium">
        <color rgb="FFEEEEEE"/>
      </bottom>
      <diagonal/>
    </border>
    <border>
      <left style="medium">
        <color rgb="FFDDDDDD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 style="thick">
        <color rgb="FF111111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EEEEEE"/>
      </left>
      <right style="medium">
        <color rgb="FFDDDDDD"/>
      </right>
      <top style="thin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EEEEEE"/>
      </left>
      <right style="medium">
        <color rgb="FFDDDDDD"/>
      </right>
      <top/>
      <bottom style="medium">
        <color rgb="FFEEEEEE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center"/>
    </xf>
    <xf numFmtId="164" fontId="0" fillId="0" borderId="0" xfId="0" applyNumberFormat="1"/>
    <xf numFmtId="0" fontId="2" fillId="5" borderId="2" xfId="0" applyFont="1" applyFill="1" applyBorder="1" applyAlignment="1">
      <alignment horizontal="right" vertical="top"/>
    </xf>
    <xf numFmtId="0" fontId="2" fillId="6" borderId="2" xfId="0" applyFont="1" applyFill="1" applyBorder="1" applyAlignment="1">
      <alignment horizontal="right" vertical="top"/>
    </xf>
    <xf numFmtId="0" fontId="5" fillId="7" borderId="9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left" vertical="top" wrapText="1"/>
    </xf>
    <xf numFmtId="0" fontId="5" fillId="7" borderId="14" xfId="0" applyFont="1" applyFill="1" applyBorder="1" applyAlignment="1">
      <alignment horizontal="left" vertical="top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left" vertical="top" wrapText="1"/>
    </xf>
    <xf numFmtId="0" fontId="3" fillId="7" borderId="18" xfId="0" applyFont="1" applyFill="1" applyBorder="1" applyAlignment="1">
      <alignment vertical="center" wrapText="1"/>
    </xf>
    <xf numFmtId="0" fontId="0" fillId="0" borderId="0" xfId="0" quotePrefix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12" borderId="0" xfId="0" applyFill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21" xfId="0" applyFont="1" applyFill="1" applyBorder="1" applyAlignment="1">
      <alignment horizontal="left" vertical="top" wrapText="1"/>
    </xf>
    <xf numFmtId="0" fontId="5" fillId="3" borderId="22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horizontal="left" vertical="top" wrapText="1"/>
    </xf>
    <xf numFmtId="0" fontId="5" fillId="7" borderId="19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7" borderId="20" xfId="0" applyFont="1" applyFill="1" applyBorder="1" applyAlignment="1">
      <alignment horizontal="left" vertical="top" wrapText="1"/>
    </xf>
    <xf numFmtId="0" fontId="5" fillId="3" borderId="19" xfId="0" applyFont="1" applyFill="1" applyBorder="1" applyAlignment="1">
      <alignment horizontal="left" vertical="top" wrapText="1"/>
    </xf>
    <xf numFmtId="0" fontId="5" fillId="7" borderId="23" xfId="0" applyFont="1" applyFill="1" applyBorder="1" applyAlignment="1">
      <alignment horizontal="left" vertical="top" wrapText="1"/>
    </xf>
    <xf numFmtId="0" fontId="5" fillId="7" borderId="24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561023622047244E-3"/>
                  <c:y val="0.18163240011665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Sheet1!$Y$36:$Y$57</c:f>
              <c:numCache>
                <c:formatCode>General</c:formatCode>
                <c:ptCount val="22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</c:numCache>
            </c:numRef>
          </c:xVal>
          <c:yVal>
            <c:numRef>
              <c:f>Sheet1!$Z$36:$Z$57</c:f>
              <c:numCache>
                <c:formatCode>General</c:formatCode>
                <c:ptCount val="22"/>
                <c:pt idx="0">
                  <c:v>5.2999999999999999E-2</c:v>
                </c:pt>
                <c:pt idx="1">
                  <c:v>6.3E-2</c:v>
                </c:pt>
                <c:pt idx="2">
                  <c:v>7.0999999999999994E-2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0.112</c:v>
                </c:pt>
                <c:pt idx="7">
                  <c:v>0.11799999999999999</c:v>
                </c:pt>
                <c:pt idx="8">
                  <c:v>0.125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0.21199999999999999</c:v>
                </c:pt>
                <c:pt idx="13">
                  <c:v>0.23599999999999999</c:v>
                </c:pt>
                <c:pt idx="14">
                  <c:v>0.28000000000000003</c:v>
                </c:pt>
                <c:pt idx="15">
                  <c:v>0.315</c:v>
                </c:pt>
                <c:pt idx="16">
                  <c:v>0.35499999999999998</c:v>
                </c:pt>
                <c:pt idx="17">
                  <c:v>0.375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6-4FCD-846D-6735FA28AF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49842638448474E-2"/>
                  <c:y val="-1.2311506145841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Sheet1!$Y$36:$Y$57</c:f>
              <c:numCache>
                <c:formatCode>General</c:formatCode>
                <c:ptCount val="22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</c:numCache>
            </c:numRef>
          </c:xVal>
          <c:yVal>
            <c:numRef>
              <c:f>Sheet1!$AA$36:$AA$57</c:f>
              <c:numCache>
                <c:formatCode>General</c:formatCode>
                <c:ptCount val="22"/>
                <c:pt idx="0">
                  <c:v>8.5000000000000006E-2</c:v>
                </c:pt>
                <c:pt idx="1">
                  <c:v>0.1</c:v>
                </c:pt>
                <c:pt idx="2">
                  <c:v>0.112</c:v>
                </c:pt>
                <c:pt idx="3">
                  <c:v>0.125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  <c:pt idx="9">
                  <c:v>0.23599999999999999</c:v>
                </c:pt>
                <c:pt idx="10">
                  <c:v>0.26500000000000001</c:v>
                </c:pt>
                <c:pt idx="11">
                  <c:v>0.3</c:v>
                </c:pt>
                <c:pt idx="12">
                  <c:v>0.33500000000000002</c:v>
                </c:pt>
                <c:pt idx="13">
                  <c:v>0.375</c:v>
                </c:pt>
                <c:pt idx="14">
                  <c:v>0.45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0.67</c:v>
                </c:pt>
                <c:pt idx="19">
                  <c:v>0.71</c:v>
                </c:pt>
                <c:pt idx="20">
                  <c:v>0.75</c:v>
                </c:pt>
                <c:pt idx="2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6-4FCD-846D-6735FA28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03528"/>
        <c:axId val="527404184"/>
      </c:scatterChart>
      <c:valAx>
        <c:axId val="5274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4184"/>
        <c:crosses val="autoZero"/>
        <c:crossBetween val="midCat"/>
      </c:valAx>
      <c:valAx>
        <c:axId val="5274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47</xdr:row>
      <xdr:rowOff>161925</xdr:rowOff>
    </xdr:from>
    <xdr:to>
      <xdr:col>34</xdr:col>
      <xdr:colOff>57150</xdr:colOff>
      <xdr:row>66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DD842-7D09-4672-B770-77F650A8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workbookViewId="0">
      <selection activeCell="M3" sqref="M3:M29"/>
    </sheetView>
  </sheetViews>
  <sheetFormatPr defaultRowHeight="15" x14ac:dyDescent="0.25"/>
  <cols>
    <col min="1" max="1" width="17.42578125" customWidth="1"/>
    <col min="18" max="18" width="12.7109375" customWidth="1"/>
    <col min="21" max="21" width="10.5703125" customWidth="1"/>
    <col min="22" max="22" width="11.28515625" customWidth="1"/>
  </cols>
  <sheetData>
    <row r="1" spans="1:27" ht="16.5" thickBot="1" x14ac:dyDescent="0.3">
      <c r="A1" s="3" t="s">
        <v>72</v>
      </c>
      <c r="B1" s="28" t="s">
        <v>73</v>
      </c>
      <c r="C1" s="30"/>
      <c r="D1" s="30"/>
      <c r="E1" s="30"/>
      <c r="F1" s="30"/>
      <c r="G1" s="29"/>
      <c r="H1" s="28" t="s">
        <v>74</v>
      </c>
      <c r="I1" s="30"/>
      <c r="J1" s="30"/>
      <c r="K1" s="30"/>
      <c r="L1" s="30"/>
      <c r="M1" s="30"/>
      <c r="N1" s="29"/>
    </row>
    <row r="2" spans="1:27" ht="16.5" thickBot="1" x14ac:dyDescent="0.3">
      <c r="A2" s="3" t="s">
        <v>0</v>
      </c>
      <c r="B2" s="28" t="s">
        <v>1</v>
      </c>
      <c r="C2" s="29"/>
      <c r="D2" s="28" t="s">
        <v>2</v>
      </c>
      <c r="E2" s="29"/>
      <c r="F2" s="28" t="s">
        <v>3</v>
      </c>
      <c r="G2" s="29"/>
      <c r="H2" s="28" t="s">
        <v>3</v>
      </c>
      <c r="I2" s="29"/>
      <c r="J2" s="28" t="s">
        <v>2</v>
      </c>
      <c r="K2" s="29"/>
      <c r="L2" s="28" t="s">
        <v>1</v>
      </c>
      <c r="M2" s="29"/>
      <c r="N2" s="3" t="s">
        <v>4</v>
      </c>
      <c r="O2" t="s">
        <v>77</v>
      </c>
      <c r="P2" t="s">
        <v>76</v>
      </c>
      <c r="Q2" t="s">
        <v>75</v>
      </c>
      <c r="V2" t="s">
        <v>78</v>
      </c>
      <c r="Z2" t="s">
        <v>76</v>
      </c>
    </row>
    <row r="3" spans="1:27" ht="16.5" thickBot="1" x14ac:dyDescent="0.3">
      <c r="A3" s="1" t="s">
        <v>5</v>
      </c>
      <c r="B3" s="5" t="s">
        <v>6</v>
      </c>
      <c r="C3" s="5" t="s">
        <v>7</v>
      </c>
      <c r="D3" s="1" t="s">
        <v>6</v>
      </c>
      <c r="E3" s="5" t="s">
        <v>7</v>
      </c>
      <c r="F3" s="1" t="s">
        <v>6</v>
      </c>
      <c r="G3" s="1" t="s">
        <v>7</v>
      </c>
      <c r="H3" s="1" t="s">
        <v>7</v>
      </c>
      <c r="I3" s="5" t="s">
        <v>6</v>
      </c>
      <c r="J3" s="1" t="s">
        <v>7</v>
      </c>
      <c r="K3" s="5" t="s">
        <v>6</v>
      </c>
      <c r="L3" s="5" t="s">
        <v>7</v>
      </c>
      <c r="M3" s="1" t="s">
        <v>6</v>
      </c>
      <c r="N3" s="1" t="s">
        <v>8</v>
      </c>
      <c r="V3" s="4"/>
      <c r="Z3">
        <v>0.8</v>
      </c>
      <c r="AA3">
        <v>9.5000000000000001E-2</v>
      </c>
    </row>
    <row r="4" spans="1:27" ht="16.5" thickBot="1" x14ac:dyDescent="0.3">
      <c r="A4" s="2" t="s">
        <v>9</v>
      </c>
      <c r="B4" s="2">
        <v>1.9810000000000001</v>
      </c>
      <c r="C4" s="2">
        <v>1.8859999999999999</v>
      </c>
      <c r="D4" s="2">
        <v>1.7210000000000001</v>
      </c>
      <c r="E4" s="2">
        <v>1.6539999999999999</v>
      </c>
      <c r="F4" s="2">
        <v>1.548</v>
      </c>
      <c r="G4" s="2">
        <v>1.4079999999999999</v>
      </c>
      <c r="H4" s="2">
        <v>1.5669999999999999</v>
      </c>
      <c r="I4" s="2">
        <v>1.679</v>
      </c>
      <c r="J4" s="2">
        <v>1.74</v>
      </c>
      <c r="K4" s="2">
        <v>1.83</v>
      </c>
      <c r="L4" s="2">
        <v>2</v>
      </c>
      <c r="M4" s="2">
        <v>2.1480000000000001</v>
      </c>
      <c r="N4" s="2">
        <v>1.6</v>
      </c>
      <c r="O4">
        <v>2</v>
      </c>
      <c r="P4">
        <v>0.4</v>
      </c>
      <c r="Q4">
        <f t="shared" ref="Q4:Q30" si="0">0.6495*P4</f>
        <v>0.25979999999999998</v>
      </c>
      <c r="V4" s="4">
        <f>O4-Q4</f>
        <v>1.7402</v>
      </c>
      <c r="Z4">
        <v>1</v>
      </c>
      <c r="AA4">
        <v>0.112</v>
      </c>
    </row>
    <row r="5" spans="1:27" ht="16.5" thickBot="1" x14ac:dyDescent="0.3">
      <c r="A5" s="1" t="s">
        <v>10</v>
      </c>
      <c r="B5" s="1">
        <v>2.1800000000000002</v>
      </c>
      <c r="C5" s="1">
        <v>2.08</v>
      </c>
      <c r="D5" s="1">
        <v>1.8879999999999999</v>
      </c>
      <c r="E5" s="1">
        <v>1.8169999999999999</v>
      </c>
      <c r="F5" s="1">
        <v>1.6930000000000001</v>
      </c>
      <c r="G5" s="1">
        <v>1.54</v>
      </c>
      <c r="H5" s="1">
        <v>1.7130000000000001</v>
      </c>
      <c r="I5" s="1">
        <v>1.8380000000000001</v>
      </c>
      <c r="J5" s="1">
        <v>1.9079999999999999</v>
      </c>
      <c r="K5" s="1">
        <v>2.0030000000000001</v>
      </c>
      <c r="L5" s="1">
        <v>2.2000000000000002</v>
      </c>
      <c r="M5" s="1">
        <v>2.36</v>
      </c>
      <c r="N5" s="1">
        <v>1.75</v>
      </c>
      <c r="O5">
        <v>2.2000000000000002</v>
      </c>
      <c r="P5">
        <v>0.45</v>
      </c>
      <c r="Q5">
        <f t="shared" si="0"/>
        <v>0.29227500000000001</v>
      </c>
      <c r="V5" s="4">
        <f t="shared" ref="V5:V30" si="1">O5-Q5</f>
        <v>1.9077250000000001</v>
      </c>
      <c r="Z5">
        <v>1.25</v>
      </c>
      <c r="AA5">
        <v>0.11799999999999999</v>
      </c>
    </row>
    <row r="6" spans="1:27" ht="16.5" thickBot="1" x14ac:dyDescent="0.3">
      <c r="A6" s="2" t="s">
        <v>11</v>
      </c>
      <c r="B6" s="2">
        <v>2.2799999999999998</v>
      </c>
      <c r="C6" s="2">
        <v>2.1800000000000002</v>
      </c>
      <c r="D6" s="2">
        <v>1.988</v>
      </c>
      <c r="E6" s="2">
        <v>1.917</v>
      </c>
      <c r="F6" s="2">
        <v>1.7929999999999999</v>
      </c>
      <c r="G6" s="2">
        <v>1.64</v>
      </c>
      <c r="H6" s="2">
        <v>1.8129999999999999</v>
      </c>
      <c r="I6" s="2">
        <v>1.9379999999999999</v>
      </c>
      <c r="J6" s="2">
        <v>2.008</v>
      </c>
      <c r="K6" s="2">
        <v>2.1030000000000002</v>
      </c>
      <c r="L6" s="2">
        <v>2.2999999999999998</v>
      </c>
      <c r="M6" s="2">
        <v>2.46</v>
      </c>
      <c r="N6" s="2">
        <v>1.85</v>
      </c>
      <c r="O6">
        <v>2.2999999999999998</v>
      </c>
      <c r="P6">
        <v>0.45</v>
      </c>
      <c r="Q6">
        <f t="shared" si="0"/>
        <v>0.29227500000000001</v>
      </c>
      <c r="V6" s="4">
        <f t="shared" si="1"/>
        <v>2.0077249999999998</v>
      </c>
      <c r="Z6">
        <v>1.5</v>
      </c>
      <c r="AA6">
        <v>0.13200000000000001</v>
      </c>
    </row>
    <row r="7" spans="1:27" ht="16.5" thickBot="1" x14ac:dyDescent="0.3">
      <c r="A7" s="1" t="s">
        <v>12</v>
      </c>
      <c r="B7" s="1">
        <v>2.48</v>
      </c>
      <c r="C7" s="1">
        <v>2.38</v>
      </c>
      <c r="D7" s="1">
        <v>2.1880000000000002</v>
      </c>
      <c r="E7" s="1">
        <v>2.117</v>
      </c>
      <c r="F7" s="1">
        <v>1.9930000000000001</v>
      </c>
      <c r="G7" s="1">
        <v>1.84</v>
      </c>
      <c r="H7" s="1">
        <v>2.0129999999999999</v>
      </c>
      <c r="I7" s="1">
        <v>2.1379999999999999</v>
      </c>
      <c r="J7" s="1">
        <v>2.2080000000000002</v>
      </c>
      <c r="K7" s="1">
        <v>2.3029999999999999</v>
      </c>
      <c r="L7" s="1">
        <v>2.5</v>
      </c>
      <c r="M7" s="1">
        <v>2.66</v>
      </c>
      <c r="N7" s="1">
        <v>2.0499999999999998</v>
      </c>
      <c r="O7">
        <v>2.5</v>
      </c>
      <c r="P7">
        <v>0.45</v>
      </c>
      <c r="Q7">
        <f t="shared" si="0"/>
        <v>0.29227500000000001</v>
      </c>
      <c r="V7" s="4">
        <f t="shared" si="1"/>
        <v>2.2077249999999999</v>
      </c>
      <c r="Z7">
        <v>1.75</v>
      </c>
      <c r="AA7">
        <v>0.15</v>
      </c>
    </row>
    <row r="8" spans="1:27" ht="16.5" thickBot="1" x14ac:dyDescent="0.3">
      <c r="A8" s="2" t="s">
        <v>13</v>
      </c>
      <c r="B8" s="2">
        <v>2.58</v>
      </c>
      <c r="C8" s="2">
        <v>2.48</v>
      </c>
      <c r="D8" s="2">
        <v>2.2879999999999998</v>
      </c>
      <c r="E8" s="2">
        <v>2.2170000000000001</v>
      </c>
      <c r="F8" s="2">
        <v>2.093</v>
      </c>
      <c r="G8" s="2">
        <v>1.94</v>
      </c>
      <c r="H8" s="2">
        <v>2.113</v>
      </c>
      <c r="I8" s="2">
        <v>2.238</v>
      </c>
      <c r="J8" s="2">
        <v>2.3079999999999998</v>
      </c>
      <c r="K8" s="2">
        <v>2.3929999999999998</v>
      </c>
      <c r="L8" s="2">
        <v>2.6</v>
      </c>
      <c r="M8" s="2">
        <v>2.75</v>
      </c>
      <c r="N8" s="2">
        <v>2.15</v>
      </c>
      <c r="O8">
        <v>2.6</v>
      </c>
      <c r="P8">
        <v>0.45</v>
      </c>
      <c r="Q8">
        <f t="shared" si="0"/>
        <v>0.29227500000000001</v>
      </c>
      <c r="V8" s="4">
        <f t="shared" si="1"/>
        <v>2.307725</v>
      </c>
      <c r="Z8">
        <v>2</v>
      </c>
      <c r="AA8">
        <v>0.16</v>
      </c>
    </row>
    <row r="9" spans="1:27" ht="16.5" thickBot="1" x14ac:dyDescent="0.3">
      <c r="A9" s="1" t="s">
        <v>14</v>
      </c>
      <c r="B9" s="1">
        <v>2.98</v>
      </c>
      <c r="C9" s="1">
        <v>2.8740000000000001</v>
      </c>
      <c r="D9" s="1">
        <v>2.6549999999999998</v>
      </c>
      <c r="E9" s="1">
        <v>2.58</v>
      </c>
      <c r="F9" s="1">
        <v>2.4390000000000001</v>
      </c>
      <c r="G9" s="1">
        <v>2.2719999999999998</v>
      </c>
      <c r="H9" s="1">
        <v>2.4590000000000001</v>
      </c>
      <c r="I9" s="1">
        <v>2.5990000000000002</v>
      </c>
      <c r="J9" s="1">
        <v>2.6749999999999998</v>
      </c>
      <c r="K9" s="1">
        <v>2.7749999999999999</v>
      </c>
      <c r="L9" s="1">
        <v>3</v>
      </c>
      <c r="M9" s="1">
        <v>3.1720000000000002</v>
      </c>
      <c r="N9" s="1">
        <v>2.5</v>
      </c>
      <c r="O9">
        <v>3</v>
      </c>
      <c r="P9">
        <v>0.5</v>
      </c>
      <c r="Q9">
        <f t="shared" si="0"/>
        <v>0.32474999999999998</v>
      </c>
      <c r="V9" s="4">
        <f t="shared" si="1"/>
        <v>2.6752500000000001</v>
      </c>
      <c r="Z9">
        <v>2.5</v>
      </c>
      <c r="AA9">
        <v>0.17</v>
      </c>
    </row>
    <row r="10" spans="1:27" ht="16.5" thickBot="1" x14ac:dyDescent="0.3">
      <c r="A10" s="2" t="s">
        <v>15</v>
      </c>
      <c r="B10" s="2">
        <v>3.4790000000000001</v>
      </c>
      <c r="C10" s="2">
        <v>3.3540000000000001</v>
      </c>
      <c r="D10" s="2">
        <v>3.089</v>
      </c>
      <c r="E10" s="2">
        <v>3.004</v>
      </c>
      <c r="F10" s="2">
        <v>2.8290000000000002</v>
      </c>
      <c r="G10" s="2">
        <v>2.6349999999999998</v>
      </c>
      <c r="H10" s="2">
        <v>2.85</v>
      </c>
      <c r="I10" s="2">
        <v>3.01</v>
      </c>
      <c r="J10" s="2">
        <v>3.11</v>
      </c>
      <c r="K10" s="2">
        <v>3.222</v>
      </c>
      <c r="L10" s="2">
        <v>3.5</v>
      </c>
      <c r="M10" s="2">
        <v>3.6989999999999998</v>
      </c>
      <c r="N10" s="2">
        <v>2.9</v>
      </c>
      <c r="O10">
        <v>3.5</v>
      </c>
      <c r="P10">
        <v>0.6</v>
      </c>
      <c r="Q10">
        <f t="shared" si="0"/>
        <v>0.38969999999999999</v>
      </c>
      <c r="V10" s="4">
        <f t="shared" si="1"/>
        <v>3.1103000000000001</v>
      </c>
    </row>
    <row r="11" spans="1:27" ht="16.5" thickBot="1" x14ac:dyDescent="0.3">
      <c r="A11" s="1" t="s">
        <v>16</v>
      </c>
      <c r="B11" s="1">
        <v>3.9780000000000002</v>
      </c>
      <c r="C11" s="1">
        <v>3.8380000000000001</v>
      </c>
      <c r="D11" s="1">
        <v>3.5230000000000001</v>
      </c>
      <c r="E11" s="1">
        <v>3.4329999999999998</v>
      </c>
      <c r="F11" s="1">
        <v>3.22</v>
      </c>
      <c r="G11" s="1">
        <v>3.0019999999999998</v>
      </c>
      <c r="H11" s="1">
        <v>3.242</v>
      </c>
      <c r="I11" s="1">
        <v>3.4220000000000002</v>
      </c>
      <c r="J11" s="1">
        <v>3.5449999999999999</v>
      </c>
      <c r="K11" s="1">
        <v>3.6629999999999998</v>
      </c>
      <c r="L11" s="1">
        <v>4</v>
      </c>
      <c r="M11" s="1">
        <v>4.2190000000000003</v>
      </c>
      <c r="N11" s="1">
        <v>3.3</v>
      </c>
      <c r="O11">
        <v>4</v>
      </c>
      <c r="P11">
        <v>0.7</v>
      </c>
      <c r="Q11">
        <f t="shared" si="0"/>
        <v>0.45464999999999994</v>
      </c>
      <c r="V11" s="4">
        <f t="shared" si="1"/>
        <v>3.54535</v>
      </c>
    </row>
    <row r="12" spans="1:27" ht="16.5" thickBot="1" x14ac:dyDescent="0.3">
      <c r="A12" s="2" t="s">
        <v>17</v>
      </c>
      <c r="B12" s="2">
        <v>4.4779999999999998</v>
      </c>
      <c r="C12" s="2">
        <v>4.3380000000000001</v>
      </c>
      <c r="D12" s="2">
        <v>3.9910000000000001</v>
      </c>
      <c r="E12" s="2">
        <v>3.9009999999999998</v>
      </c>
      <c r="F12" s="2">
        <v>3.6659999999999999</v>
      </c>
      <c r="G12" s="2">
        <v>3.4390000000000001</v>
      </c>
      <c r="H12" s="2">
        <v>3.6880000000000002</v>
      </c>
      <c r="I12" s="2">
        <v>3.8780000000000001</v>
      </c>
      <c r="J12" s="2">
        <v>4.0129999999999999</v>
      </c>
      <c r="K12" s="2">
        <v>4.1310000000000002</v>
      </c>
      <c r="L12" s="2">
        <v>4.5</v>
      </c>
      <c r="M12" s="2">
        <v>4.726</v>
      </c>
      <c r="N12" s="2">
        <v>3.75</v>
      </c>
      <c r="O12">
        <v>4.5</v>
      </c>
      <c r="P12">
        <v>0.75</v>
      </c>
      <c r="Q12">
        <f t="shared" si="0"/>
        <v>0.48712499999999997</v>
      </c>
      <c r="V12" s="4">
        <f t="shared" si="1"/>
        <v>4.0128750000000002</v>
      </c>
    </row>
    <row r="13" spans="1:27" ht="16.5" thickBot="1" x14ac:dyDescent="0.3">
      <c r="A13" s="1" t="s">
        <v>18</v>
      </c>
      <c r="B13" s="1">
        <v>4.976</v>
      </c>
      <c r="C13" s="1">
        <v>4.8259999999999996</v>
      </c>
      <c r="D13" s="1">
        <v>4.4560000000000004</v>
      </c>
      <c r="E13" s="1">
        <v>4.3609999999999998</v>
      </c>
      <c r="F13" s="1">
        <v>4.1100000000000003</v>
      </c>
      <c r="G13" s="1">
        <v>3.8690000000000002</v>
      </c>
      <c r="H13" s="1">
        <v>4.1340000000000003</v>
      </c>
      <c r="I13" s="1">
        <v>4.3339999999999996</v>
      </c>
      <c r="J13" s="1">
        <v>4.4800000000000004</v>
      </c>
      <c r="K13" s="1">
        <v>4.6050000000000004</v>
      </c>
      <c r="L13" s="1">
        <v>5</v>
      </c>
      <c r="M13" s="1">
        <v>5.24</v>
      </c>
      <c r="N13" s="1">
        <v>4.2</v>
      </c>
      <c r="O13">
        <v>5</v>
      </c>
      <c r="P13">
        <v>0.8</v>
      </c>
      <c r="Q13">
        <f t="shared" si="0"/>
        <v>0.51959999999999995</v>
      </c>
      <c r="V13" s="4">
        <f t="shared" si="1"/>
        <v>4.4804000000000004</v>
      </c>
    </row>
    <row r="14" spans="1:27" ht="16.5" thickBot="1" x14ac:dyDescent="0.3">
      <c r="A14" s="2" t="s">
        <v>19</v>
      </c>
      <c r="B14" s="2">
        <v>5.48</v>
      </c>
      <c r="C14" s="2">
        <v>5.3739999999999997</v>
      </c>
      <c r="D14" s="2">
        <v>5.1550000000000002</v>
      </c>
      <c r="E14" s="2">
        <v>5.0650000000000004</v>
      </c>
      <c r="F14" s="2">
        <v>4.9390000000000001</v>
      </c>
      <c r="G14" s="2">
        <v>4.7569999999999997</v>
      </c>
      <c r="H14" s="2">
        <v>4.9589999999999996</v>
      </c>
      <c r="I14" s="2">
        <v>5.0990000000000002</v>
      </c>
      <c r="J14" s="2">
        <v>5.1749999999999998</v>
      </c>
      <c r="K14" s="2">
        <v>5.2949999999999999</v>
      </c>
      <c r="L14" s="2">
        <v>5.5</v>
      </c>
      <c r="M14" s="2">
        <v>5.6920000000000002</v>
      </c>
      <c r="N14" s="2">
        <v>5</v>
      </c>
      <c r="O14">
        <v>5.5</v>
      </c>
      <c r="P14">
        <v>0.5</v>
      </c>
      <c r="Q14">
        <f t="shared" si="0"/>
        <v>0.32474999999999998</v>
      </c>
      <c r="V14" s="4">
        <f t="shared" si="1"/>
        <v>5.1752500000000001</v>
      </c>
    </row>
    <row r="15" spans="1:27" ht="16.5" thickBot="1" x14ac:dyDescent="0.3">
      <c r="A15" s="1" t="s">
        <v>20</v>
      </c>
      <c r="B15" s="1">
        <v>5.9740000000000002</v>
      </c>
      <c r="C15" s="1">
        <v>5.7939999999999996</v>
      </c>
      <c r="D15" s="1">
        <v>5.3239999999999998</v>
      </c>
      <c r="E15" s="1">
        <v>5.2119999999999997</v>
      </c>
      <c r="F15" s="1">
        <v>4.891</v>
      </c>
      <c r="G15" s="1">
        <v>4.5960000000000001</v>
      </c>
      <c r="H15" s="1">
        <v>4.9169999999999998</v>
      </c>
      <c r="I15" s="1">
        <v>5.1529999999999996</v>
      </c>
      <c r="J15" s="1">
        <v>5.35</v>
      </c>
      <c r="K15" s="1">
        <v>5.5</v>
      </c>
      <c r="L15" s="1">
        <v>6</v>
      </c>
      <c r="M15" s="1">
        <v>6.2939999999999996</v>
      </c>
      <c r="N15" s="1">
        <v>5</v>
      </c>
      <c r="O15">
        <v>6</v>
      </c>
      <c r="P15">
        <v>1</v>
      </c>
      <c r="Q15">
        <f t="shared" si="0"/>
        <v>0.64949999999999997</v>
      </c>
      <c r="V15" s="4">
        <f t="shared" si="1"/>
        <v>5.3505000000000003</v>
      </c>
    </row>
    <row r="16" spans="1:27" ht="16.5" thickBot="1" x14ac:dyDescent="0.3">
      <c r="A16" s="2" t="s">
        <v>21</v>
      </c>
      <c r="B16" s="2">
        <v>6.9740000000000002</v>
      </c>
      <c r="C16" s="2">
        <v>6.7939999999999996</v>
      </c>
      <c r="D16" s="2">
        <v>6.3239999999999998</v>
      </c>
      <c r="E16" s="2">
        <v>6.2119999999999997</v>
      </c>
      <c r="F16" s="2">
        <v>5.891</v>
      </c>
      <c r="G16" s="2">
        <v>5.5960000000000001</v>
      </c>
      <c r="H16" s="2">
        <v>5.9169999999999998</v>
      </c>
      <c r="I16" s="2">
        <v>6.1529999999999996</v>
      </c>
      <c r="J16" s="2">
        <v>6.35</v>
      </c>
      <c r="K16" s="2">
        <v>6.5</v>
      </c>
      <c r="L16" s="2">
        <v>7</v>
      </c>
      <c r="M16" s="2">
        <v>7.2939999999999996</v>
      </c>
      <c r="N16" s="2">
        <v>6</v>
      </c>
      <c r="O16">
        <v>7</v>
      </c>
      <c r="P16">
        <v>1</v>
      </c>
      <c r="Q16">
        <f t="shared" si="0"/>
        <v>0.64949999999999997</v>
      </c>
      <c r="V16" s="4">
        <f t="shared" si="1"/>
        <v>6.3505000000000003</v>
      </c>
    </row>
    <row r="17" spans="1:22" ht="16.5" thickBot="1" x14ac:dyDescent="0.3">
      <c r="A17" s="1" t="s">
        <v>22</v>
      </c>
      <c r="B17" s="1">
        <v>7.9720000000000004</v>
      </c>
      <c r="C17" s="1">
        <v>7.76</v>
      </c>
      <c r="D17" s="1">
        <v>7.16</v>
      </c>
      <c r="E17" s="1">
        <v>7.0419999999999998</v>
      </c>
      <c r="F17" s="1">
        <v>6.6189999999999998</v>
      </c>
      <c r="G17" s="1">
        <v>6.2720000000000002</v>
      </c>
      <c r="H17" s="1">
        <v>6.6470000000000002</v>
      </c>
      <c r="I17" s="1">
        <v>6.9119999999999999</v>
      </c>
      <c r="J17" s="1">
        <v>7.1879999999999997</v>
      </c>
      <c r="K17" s="1">
        <v>7.3479999999999999</v>
      </c>
      <c r="L17" s="1">
        <v>8</v>
      </c>
      <c r="M17" s="1">
        <v>8.34</v>
      </c>
      <c r="N17" s="1">
        <v>6.75</v>
      </c>
      <c r="O17">
        <v>8</v>
      </c>
      <c r="P17">
        <v>1.25</v>
      </c>
      <c r="Q17">
        <f t="shared" si="0"/>
        <v>0.8118749999999999</v>
      </c>
      <c r="V17" s="4">
        <f t="shared" si="1"/>
        <v>7.1881250000000003</v>
      </c>
    </row>
    <row r="18" spans="1:22" ht="16.5" thickBot="1" x14ac:dyDescent="0.3">
      <c r="A18" s="2" t="s">
        <v>23</v>
      </c>
      <c r="B18" s="2">
        <v>8.9719999999999995</v>
      </c>
      <c r="C18" s="2">
        <v>8.76</v>
      </c>
      <c r="D18" s="2">
        <v>8.16</v>
      </c>
      <c r="E18" s="2">
        <v>8.0419999999999998</v>
      </c>
      <c r="F18" s="2">
        <v>7.6189999999999998</v>
      </c>
      <c r="G18" s="2">
        <v>7.2720000000000002</v>
      </c>
      <c r="H18" s="2">
        <v>7.6470000000000002</v>
      </c>
      <c r="I18" s="2">
        <v>7.9119999999999999</v>
      </c>
      <c r="J18" s="2">
        <v>8.1880000000000006</v>
      </c>
      <c r="K18" s="2">
        <v>8.3480000000000008</v>
      </c>
      <c r="L18" s="2">
        <v>9</v>
      </c>
      <c r="M18" s="2">
        <v>9.34</v>
      </c>
      <c r="N18" s="2">
        <v>7.75</v>
      </c>
      <c r="Q18">
        <f t="shared" si="0"/>
        <v>0</v>
      </c>
      <c r="V18" s="4">
        <f t="shared" si="1"/>
        <v>0</v>
      </c>
    </row>
    <row r="19" spans="1:22" ht="16.5" thickBot="1" x14ac:dyDescent="0.3">
      <c r="A19" s="1" t="s">
        <v>24</v>
      </c>
      <c r="B19" s="1">
        <v>9.968</v>
      </c>
      <c r="C19" s="1">
        <v>9.7319999999999993</v>
      </c>
      <c r="D19" s="1">
        <v>8.9939999999999998</v>
      </c>
      <c r="E19" s="1">
        <v>8.8620000000000001</v>
      </c>
      <c r="F19" s="1">
        <v>8.3439999999999994</v>
      </c>
      <c r="G19" s="1">
        <v>7.9379999999999997</v>
      </c>
      <c r="H19" s="1">
        <v>8.3759999999999994</v>
      </c>
      <c r="I19" s="1">
        <v>8.6760000000000002</v>
      </c>
      <c r="J19" s="1">
        <v>9.0259999999999998</v>
      </c>
      <c r="K19" s="1">
        <v>9.2059999999999995</v>
      </c>
      <c r="L19" s="1">
        <v>10</v>
      </c>
      <c r="M19" s="1">
        <v>10.396000000000001</v>
      </c>
      <c r="N19" s="1">
        <v>8.5</v>
      </c>
      <c r="Q19">
        <f t="shared" si="0"/>
        <v>0</v>
      </c>
      <c r="V19" s="4">
        <f t="shared" si="1"/>
        <v>0</v>
      </c>
    </row>
    <row r="20" spans="1:22" ht="16.5" thickBot="1" x14ac:dyDescent="0.3">
      <c r="A20" s="2" t="s">
        <v>25</v>
      </c>
      <c r="B20" s="2">
        <v>10.97</v>
      </c>
      <c r="C20" s="2">
        <v>10.73</v>
      </c>
      <c r="D20" s="2">
        <v>9.9939999999999998</v>
      </c>
      <c r="E20" s="2">
        <v>9.8620000000000001</v>
      </c>
      <c r="F20" s="2">
        <v>9.3439999999999994</v>
      </c>
      <c r="G20" s="2">
        <v>8.9380000000000006</v>
      </c>
      <c r="H20" s="2">
        <v>9.3759999999999994</v>
      </c>
      <c r="I20" s="2">
        <v>9.6760000000000002</v>
      </c>
      <c r="J20" s="2">
        <v>10.026</v>
      </c>
      <c r="K20" s="2">
        <v>10.196</v>
      </c>
      <c r="L20" s="2">
        <v>11</v>
      </c>
      <c r="M20" s="2">
        <v>11.387</v>
      </c>
      <c r="N20" s="2">
        <v>9.5</v>
      </c>
      <c r="Q20">
        <f t="shared" si="0"/>
        <v>0</v>
      </c>
      <c r="V20" s="4">
        <f t="shared" si="1"/>
        <v>0</v>
      </c>
    </row>
    <row r="21" spans="1:22" ht="16.5" thickBot="1" x14ac:dyDescent="0.3">
      <c r="A21" s="1" t="s">
        <v>26</v>
      </c>
      <c r="B21" s="1">
        <v>11.97</v>
      </c>
      <c r="C21" s="1">
        <v>11.7</v>
      </c>
      <c r="D21" s="1">
        <v>10.83</v>
      </c>
      <c r="E21" s="1">
        <v>10.68</v>
      </c>
      <c r="F21" s="1">
        <v>10.071999999999999</v>
      </c>
      <c r="G21" s="1">
        <v>9.6010000000000009</v>
      </c>
      <c r="H21" s="1">
        <v>10.106</v>
      </c>
      <c r="I21" s="1">
        <v>10.441000000000001</v>
      </c>
      <c r="J21" s="1">
        <v>10.863</v>
      </c>
      <c r="K21" s="1">
        <v>11.063000000000001</v>
      </c>
      <c r="L21" s="1">
        <v>12</v>
      </c>
      <c r="M21" s="1">
        <v>12.452999999999999</v>
      </c>
      <c r="N21" s="1">
        <v>10.25</v>
      </c>
      <c r="Q21">
        <f t="shared" si="0"/>
        <v>0</v>
      </c>
      <c r="V21" s="4">
        <f t="shared" si="1"/>
        <v>0</v>
      </c>
    </row>
    <row r="22" spans="1:22" ht="16.5" thickBot="1" x14ac:dyDescent="0.3">
      <c r="A22" s="2" t="s">
        <v>27</v>
      </c>
      <c r="B22" s="2">
        <v>13.96</v>
      </c>
      <c r="C22" s="2">
        <v>13.68</v>
      </c>
      <c r="D22" s="2">
        <v>12.66</v>
      </c>
      <c r="E22" s="2">
        <v>12.5</v>
      </c>
      <c r="F22" s="2">
        <v>11.797000000000001</v>
      </c>
      <c r="G22" s="2">
        <v>11.271000000000001</v>
      </c>
      <c r="H22" s="2">
        <v>11.835000000000001</v>
      </c>
      <c r="I22" s="2">
        <v>12.21</v>
      </c>
      <c r="J22" s="2">
        <v>12.701000000000001</v>
      </c>
      <c r="K22" s="2">
        <v>12.913</v>
      </c>
      <c r="L22" s="2">
        <v>14</v>
      </c>
      <c r="M22" s="2">
        <v>14.500999999999999</v>
      </c>
      <c r="N22" s="2">
        <v>12</v>
      </c>
      <c r="Q22">
        <f t="shared" si="0"/>
        <v>0</v>
      </c>
      <c r="V22" s="4">
        <f t="shared" si="1"/>
        <v>0</v>
      </c>
    </row>
    <row r="23" spans="1:22" ht="16.5" thickBot="1" x14ac:dyDescent="0.3">
      <c r="A23" s="1" t="s">
        <v>28</v>
      </c>
      <c r="B23" s="1">
        <v>14.97</v>
      </c>
      <c r="C23" s="1">
        <v>14.73</v>
      </c>
      <c r="D23" s="1">
        <v>13.99</v>
      </c>
      <c r="E23" s="1">
        <v>13.85</v>
      </c>
      <c r="F23" s="1">
        <v>13.343999999999999</v>
      </c>
      <c r="G23" s="1">
        <v>12.93</v>
      </c>
      <c r="H23" s="1">
        <v>13.375999999999999</v>
      </c>
      <c r="I23" s="1">
        <v>13.676</v>
      </c>
      <c r="J23" s="1">
        <v>14.026</v>
      </c>
      <c r="K23" s="1">
        <v>14.215999999999999</v>
      </c>
      <c r="L23" s="1">
        <v>15</v>
      </c>
      <c r="M23" s="1">
        <v>15.407</v>
      </c>
      <c r="N23" s="1">
        <v>13.5</v>
      </c>
      <c r="Q23">
        <f t="shared" si="0"/>
        <v>0</v>
      </c>
      <c r="V23" s="4">
        <f t="shared" si="1"/>
        <v>0</v>
      </c>
    </row>
    <row r="24" spans="1:22" ht="16.5" thickBot="1" x14ac:dyDescent="0.3">
      <c r="A24" s="2" t="s">
        <v>29</v>
      </c>
      <c r="B24" s="2">
        <v>15.96</v>
      </c>
      <c r="C24" s="2">
        <v>15.68</v>
      </c>
      <c r="D24" s="2">
        <v>14.66</v>
      </c>
      <c r="E24" s="2">
        <v>14.5</v>
      </c>
      <c r="F24" s="2">
        <v>13.797000000000001</v>
      </c>
      <c r="G24" s="2">
        <v>13.271000000000001</v>
      </c>
      <c r="H24" s="2">
        <v>13.835000000000001</v>
      </c>
      <c r="I24" s="2">
        <v>14.21</v>
      </c>
      <c r="J24" s="2">
        <v>14.701000000000001</v>
      </c>
      <c r="K24" s="2">
        <v>14.913</v>
      </c>
      <c r="L24" s="2">
        <v>16</v>
      </c>
      <c r="M24" s="2">
        <v>16.501000000000001</v>
      </c>
      <c r="N24" s="2">
        <v>14</v>
      </c>
      <c r="Q24">
        <f t="shared" si="0"/>
        <v>0</v>
      </c>
      <c r="V24" s="4">
        <f t="shared" si="1"/>
        <v>0</v>
      </c>
    </row>
    <row r="25" spans="1:22" ht="16.5" thickBot="1" x14ac:dyDescent="0.3">
      <c r="A25" s="1" t="s">
        <v>30</v>
      </c>
      <c r="B25" s="1">
        <v>16.97</v>
      </c>
      <c r="C25" s="1">
        <v>16.73</v>
      </c>
      <c r="D25" s="1">
        <v>15.99</v>
      </c>
      <c r="E25" s="1">
        <v>15.85</v>
      </c>
      <c r="F25" s="1">
        <v>15.343999999999999</v>
      </c>
      <c r="G25" s="1">
        <v>14.93</v>
      </c>
      <c r="H25" s="1">
        <v>15.375999999999999</v>
      </c>
      <c r="I25" s="1">
        <v>15.676</v>
      </c>
      <c r="J25" s="1">
        <v>16.026</v>
      </c>
      <c r="K25" s="1">
        <v>16.216000000000001</v>
      </c>
      <c r="L25" s="1">
        <v>17</v>
      </c>
      <c r="M25" s="1">
        <v>17.407</v>
      </c>
      <c r="N25" s="1">
        <v>15.5</v>
      </c>
      <c r="Q25">
        <f t="shared" si="0"/>
        <v>0</v>
      </c>
      <c r="V25" s="4">
        <f t="shared" si="1"/>
        <v>0</v>
      </c>
    </row>
    <row r="26" spans="1:22" ht="16.5" thickBot="1" x14ac:dyDescent="0.3">
      <c r="A26" s="2" t="s">
        <v>31</v>
      </c>
      <c r="B26" s="2">
        <v>17.96</v>
      </c>
      <c r="C26" s="2">
        <v>17.62</v>
      </c>
      <c r="D26" s="2">
        <v>16.329999999999998</v>
      </c>
      <c r="E26" s="2">
        <v>16.16</v>
      </c>
      <c r="F26" s="2">
        <v>15.252000000000001</v>
      </c>
      <c r="G26" s="2">
        <v>14.624000000000001</v>
      </c>
      <c r="H26" s="2">
        <v>15.294</v>
      </c>
      <c r="I26" s="2">
        <v>15.744</v>
      </c>
      <c r="J26" s="2">
        <v>16.376000000000001</v>
      </c>
      <c r="K26" s="2">
        <v>16.600999999999999</v>
      </c>
      <c r="L26" s="2">
        <v>18</v>
      </c>
      <c r="M26" s="2">
        <v>18.585000000000001</v>
      </c>
      <c r="N26" s="2">
        <v>15.5</v>
      </c>
      <c r="Q26">
        <f t="shared" si="0"/>
        <v>0</v>
      </c>
      <c r="V26" s="4">
        <f t="shared" si="1"/>
        <v>0</v>
      </c>
    </row>
    <row r="27" spans="1:22" ht="16.5" thickBot="1" x14ac:dyDescent="0.3">
      <c r="A27" s="1" t="s">
        <v>32</v>
      </c>
      <c r="B27" s="1">
        <v>19.96</v>
      </c>
      <c r="C27" s="1">
        <v>19.62</v>
      </c>
      <c r="D27" s="1">
        <v>18.329999999999998</v>
      </c>
      <c r="E27" s="1">
        <v>18.16</v>
      </c>
      <c r="F27" s="1">
        <v>17.251999999999999</v>
      </c>
      <c r="G27" s="1">
        <v>16.623999999999999</v>
      </c>
      <c r="H27" s="1">
        <v>17.294</v>
      </c>
      <c r="I27" s="1">
        <v>17.744</v>
      </c>
      <c r="J27" s="1">
        <v>18.376000000000001</v>
      </c>
      <c r="K27" s="1">
        <v>18.600000000000001</v>
      </c>
      <c r="L27" s="1">
        <v>20</v>
      </c>
      <c r="M27" s="1">
        <v>20.585000000000001</v>
      </c>
      <c r="N27" s="1">
        <v>17.5</v>
      </c>
      <c r="Q27">
        <f t="shared" si="0"/>
        <v>0</v>
      </c>
      <c r="V27" s="4">
        <f t="shared" si="1"/>
        <v>0</v>
      </c>
    </row>
    <row r="28" spans="1:22" ht="16.5" thickBot="1" x14ac:dyDescent="0.3">
      <c r="A28" s="2" t="s">
        <v>33</v>
      </c>
      <c r="B28" s="2">
        <v>21.95</v>
      </c>
      <c r="C28" s="2">
        <v>21.58</v>
      </c>
      <c r="D28" s="2">
        <v>20</v>
      </c>
      <c r="E28" s="2">
        <v>19.82</v>
      </c>
      <c r="F28" s="2">
        <v>18.704000000000001</v>
      </c>
      <c r="G28" s="2">
        <v>17.97</v>
      </c>
      <c r="H28" s="2">
        <v>18.751999999999999</v>
      </c>
      <c r="I28" s="2">
        <v>19.251999999999999</v>
      </c>
      <c r="J28" s="2">
        <v>20.050999999999998</v>
      </c>
      <c r="K28" s="2">
        <v>20.295999999999999</v>
      </c>
      <c r="L28" s="2">
        <v>22</v>
      </c>
      <c r="M28" s="2">
        <v>22.677</v>
      </c>
      <c r="N28" s="2">
        <v>19</v>
      </c>
      <c r="Q28">
        <f t="shared" si="0"/>
        <v>0</v>
      </c>
      <c r="V28" s="4">
        <f t="shared" si="1"/>
        <v>0</v>
      </c>
    </row>
    <row r="29" spans="1:22" ht="16.5" thickBot="1" x14ac:dyDescent="0.3">
      <c r="A29" s="1" t="s">
        <v>34</v>
      </c>
      <c r="B29" s="1">
        <v>23.95</v>
      </c>
      <c r="C29" s="1">
        <v>23.58</v>
      </c>
      <c r="D29" s="1">
        <v>22</v>
      </c>
      <c r="E29" s="1">
        <v>21.8</v>
      </c>
      <c r="F29" s="1">
        <v>20.704000000000001</v>
      </c>
      <c r="G29" s="1">
        <v>19.954999999999998</v>
      </c>
      <c r="H29" s="1">
        <v>20.751999999999999</v>
      </c>
      <c r="I29" s="1">
        <v>21.251999999999999</v>
      </c>
      <c r="J29" s="1">
        <v>22.050999999999998</v>
      </c>
      <c r="K29" s="1">
        <v>22.315999999999999</v>
      </c>
      <c r="L29" s="1">
        <v>24</v>
      </c>
      <c r="M29" s="1">
        <v>24.698</v>
      </c>
      <c r="N29" s="1">
        <v>21</v>
      </c>
      <c r="Q29">
        <f t="shared" si="0"/>
        <v>0</v>
      </c>
      <c r="V29" s="4">
        <f t="shared" si="1"/>
        <v>0</v>
      </c>
    </row>
    <row r="30" spans="1:22" ht="16.5" thickBot="1" x14ac:dyDescent="0.3">
      <c r="A30" s="2" t="s">
        <v>35</v>
      </c>
      <c r="B30" s="2">
        <v>24.96</v>
      </c>
      <c r="C30" s="2">
        <v>24.68</v>
      </c>
      <c r="D30" s="2">
        <v>23.66</v>
      </c>
      <c r="E30" s="2">
        <v>23.49</v>
      </c>
      <c r="F30" s="2">
        <v>22.797000000000001</v>
      </c>
      <c r="G30" s="2">
        <v>22.260999999999999</v>
      </c>
      <c r="H30" s="2">
        <v>22.835000000000001</v>
      </c>
      <c r="I30" s="2">
        <v>23.21</v>
      </c>
      <c r="J30" s="2">
        <v>23.701000000000001</v>
      </c>
      <c r="K30" s="2">
        <v>23.925000000000001</v>
      </c>
      <c r="L30" s="2">
        <v>25</v>
      </c>
      <c r="M30" s="2">
        <v>25.513000000000002</v>
      </c>
      <c r="N30" s="2">
        <v>23</v>
      </c>
      <c r="Q30">
        <f t="shared" si="0"/>
        <v>0</v>
      </c>
      <c r="V30" s="4">
        <f t="shared" si="1"/>
        <v>0</v>
      </c>
    </row>
    <row r="31" spans="1:22" ht="16.5" thickBot="1" x14ac:dyDescent="0.3">
      <c r="A31" s="1" t="s">
        <v>36</v>
      </c>
      <c r="B31" s="1">
        <v>25.97</v>
      </c>
      <c r="C31" s="1">
        <v>25.73</v>
      </c>
      <c r="D31" s="1">
        <v>24.99</v>
      </c>
      <c r="E31" s="1">
        <v>24.84</v>
      </c>
      <c r="F31" s="1">
        <v>24.344000000000001</v>
      </c>
      <c r="G31" s="1">
        <v>23.92</v>
      </c>
      <c r="H31" s="1">
        <v>24.376000000000001</v>
      </c>
      <c r="I31" s="1">
        <v>24.675999999999998</v>
      </c>
      <c r="J31" s="1">
        <v>25.026</v>
      </c>
      <c r="K31" s="1">
        <v>25.225999999999999</v>
      </c>
      <c r="L31" s="1">
        <v>26</v>
      </c>
      <c r="M31" s="1">
        <v>26.417000000000002</v>
      </c>
      <c r="N31" s="1">
        <v>24.5</v>
      </c>
      <c r="R31" s="4"/>
    </row>
    <row r="32" spans="1:22" ht="16.5" thickBot="1" x14ac:dyDescent="0.3">
      <c r="A32" s="2" t="s">
        <v>37</v>
      </c>
      <c r="B32" s="2">
        <v>26.95</v>
      </c>
      <c r="C32" s="2">
        <v>26.58</v>
      </c>
      <c r="D32" s="2">
        <v>25</v>
      </c>
      <c r="E32" s="2">
        <v>24.8</v>
      </c>
      <c r="F32" s="2">
        <v>23.704000000000001</v>
      </c>
      <c r="G32" s="2">
        <v>22.954999999999998</v>
      </c>
      <c r="H32" s="2">
        <v>23.751999999999999</v>
      </c>
      <c r="I32" s="2">
        <v>24.251999999999999</v>
      </c>
      <c r="J32" s="2">
        <v>25.050999999999998</v>
      </c>
      <c r="K32" s="2">
        <v>25.315999999999999</v>
      </c>
      <c r="L32" s="2">
        <v>27</v>
      </c>
      <c r="M32" s="2">
        <v>27.698</v>
      </c>
      <c r="N32" s="2">
        <v>24</v>
      </c>
    </row>
    <row r="33" spans="1:14" ht="16.5" thickBot="1" x14ac:dyDescent="0.3">
      <c r="A33" s="1" t="s">
        <v>38</v>
      </c>
      <c r="B33" s="1">
        <v>27.96</v>
      </c>
      <c r="C33" s="1">
        <v>27.68</v>
      </c>
      <c r="D33" s="1">
        <v>26.66</v>
      </c>
      <c r="E33" s="1">
        <v>26.49</v>
      </c>
      <c r="F33" s="1">
        <v>25.797000000000001</v>
      </c>
      <c r="G33" s="1">
        <v>25.260999999999999</v>
      </c>
      <c r="H33" s="1">
        <v>25.835000000000001</v>
      </c>
      <c r="I33" s="1">
        <v>26.21</v>
      </c>
      <c r="J33" s="1">
        <v>26.701000000000001</v>
      </c>
      <c r="K33" s="1">
        <v>26.925000000000001</v>
      </c>
      <c r="L33" s="1">
        <v>28</v>
      </c>
      <c r="M33" s="1">
        <v>28.513000000000002</v>
      </c>
      <c r="N33" s="1">
        <v>26</v>
      </c>
    </row>
    <row r="34" spans="1:14" ht="16.5" thickBot="1" x14ac:dyDescent="0.3">
      <c r="A34" s="2" t="s">
        <v>39</v>
      </c>
      <c r="B34" s="2">
        <v>29.95</v>
      </c>
      <c r="C34" s="2">
        <v>29.52</v>
      </c>
      <c r="D34" s="2">
        <v>27.67</v>
      </c>
      <c r="E34" s="2">
        <v>27.46</v>
      </c>
      <c r="F34" s="2">
        <v>26.158000000000001</v>
      </c>
      <c r="G34" s="2">
        <v>25.306000000000001</v>
      </c>
      <c r="H34" s="2">
        <v>26.210999999999999</v>
      </c>
      <c r="I34" s="2">
        <v>26.771000000000001</v>
      </c>
      <c r="J34" s="2">
        <v>27.727</v>
      </c>
      <c r="K34" s="2">
        <v>28.007000000000001</v>
      </c>
      <c r="L34" s="2">
        <v>30</v>
      </c>
      <c r="M34" s="2">
        <v>30.785</v>
      </c>
      <c r="N34" s="2">
        <v>26.5</v>
      </c>
    </row>
    <row r="35" spans="1:14" ht="16.5" thickBot="1" x14ac:dyDescent="0.3">
      <c r="A35" s="1" t="s">
        <v>40</v>
      </c>
      <c r="B35" s="1">
        <v>31.96</v>
      </c>
      <c r="C35" s="1">
        <v>31.68</v>
      </c>
      <c r="D35" s="1">
        <v>30.66</v>
      </c>
      <c r="E35" s="1">
        <v>30.49</v>
      </c>
      <c r="F35" s="1">
        <v>29.797000000000001</v>
      </c>
      <c r="G35" s="1">
        <v>29.260999999999999</v>
      </c>
      <c r="H35" s="1">
        <v>29.835000000000001</v>
      </c>
      <c r="I35" s="1">
        <v>30.21</v>
      </c>
      <c r="J35" s="1">
        <v>30.701000000000001</v>
      </c>
      <c r="K35" s="1">
        <v>30.925000000000001</v>
      </c>
      <c r="L35" s="1">
        <v>32</v>
      </c>
      <c r="M35" s="1">
        <v>32.512999999999998</v>
      </c>
      <c r="N35" s="1">
        <v>30</v>
      </c>
    </row>
    <row r="36" spans="1:14" ht="16.5" thickBot="1" x14ac:dyDescent="0.3">
      <c r="A36" s="2" t="s">
        <v>41</v>
      </c>
      <c r="B36" s="2">
        <v>32.97</v>
      </c>
      <c r="C36" s="2">
        <v>32.54</v>
      </c>
      <c r="D36" s="2">
        <v>30.7</v>
      </c>
      <c r="E36" s="2">
        <v>30.48</v>
      </c>
      <c r="F36" s="2">
        <v>29.178999999999998</v>
      </c>
      <c r="G36" s="2">
        <v>28.327000000000002</v>
      </c>
      <c r="H36" s="2">
        <v>29.210999999999999</v>
      </c>
      <c r="I36" s="2">
        <v>29.771000000000001</v>
      </c>
      <c r="J36" s="2">
        <v>30.727</v>
      </c>
      <c r="K36" s="2">
        <v>31.007000000000001</v>
      </c>
      <c r="L36" s="2">
        <v>33</v>
      </c>
      <c r="M36" s="2">
        <v>33.784999999999997</v>
      </c>
      <c r="N36" s="2">
        <v>29.5</v>
      </c>
    </row>
    <row r="37" spans="1:14" ht="16.5" thickBot="1" x14ac:dyDescent="0.3">
      <c r="A37" s="1" t="s">
        <v>42</v>
      </c>
      <c r="B37" s="1">
        <v>34.97</v>
      </c>
      <c r="C37" s="1">
        <v>34.729999999999997</v>
      </c>
      <c r="D37" s="1">
        <v>33.99</v>
      </c>
      <c r="E37" s="1">
        <v>33.840000000000003</v>
      </c>
      <c r="F37" s="1">
        <v>33.344000000000001</v>
      </c>
      <c r="G37" s="1">
        <v>32.92</v>
      </c>
      <c r="H37" s="1">
        <v>33.375999999999998</v>
      </c>
      <c r="I37" s="1">
        <v>33.676000000000002</v>
      </c>
      <c r="J37" s="1">
        <v>34.026000000000003</v>
      </c>
      <c r="K37" s="1">
        <v>34.225999999999999</v>
      </c>
      <c r="L37" s="1">
        <v>35</v>
      </c>
      <c r="M37" s="1">
        <v>35.415999999999997</v>
      </c>
      <c r="N37" s="1">
        <v>33.5</v>
      </c>
    </row>
    <row r="38" spans="1:14" ht="16.5" thickBot="1" x14ac:dyDescent="0.3">
      <c r="A38" s="2" t="s">
        <v>43</v>
      </c>
      <c r="B38" s="2">
        <v>35.94</v>
      </c>
      <c r="C38" s="2">
        <v>35.47</v>
      </c>
      <c r="D38" s="2">
        <v>33.340000000000003</v>
      </c>
      <c r="E38" s="2">
        <v>33.119999999999997</v>
      </c>
      <c r="F38" s="2">
        <v>31.61</v>
      </c>
      <c r="G38" s="2">
        <v>30.654</v>
      </c>
      <c r="H38" s="2">
        <v>31.67</v>
      </c>
      <c r="I38" s="2">
        <v>32.270000000000003</v>
      </c>
      <c r="J38" s="2">
        <v>33.402000000000001</v>
      </c>
      <c r="K38" s="2">
        <v>33.701999999999998</v>
      </c>
      <c r="L38" s="2">
        <v>36</v>
      </c>
      <c r="M38" s="2">
        <v>36.877000000000002</v>
      </c>
      <c r="N38" s="2">
        <v>32</v>
      </c>
    </row>
    <row r="39" spans="1:14" ht="16.5" thickBot="1" x14ac:dyDescent="0.3">
      <c r="A39" s="1" t="s">
        <v>44</v>
      </c>
      <c r="B39" s="1">
        <v>37.97</v>
      </c>
      <c r="C39" s="1">
        <v>37.729999999999997</v>
      </c>
      <c r="D39" s="1">
        <v>36.99</v>
      </c>
      <c r="E39" s="1">
        <v>36.840000000000003</v>
      </c>
      <c r="F39" s="1">
        <v>36.344000000000001</v>
      </c>
      <c r="G39" s="1">
        <v>35.92</v>
      </c>
      <c r="H39" s="1">
        <v>36.375999999999998</v>
      </c>
      <c r="I39" s="1">
        <v>36.676000000000002</v>
      </c>
      <c r="J39" s="1">
        <v>37.026000000000003</v>
      </c>
      <c r="K39" s="1">
        <v>37.225999999999999</v>
      </c>
      <c r="L39" s="1">
        <v>38</v>
      </c>
      <c r="M39" s="1">
        <v>38.417000000000002</v>
      </c>
      <c r="N39" s="1">
        <v>36.5</v>
      </c>
    </row>
    <row r="40" spans="1:14" ht="16.5" thickBot="1" x14ac:dyDescent="0.3">
      <c r="A40" s="2" t="s">
        <v>45</v>
      </c>
      <c r="B40" s="2">
        <v>38.94</v>
      </c>
      <c r="C40" s="2">
        <v>38.47</v>
      </c>
      <c r="D40" s="2">
        <v>36.340000000000003</v>
      </c>
      <c r="E40" s="2">
        <v>36.119999999999997</v>
      </c>
      <c r="F40" s="2">
        <v>34.61</v>
      </c>
      <c r="G40" s="2">
        <v>33.654000000000003</v>
      </c>
      <c r="H40" s="2">
        <v>34.67</v>
      </c>
      <c r="I40" s="2">
        <v>35.270000000000003</v>
      </c>
      <c r="J40" s="2">
        <v>36.402000000000001</v>
      </c>
      <c r="K40" s="2">
        <v>36.701999999999998</v>
      </c>
      <c r="L40" s="2">
        <v>39</v>
      </c>
      <c r="M40" s="2">
        <v>39.877000000000002</v>
      </c>
      <c r="N40" s="2">
        <v>35</v>
      </c>
    </row>
    <row r="41" spans="1:14" ht="16.5" thickBot="1" x14ac:dyDescent="0.3">
      <c r="A41" s="1" t="s">
        <v>46</v>
      </c>
      <c r="B41" s="1">
        <v>39.950000000000003</v>
      </c>
      <c r="C41" s="1">
        <v>39.58</v>
      </c>
      <c r="D41" s="1">
        <v>38</v>
      </c>
      <c r="E41" s="1">
        <v>37.799999999999997</v>
      </c>
      <c r="F41" s="1">
        <v>36.704000000000001</v>
      </c>
      <c r="G41" s="1">
        <v>35.954999999999998</v>
      </c>
      <c r="H41" s="1">
        <v>36.752000000000002</v>
      </c>
      <c r="I41" s="1">
        <v>37.252000000000002</v>
      </c>
      <c r="J41" s="1">
        <v>38.051000000000002</v>
      </c>
      <c r="K41" s="1">
        <v>38.316000000000003</v>
      </c>
      <c r="L41" s="1">
        <v>40</v>
      </c>
      <c r="M41" s="1">
        <v>40.698</v>
      </c>
      <c r="N41" s="1">
        <v>37</v>
      </c>
    </row>
    <row r="42" spans="1:14" ht="16.5" thickBot="1" x14ac:dyDescent="0.3">
      <c r="A42" s="2" t="s">
        <v>47</v>
      </c>
      <c r="B42" s="2">
        <v>41.94</v>
      </c>
      <c r="C42" s="2">
        <v>41.44</v>
      </c>
      <c r="D42" s="2">
        <v>39.01</v>
      </c>
      <c r="E42" s="2">
        <v>38.78</v>
      </c>
      <c r="F42" s="2">
        <v>37.066000000000003</v>
      </c>
      <c r="G42" s="2">
        <v>36.006</v>
      </c>
      <c r="H42" s="2">
        <v>37.128999999999998</v>
      </c>
      <c r="I42" s="2">
        <v>37.798999999999999</v>
      </c>
      <c r="J42" s="2">
        <v>39.076999999999998</v>
      </c>
      <c r="K42" s="2">
        <v>39.392000000000003</v>
      </c>
      <c r="L42" s="2">
        <v>42</v>
      </c>
      <c r="M42" s="2">
        <v>42.965000000000003</v>
      </c>
      <c r="N42" s="2">
        <v>37.5</v>
      </c>
    </row>
    <row r="43" spans="1:14" ht="16.5" thickBot="1" x14ac:dyDescent="0.3">
      <c r="A43" s="1" t="s">
        <v>48</v>
      </c>
      <c r="B43" s="1">
        <v>44.94</v>
      </c>
      <c r="C43" s="1">
        <v>44.44</v>
      </c>
      <c r="D43" s="1">
        <v>42.01</v>
      </c>
      <c r="E43" s="1">
        <v>41.78</v>
      </c>
      <c r="F43" s="1">
        <v>40.066000000000003</v>
      </c>
      <c r="G43" s="1">
        <v>39.006</v>
      </c>
      <c r="H43" s="1">
        <v>40.128999999999998</v>
      </c>
      <c r="I43" s="1">
        <v>40.798999999999999</v>
      </c>
      <c r="J43" s="1">
        <v>42.076999999999998</v>
      </c>
      <c r="K43" s="1">
        <v>42.392000000000003</v>
      </c>
      <c r="L43" s="1">
        <v>45</v>
      </c>
      <c r="M43" s="1">
        <v>45.965000000000003</v>
      </c>
      <c r="N43" s="1">
        <v>40.5</v>
      </c>
    </row>
    <row r="44" spans="1:14" ht="16.5" thickBot="1" x14ac:dyDescent="0.3">
      <c r="A44" s="2" t="s">
        <v>49</v>
      </c>
      <c r="B44" s="2">
        <v>47.93</v>
      </c>
      <c r="C44" s="2">
        <v>47.4</v>
      </c>
      <c r="D44" s="2">
        <v>44.68</v>
      </c>
      <c r="E44" s="2">
        <v>44.43</v>
      </c>
      <c r="F44" s="2">
        <v>42.515999999999998</v>
      </c>
      <c r="G44" s="2">
        <v>41.350999999999999</v>
      </c>
      <c r="H44" s="2">
        <v>42.587000000000003</v>
      </c>
      <c r="I44" s="2">
        <v>43.296999999999997</v>
      </c>
      <c r="J44" s="2">
        <v>44.752000000000002</v>
      </c>
      <c r="K44" s="2">
        <v>45.087000000000003</v>
      </c>
      <c r="L44" s="2">
        <v>48</v>
      </c>
      <c r="M44" s="2">
        <v>49.057000000000002</v>
      </c>
      <c r="N44" s="2">
        <v>43</v>
      </c>
    </row>
    <row r="45" spans="1:14" ht="16.5" thickBot="1" x14ac:dyDescent="0.3">
      <c r="A45" s="1" t="s">
        <v>50</v>
      </c>
      <c r="B45" s="1">
        <v>49.94</v>
      </c>
      <c r="C45" s="1">
        <v>49.47</v>
      </c>
      <c r="D45" s="1">
        <v>47.34</v>
      </c>
      <c r="E45" s="1">
        <v>47.11</v>
      </c>
      <c r="F45" s="1">
        <v>45.61</v>
      </c>
      <c r="G45" s="1">
        <v>44.642000000000003</v>
      </c>
      <c r="H45" s="1">
        <v>45.67</v>
      </c>
      <c r="I45" s="1">
        <v>46.27</v>
      </c>
      <c r="J45" s="1">
        <v>47.402000000000001</v>
      </c>
      <c r="K45" s="1">
        <v>47.716999999999999</v>
      </c>
      <c r="L45" s="1">
        <v>50</v>
      </c>
      <c r="M45" s="1">
        <v>50.892000000000003</v>
      </c>
      <c r="N45" s="1">
        <v>46</v>
      </c>
    </row>
    <row r="46" spans="1:14" ht="16.5" thickBot="1" x14ac:dyDescent="0.3">
      <c r="A46" s="2" t="s">
        <v>51</v>
      </c>
      <c r="B46" s="2">
        <v>51.93</v>
      </c>
      <c r="C46" s="2">
        <v>51.4</v>
      </c>
      <c r="D46" s="2">
        <v>48.68</v>
      </c>
      <c r="E46" s="2">
        <v>48.45</v>
      </c>
      <c r="F46" s="2">
        <v>46.515999999999998</v>
      </c>
      <c r="G46" s="2">
        <v>45.365000000000002</v>
      </c>
      <c r="H46" s="2">
        <v>46.587000000000003</v>
      </c>
      <c r="I46" s="2">
        <v>47.296999999999997</v>
      </c>
      <c r="J46" s="2">
        <v>48.752000000000002</v>
      </c>
      <c r="K46" s="2">
        <v>49.067</v>
      </c>
      <c r="L46" s="2">
        <v>52</v>
      </c>
      <c r="M46" s="2">
        <v>53.036999999999999</v>
      </c>
      <c r="N46" s="2">
        <v>47</v>
      </c>
    </row>
    <row r="47" spans="1:14" ht="16.5" thickBot="1" x14ac:dyDescent="0.3">
      <c r="A47" s="1" t="s">
        <v>52</v>
      </c>
      <c r="B47" s="1">
        <v>54.94</v>
      </c>
      <c r="C47" s="1">
        <v>54.47</v>
      </c>
      <c r="D47" s="1">
        <v>52.34</v>
      </c>
      <c r="E47" s="1">
        <v>52.11</v>
      </c>
      <c r="F47" s="1">
        <v>50.61</v>
      </c>
      <c r="G47" s="1">
        <v>49.642000000000003</v>
      </c>
      <c r="H47" s="1">
        <v>50.67</v>
      </c>
      <c r="I47" s="1">
        <v>51.27</v>
      </c>
      <c r="J47" s="1">
        <v>52.402000000000001</v>
      </c>
      <c r="K47" s="1">
        <v>52.716999999999999</v>
      </c>
      <c r="L47" s="1">
        <v>55</v>
      </c>
      <c r="M47" s="1">
        <v>55.892000000000003</v>
      </c>
      <c r="N47" s="1">
        <v>51</v>
      </c>
    </row>
    <row r="48" spans="1:14" ht="16.5" thickBot="1" x14ac:dyDescent="0.3">
      <c r="A48" s="2" t="s">
        <v>53</v>
      </c>
      <c r="B48" s="2">
        <v>55.93</v>
      </c>
      <c r="C48" s="2">
        <v>55.37</v>
      </c>
      <c r="D48" s="2">
        <v>52.35</v>
      </c>
      <c r="E48" s="2">
        <v>52.09</v>
      </c>
      <c r="F48" s="2">
        <v>49.970999999999997</v>
      </c>
      <c r="G48" s="2">
        <v>48.7</v>
      </c>
      <c r="H48" s="2">
        <v>50.045999999999999</v>
      </c>
      <c r="I48" s="2">
        <v>50.795999999999999</v>
      </c>
      <c r="J48" s="2">
        <v>52.427999999999997</v>
      </c>
      <c r="K48" s="2">
        <v>52.783000000000001</v>
      </c>
      <c r="L48" s="2">
        <v>56</v>
      </c>
      <c r="M48" s="2">
        <v>57.149000000000001</v>
      </c>
      <c r="N48" s="2">
        <v>50.5</v>
      </c>
    </row>
    <row r="49" spans="1:14" ht="16.5" thickBot="1" x14ac:dyDescent="0.3">
      <c r="A49" s="1" t="s">
        <v>54</v>
      </c>
      <c r="B49" s="1">
        <v>57.94</v>
      </c>
      <c r="C49" s="1">
        <v>57.47</v>
      </c>
      <c r="D49" s="1">
        <v>55.34</v>
      </c>
      <c r="E49" s="1">
        <v>55.11</v>
      </c>
      <c r="F49" s="1">
        <v>53.61</v>
      </c>
      <c r="G49" s="1">
        <v>52.642000000000003</v>
      </c>
      <c r="H49" s="1">
        <v>53.67</v>
      </c>
      <c r="I49" s="1">
        <v>54.27</v>
      </c>
      <c r="J49" s="1">
        <v>55.402000000000001</v>
      </c>
      <c r="K49" s="1">
        <v>55.716999999999999</v>
      </c>
      <c r="L49" s="1">
        <v>58</v>
      </c>
      <c r="M49" s="1">
        <v>58.892000000000003</v>
      </c>
      <c r="N49" s="1">
        <v>54</v>
      </c>
    </row>
    <row r="50" spans="1:14" ht="16.5" thickBot="1" x14ac:dyDescent="0.3">
      <c r="A50" s="2" t="s">
        <v>55</v>
      </c>
      <c r="B50" s="2">
        <v>59.93</v>
      </c>
      <c r="C50" s="2">
        <v>59.37</v>
      </c>
      <c r="D50" s="2">
        <v>56.35</v>
      </c>
      <c r="E50" s="2">
        <v>56.09</v>
      </c>
      <c r="F50" s="2">
        <v>53.970999999999997</v>
      </c>
      <c r="G50" s="2">
        <v>52.7</v>
      </c>
      <c r="H50" s="2">
        <v>54.045999999999999</v>
      </c>
      <c r="I50" s="2">
        <v>54.795999999999999</v>
      </c>
      <c r="J50" s="2">
        <v>56.427999999999997</v>
      </c>
      <c r="K50" s="2">
        <v>56.783000000000001</v>
      </c>
      <c r="L50" s="2">
        <v>60</v>
      </c>
      <c r="M50" s="2">
        <v>61.149000000000001</v>
      </c>
      <c r="N50" s="2">
        <v>54.5</v>
      </c>
    </row>
    <row r="51" spans="1:14" ht="16.5" thickBot="1" x14ac:dyDescent="0.3">
      <c r="A51" s="1" t="s">
        <v>56</v>
      </c>
      <c r="B51" s="1">
        <v>61.94</v>
      </c>
      <c r="C51" s="1">
        <v>61.47</v>
      </c>
      <c r="D51" s="1">
        <v>59.34</v>
      </c>
      <c r="E51" s="1">
        <v>59.11</v>
      </c>
      <c r="F51" s="1">
        <v>57.61</v>
      </c>
      <c r="G51" s="1">
        <v>56.642000000000003</v>
      </c>
      <c r="H51" s="1">
        <v>57.67</v>
      </c>
      <c r="I51" s="1">
        <v>58.27</v>
      </c>
      <c r="J51" s="1">
        <v>59.402000000000001</v>
      </c>
      <c r="K51" s="1">
        <v>59.716999999999999</v>
      </c>
      <c r="L51" s="1">
        <v>62</v>
      </c>
      <c r="M51" s="1">
        <v>62.892000000000003</v>
      </c>
      <c r="N51" s="1">
        <v>58</v>
      </c>
    </row>
    <row r="52" spans="1:14" ht="16.5" thickBot="1" x14ac:dyDescent="0.3">
      <c r="A52" s="2" t="s">
        <v>57</v>
      </c>
      <c r="B52" s="2">
        <v>62.97</v>
      </c>
      <c r="C52" s="2">
        <v>62.73</v>
      </c>
      <c r="D52" s="2">
        <v>61.99</v>
      </c>
      <c r="E52" s="2">
        <v>61.83</v>
      </c>
      <c r="F52" s="2">
        <v>61.344000000000001</v>
      </c>
      <c r="G52" s="2">
        <v>60.91</v>
      </c>
      <c r="H52" s="2">
        <v>61.375999999999998</v>
      </c>
      <c r="I52" s="2">
        <v>61.676000000000002</v>
      </c>
      <c r="J52" s="2">
        <v>62.026000000000003</v>
      </c>
      <c r="K52" s="2">
        <v>62.238</v>
      </c>
      <c r="L52" s="2">
        <v>63</v>
      </c>
      <c r="M52" s="2">
        <v>63.429000000000002</v>
      </c>
      <c r="N52" s="2">
        <v>61.5</v>
      </c>
    </row>
    <row r="53" spans="1:14" ht="16.5" thickBot="1" x14ac:dyDescent="0.3">
      <c r="A53" s="1" t="s">
        <v>58</v>
      </c>
      <c r="B53" s="1">
        <v>63.92</v>
      </c>
      <c r="C53" s="1">
        <v>63.32</v>
      </c>
      <c r="D53" s="1">
        <v>60.02</v>
      </c>
      <c r="E53" s="1">
        <v>59.74</v>
      </c>
      <c r="F53" s="1">
        <v>57.424999999999997</v>
      </c>
      <c r="G53" s="1">
        <v>56.046999999999997</v>
      </c>
      <c r="H53" s="1">
        <v>57.505000000000003</v>
      </c>
      <c r="I53" s="1">
        <v>58.305</v>
      </c>
      <c r="J53" s="1">
        <v>60.103000000000002</v>
      </c>
      <c r="K53" s="1">
        <v>60.478000000000002</v>
      </c>
      <c r="L53" s="1">
        <v>64</v>
      </c>
      <c r="M53" s="1">
        <v>65.241</v>
      </c>
      <c r="N53" s="1">
        <v>58</v>
      </c>
    </row>
    <row r="54" spans="1:14" ht="16.5" thickBot="1" x14ac:dyDescent="0.3">
      <c r="A54" s="2" t="s">
        <v>59</v>
      </c>
      <c r="B54" s="2">
        <v>64.94</v>
      </c>
      <c r="C54" s="2">
        <v>64.47</v>
      </c>
      <c r="D54" s="2">
        <v>62.34</v>
      </c>
      <c r="E54" s="2">
        <v>62.11</v>
      </c>
      <c r="F54" s="2">
        <v>60.61</v>
      </c>
      <c r="G54" s="2">
        <v>59.642000000000003</v>
      </c>
      <c r="H54" s="2">
        <v>60.67</v>
      </c>
      <c r="I54" s="2">
        <v>61.27</v>
      </c>
      <c r="J54" s="2">
        <v>62.402000000000001</v>
      </c>
      <c r="K54" s="2">
        <v>62.716999999999999</v>
      </c>
      <c r="L54" s="2">
        <v>65</v>
      </c>
      <c r="M54" s="2">
        <v>65.891999999999996</v>
      </c>
      <c r="N54" s="2">
        <v>61</v>
      </c>
    </row>
    <row r="55" spans="1:14" ht="16.5" thickBot="1" x14ac:dyDescent="0.3">
      <c r="A55" s="1" t="s">
        <v>60</v>
      </c>
      <c r="B55" s="1">
        <v>67.92</v>
      </c>
      <c r="C55" s="1">
        <v>67.319999999999993</v>
      </c>
      <c r="D55" s="1">
        <v>64.02</v>
      </c>
      <c r="E55" s="1">
        <v>63.74</v>
      </c>
      <c r="F55" s="1">
        <v>61.424999999999997</v>
      </c>
      <c r="G55" s="1">
        <v>60.046999999999997</v>
      </c>
      <c r="H55" s="1">
        <v>61.505000000000003</v>
      </c>
      <c r="I55" s="1">
        <v>62.305</v>
      </c>
      <c r="J55" s="1">
        <v>64.102999999999994</v>
      </c>
      <c r="K55" s="1">
        <v>64.477999999999994</v>
      </c>
      <c r="L55" s="1">
        <v>68</v>
      </c>
      <c r="M55" s="1">
        <v>69.241</v>
      </c>
      <c r="N55" s="1">
        <v>62</v>
      </c>
    </row>
    <row r="56" spans="1:14" ht="16.5" thickBot="1" x14ac:dyDescent="0.3">
      <c r="A56" s="2" t="s">
        <v>61</v>
      </c>
      <c r="B56" s="2">
        <v>69.92</v>
      </c>
      <c r="C56" s="2">
        <v>69.319999999999993</v>
      </c>
      <c r="D56" s="2">
        <v>66.02</v>
      </c>
      <c r="E56" s="2">
        <v>65.739999999999995</v>
      </c>
      <c r="F56" s="2">
        <v>63.424999999999997</v>
      </c>
      <c r="G56" s="2">
        <v>62.046999999999997</v>
      </c>
      <c r="H56" s="2">
        <v>63.505000000000003</v>
      </c>
      <c r="I56" s="2">
        <v>64.305000000000007</v>
      </c>
      <c r="J56" s="2">
        <v>66.102999999999994</v>
      </c>
      <c r="K56" s="2">
        <v>66.477999999999994</v>
      </c>
      <c r="L56" s="2">
        <v>70</v>
      </c>
      <c r="M56" s="2">
        <v>71.241</v>
      </c>
      <c r="N56" s="2">
        <v>64</v>
      </c>
    </row>
    <row r="57" spans="1:14" ht="16.5" thickBot="1" x14ac:dyDescent="0.3">
      <c r="A57" s="1" t="s">
        <v>62</v>
      </c>
      <c r="B57" s="1">
        <v>71.92</v>
      </c>
      <c r="C57" s="1">
        <v>71.319999999999993</v>
      </c>
      <c r="D57" s="1">
        <v>68.02</v>
      </c>
      <c r="E57" s="1">
        <v>67.739999999999995</v>
      </c>
      <c r="F57" s="1">
        <v>65.424999999999997</v>
      </c>
      <c r="G57" s="1">
        <v>64.046999999999997</v>
      </c>
      <c r="H57" s="1">
        <v>65.504999999999995</v>
      </c>
      <c r="I57" s="1">
        <v>66.305000000000007</v>
      </c>
      <c r="J57" s="1">
        <v>68.102999999999994</v>
      </c>
      <c r="K57" s="1">
        <v>68.477999999999994</v>
      </c>
      <c r="L57" s="1">
        <v>72</v>
      </c>
      <c r="M57" s="1">
        <v>73.241</v>
      </c>
      <c r="N57" s="1">
        <v>66</v>
      </c>
    </row>
    <row r="58" spans="1:14" ht="16.5" thickBot="1" x14ac:dyDescent="0.3">
      <c r="A58" s="2" t="s">
        <v>63</v>
      </c>
      <c r="B58" s="2">
        <v>74.92</v>
      </c>
      <c r="C58" s="2">
        <v>74.319999999999993</v>
      </c>
      <c r="D58" s="2">
        <v>71.02</v>
      </c>
      <c r="E58" s="2">
        <v>70.739999999999995</v>
      </c>
      <c r="F58" s="2">
        <v>68.424999999999997</v>
      </c>
      <c r="G58" s="2">
        <v>67.046999999999997</v>
      </c>
      <c r="H58" s="2">
        <v>68.504999999999995</v>
      </c>
      <c r="I58" s="2">
        <v>69.305000000000007</v>
      </c>
      <c r="J58" s="2">
        <v>71.102999999999994</v>
      </c>
      <c r="K58" s="2">
        <v>71.477999999999994</v>
      </c>
      <c r="L58" s="2">
        <v>75</v>
      </c>
      <c r="M58" s="2">
        <v>76.241</v>
      </c>
      <c r="N58" s="2">
        <v>69</v>
      </c>
    </row>
    <row r="59" spans="1:14" ht="16.5" thickBot="1" x14ac:dyDescent="0.3">
      <c r="A59" s="1" t="s">
        <v>64</v>
      </c>
      <c r="B59" s="1">
        <v>75.92</v>
      </c>
      <c r="C59" s="1">
        <v>75.319999999999993</v>
      </c>
      <c r="D59" s="1">
        <v>72.02</v>
      </c>
      <c r="E59" s="1">
        <v>71.739999999999995</v>
      </c>
      <c r="F59" s="1">
        <v>69.424999999999997</v>
      </c>
      <c r="G59" s="1">
        <v>68.046999999999997</v>
      </c>
      <c r="H59" s="1">
        <v>69.504999999999995</v>
      </c>
      <c r="I59" s="1">
        <v>70.305000000000007</v>
      </c>
      <c r="J59" s="1">
        <v>72.102999999999994</v>
      </c>
      <c r="K59" s="1">
        <v>72.477999999999994</v>
      </c>
      <c r="L59" s="1">
        <v>76</v>
      </c>
      <c r="M59" s="1">
        <v>77.241</v>
      </c>
      <c r="N59" s="1">
        <v>70</v>
      </c>
    </row>
    <row r="60" spans="1:14" ht="16.5" thickBot="1" x14ac:dyDescent="0.3">
      <c r="A60" s="2" t="s">
        <v>65</v>
      </c>
      <c r="B60" s="2">
        <v>77.959999999999994</v>
      </c>
      <c r="C60" s="2">
        <v>77.680000000000007</v>
      </c>
      <c r="D60" s="2">
        <v>76.66</v>
      </c>
      <c r="E60" s="2">
        <v>76.48</v>
      </c>
      <c r="F60" s="2">
        <v>75.796999999999997</v>
      </c>
      <c r="G60" s="2">
        <v>75.251000000000005</v>
      </c>
      <c r="H60" s="2">
        <v>75.834999999999994</v>
      </c>
      <c r="I60" s="2">
        <v>76.209999999999994</v>
      </c>
      <c r="J60" s="2">
        <v>76.700999999999993</v>
      </c>
      <c r="K60" s="2">
        <v>76.936999999999998</v>
      </c>
      <c r="L60" s="2">
        <v>78</v>
      </c>
      <c r="M60" s="2">
        <v>78.525000000000006</v>
      </c>
      <c r="N60" s="2">
        <v>76</v>
      </c>
    </row>
    <row r="61" spans="1:14" ht="16.5" thickBot="1" x14ac:dyDescent="0.3">
      <c r="A61" s="1" t="s">
        <v>66</v>
      </c>
      <c r="B61" s="1">
        <v>79.92</v>
      </c>
      <c r="C61" s="1">
        <v>79.319999999999993</v>
      </c>
      <c r="D61" s="1">
        <v>76.02</v>
      </c>
      <c r="E61" s="1">
        <v>75.739999999999995</v>
      </c>
      <c r="F61" s="1">
        <v>73.424999999999997</v>
      </c>
      <c r="G61" s="1">
        <v>72.046999999999997</v>
      </c>
      <c r="H61" s="1">
        <v>73.504999999999995</v>
      </c>
      <c r="I61" s="1">
        <v>74.305000000000007</v>
      </c>
      <c r="J61" s="1">
        <v>76.102999999999994</v>
      </c>
      <c r="K61" s="1">
        <v>76.477999999999994</v>
      </c>
      <c r="L61" s="1">
        <v>80</v>
      </c>
      <c r="M61" s="1">
        <v>81.241</v>
      </c>
      <c r="N61" s="1">
        <v>74</v>
      </c>
    </row>
    <row r="62" spans="1:14" ht="16.5" thickBot="1" x14ac:dyDescent="0.3">
      <c r="A62" s="2" t="s">
        <v>67</v>
      </c>
      <c r="B62" s="2">
        <v>81.96</v>
      </c>
      <c r="C62" s="2">
        <v>81.680000000000007</v>
      </c>
      <c r="D62" s="2">
        <v>80.66</v>
      </c>
      <c r="E62" s="2">
        <v>80.48</v>
      </c>
      <c r="F62" s="2">
        <v>79.796999999999997</v>
      </c>
      <c r="G62" s="2">
        <v>79.251000000000005</v>
      </c>
      <c r="H62" s="2">
        <v>79.834999999999994</v>
      </c>
      <c r="I62" s="2">
        <v>80.209999999999994</v>
      </c>
      <c r="J62" s="2">
        <v>80.700999999999993</v>
      </c>
      <c r="K62" s="2">
        <v>80.936999999999998</v>
      </c>
      <c r="L62" s="2">
        <v>82</v>
      </c>
      <c r="M62" s="2">
        <v>82.525000000000006</v>
      </c>
      <c r="N62" s="2">
        <v>80</v>
      </c>
    </row>
    <row r="63" spans="1:14" ht="16.5" thickBot="1" x14ac:dyDescent="0.3">
      <c r="A63" s="1" t="s">
        <v>68</v>
      </c>
      <c r="B63" s="1">
        <v>84.92</v>
      </c>
      <c r="C63" s="1">
        <v>84.32</v>
      </c>
      <c r="D63" s="1">
        <v>81.02</v>
      </c>
      <c r="E63" s="1">
        <v>80.739999999999995</v>
      </c>
      <c r="F63" s="1">
        <v>78.424999999999997</v>
      </c>
      <c r="G63" s="1">
        <v>77.046999999999997</v>
      </c>
      <c r="H63" s="1">
        <v>78.504999999999995</v>
      </c>
      <c r="I63" s="1">
        <v>79.305000000000007</v>
      </c>
      <c r="J63" s="1">
        <v>81.102999999999994</v>
      </c>
      <c r="K63" s="1">
        <v>81.477999999999994</v>
      </c>
      <c r="L63" s="1">
        <v>85</v>
      </c>
      <c r="M63" s="1">
        <v>86.241</v>
      </c>
      <c r="N63" s="1">
        <v>79</v>
      </c>
    </row>
    <row r="64" spans="1:14" ht="16.5" thickBot="1" x14ac:dyDescent="0.3">
      <c r="A64" s="2" t="s">
        <v>69</v>
      </c>
      <c r="B64" s="2">
        <v>89.92</v>
      </c>
      <c r="C64" s="2">
        <v>89.32</v>
      </c>
      <c r="D64" s="2">
        <v>86.02</v>
      </c>
      <c r="E64" s="2">
        <v>85.74</v>
      </c>
      <c r="F64" s="2">
        <v>83.424999999999997</v>
      </c>
      <c r="G64" s="2">
        <v>82.046999999999997</v>
      </c>
      <c r="H64" s="2">
        <v>83.504999999999995</v>
      </c>
      <c r="I64" s="2">
        <v>84.305000000000007</v>
      </c>
      <c r="J64" s="2">
        <v>86.102999999999994</v>
      </c>
      <c r="K64" s="2">
        <v>86.477999999999994</v>
      </c>
      <c r="L64" s="2">
        <v>90</v>
      </c>
      <c r="M64" s="2">
        <v>91.241</v>
      </c>
      <c r="N64" s="2">
        <v>84</v>
      </c>
    </row>
    <row r="65" spans="1:14" ht="16.5" thickBot="1" x14ac:dyDescent="0.3">
      <c r="A65" s="1" t="s">
        <v>70</v>
      </c>
      <c r="B65" s="1">
        <v>94.92</v>
      </c>
      <c r="C65" s="1">
        <v>94.32</v>
      </c>
      <c r="D65" s="1">
        <v>91.02</v>
      </c>
      <c r="E65" s="1">
        <v>90.72</v>
      </c>
      <c r="F65" s="1">
        <v>88.424999999999997</v>
      </c>
      <c r="G65" s="1">
        <v>87.027000000000001</v>
      </c>
      <c r="H65" s="1">
        <v>88.504999999999995</v>
      </c>
      <c r="I65" s="1">
        <v>89.305000000000007</v>
      </c>
      <c r="J65" s="1">
        <v>91.102999999999994</v>
      </c>
      <c r="K65" s="1">
        <v>91.503</v>
      </c>
      <c r="L65" s="1">
        <v>95</v>
      </c>
      <c r="M65" s="1">
        <v>96.266000000000005</v>
      </c>
      <c r="N65" s="1">
        <v>89</v>
      </c>
    </row>
    <row r="66" spans="1:14" ht="16.5" thickBot="1" x14ac:dyDescent="0.3">
      <c r="A66" s="2" t="s">
        <v>71</v>
      </c>
      <c r="B66" s="2">
        <v>99.92</v>
      </c>
      <c r="C66" s="2">
        <v>99.32</v>
      </c>
      <c r="D66" s="2">
        <v>96.02</v>
      </c>
      <c r="E66" s="2">
        <v>95.72</v>
      </c>
      <c r="F66" s="2">
        <v>93.424999999999997</v>
      </c>
      <c r="G66" s="2">
        <v>92.027000000000001</v>
      </c>
      <c r="H66" s="2">
        <v>93.504999999999995</v>
      </c>
      <c r="I66" s="2">
        <v>94.305000000000007</v>
      </c>
      <c r="J66" s="2">
        <v>96.102999999999994</v>
      </c>
      <c r="K66" s="2">
        <v>96.503</v>
      </c>
      <c r="L66" s="2">
        <v>100</v>
      </c>
      <c r="M66" s="2">
        <v>101.27</v>
      </c>
      <c r="N66" s="2">
        <v>94</v>
      </c>
    </row>
  </sheetData>
  <mergeCells count="8">
    <mergeCell ref="L2:M2"/>
    <mergeCell ref="B1:G1"/>
    <mergeCell ref="H1:N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2E49-CE5E-4B96-9D37-9740439115E5}">
  <dimension ref="A1:AK77"/>
  <sheetViews>
    <sheetView tabSelected="1" workbookViewId="0">
      <selection activeCell="M17" sqref="M17"/>
    </sheetView>
  </sheetViews>
  <sheetFormatPr defaultRowHeight="15" x14ac:dyDescent="0.25"/>
  <cols>
    <col min="1" max="1" width="11.7109375" customWidth="1"/>
    <col min="5" max="6" width="7.7109375" customWidth="1"/>
    <col min="7" max="7" width="9.85546875" customWidth="1"/>
    <col min="8" max="8" width="11" customWidth="1"/>
    <col min="20" max="20" width="9.85546875" customWidth="1"/>
    <col min="25" max="25" width="9.5703125" bestFit="1" customWidth="1"/>
  </cols>
  <sheetData>
    <row r="1" spans="1:37" ht="16.5" thickBot="1" x14ac:dyDescent="0.3">
      <c r="A1" s="3" t="s">
        <v>72</v>
      </c>
      <c r="H1" t="s">
        <v>114</v>
      </c>
      <c r="M1" s="28" t="s">
        <v>73</v>
      </c>
      <c r="N1" s="30"/>
      <c r="O1" s="30"/>
      <c r="P1" s="30"/>
      <c r="Q1" s="30"/>
      <c r="R1" s="29"/>
      <c r="S1" s="28" t="s">
        <v>74</v>
      </c>
      <c r="T1" s="30"/>
      <c r="U1" s="30"/>
      <c r="V1" s="30"/>
      <c r="W1" s="30"/>
      <c r="X1" s="30"/>
      <c r="Y1" s="50" t="s">
        <v>89</v>
      </c>
      <c r="Z1" s="50"/>
      <c r="AA1" s="50"/>
    </row>
    <row r="2" spans="1:37" ht="16.5" thickBot="1" x14ac:dyDescent="0.3">
      <c r="A2" s="3" t="s">
        <v>0</v>
      </c>
      <c r="B2" t="s">
        <v>80</v>
      </c>
      <c r="C2" t="s">
        <v>79</v>
      </c>
      <c r="D2" t="s">
        <v>84</v>
      </c>
      <c r="E2" t="s">
        <v>85</v>
      </c>
      <c r="F2" t="s">
        <v>91</v>
      </c>
      <c r="G2" t="s">
        <v>87</v>
      </c>
      <c r="H2" s="27" t="s">
        <v>97</v>
      </c>
      <c r="I2" t="s">
        <v>119</v>
      </c>
      <c r="J2" t="s">
        <v>115</v>
      </c>
      <c r="K2" t="s">
        <v>116</v>
      </c>
      <c r="L2" t="s">
        <v>117</v>
      </c>
      <c r="M2" s="28" t="s">
        <v>1</v>
      </c>
      <c r="N2" s="29"/>
      <c r="O2" s="28" t="s">
        <v>2</v>
      </c>
      <c r="P2" s="29"/>
      <c r="Q2" s="28" t="s">
        <v>3</v>
      </c>
      <c r="R2" s="29"/>
      <c r="S2" s="28" t="s">
        <v>3</v>
      </c>
      <c r="T2" s="29"/>
      <c r="U2" s="28" t="s">
        <v>2</v>
      </c>
      <c r="V2" s="29"/>
      <c r="W2" s="28" t="s">
        <v>1</v>
      </c>
      <c r="X2" s="29"/>
      <c r="Y2" s="50"/>
      <c r="Z2" s="50"/>
      <c r="AA2" s="50"/>
      <c r="AE2" s="53" t="s">
        <v>85</v>
      </c>
      <c r="AF2" s="25" t="s">
        <v>82</v>
      </c>
      <c r="AG2" s="52" t="s">
        <v>90</v>
      </c>
      <c r="AH2" s="52"/>
    </row>
    <row r="3" spans="1:37" ht="18.75" thickBot="1" x14ac:dyDescent="0.3">
      <c r="A3" s="1" t="s">
        <v>5</v>
      </c>
      <c r="H3" s="27"/>
      <c r="M3" s="6" t="s">
        <v>6</v>
      </c>
      <c r="N3" s="6" t="s">
        <v>7</v>
      </c>
      <c r="O3" s="6" t="s">
        <v>6</v>
      </c>
      <c r="P3" s="6" t="s">
        <v>7</v>
      </c>
      <c r="Q3" s="6" t="s">
        <v>6</v>
      </c>
      <c r="R3" s="6" t="s">
        <v>7</v>
      </c>
      <c r="S3" s="6" t="s">
        <v>7</v>
      </c>
      <c r="T3" s="6" t="s">
        <v>6</v>
      </c>
      <c r="U3" s="6" t="s">
        <v>7</v>
      </c>
      <c r="V3" s="6" t="s">
        <v>6</v>
      </c>
      <c r="W3" s="6" t="s">
        <v>7</v>
      </c>
      <c r="X3" s="6"/>
      <c r="Y3" s="22" t="s">
        <v>81</v>
      </c>
      <c r="Z3" s="19">
        <v>4</v>
      </c>
      <c r="AA3" s="20">
        <v>6</v>
      </c>
      <c r="AB3">
        <v>4</v>
      </c>
      <c r="AC3">
        <v>6</v>
      </c>
      <c r="AE3" s="53"/>
      <c r="AF3" s="25" t="s">
        <v>83</v>
      </c>
      <c r="AG3" s="52">
        <v>0</v>
      </c>
      <c r="AH3" s="52"/>
    </row>
    <row r="4" spans="1:37" ht="16.5" thickBot="1" x14ac:dyDescent="0.3">
      <c r="A4" s="2" t="s">
        <v>9</v>
      </c>
      <c r="B4">
        <v>2</v>
      </c>
      <c r="C4">
        <v>0.4</v>
      </c>
      <c r="D4">
        <f>C4*SQRT(3)/2</f>
        <v>0.34641016151377546</v>
      </c>
      <c r="E4" s="4">
        <f>-0.011*C4-0.0148</f>
        <v>-1.9200000000000002E-2</v>
      </c>
      <c r="F4" s="4">
        <f>0.1761*C4^0.6954</f>
        <v>9.3117621426525757E-2</v>
      </c>
      <c r="G4">
        <v>0.112</v>
      </c>
      <c r="H4" s="27">
        <v>6.7000000000000004E-2</v>
      </c>
      <c r="I4">
        <v>0.09</v>
      </c>
      <c r="J4" s="26">
        <f>L4*(1-COS((PI()/3)-ACOS(1-(H4/(4*L4)))))</f>
        <v>1.0357340064744204E-3</v>
      </c>
      <c r="K4">
        <f>D4/4+H4/2-C4/8</f>
        <v>7.0102540378443864E-2</v>
      </c>
      <c r="L4">
        <f>C4*0.125</f>
        <v>0.05</v>
      </c>
      <c r="M4" s="4">
        <f>B4+E4</f>
        <v>1.9807999999999999</v>
      </c>
      <c r="N4" s="4">
        <f>M4-F4</f>
        <v>1.8876823785734742</v>
      </c>
      <c r="O4" s="4">
        <f>U4+E4</f>
        <v>1.7209923788646684</v>
      </c>
      <c r="P4" s="4">
        <f>O4-H4</f>
        <v>1.6539923788646684</v>
      </c>
      <c r="Q4" s="4">
        <f>S4+E4+2*J4</f>
        <v>1.5498587661207295</v>
      </c>
      <c r="R4" s="4">
        <f>S4+E4-2*K4</f>
        <v>1.407582217350893</v>
      </c>
      <c r="S4" s="4">
        <f>B4-2*(5/8)*D4</f>
        <v>1.5669872981077808</v>
      </c>
      <c r="T4" s="4">
        <f>S4+G4</f>
        <v>1.6789872981077809</v>
      </c>
      <c r="U4" s="4">
        <f>B4-2*(3/8)*D4</f>
        <v>1.7401923788646685</v>
      </c>
      <c r="V4" s="4">
        <f>U4+I4</f>
        <v>1.8301923788646686</v>
      </c>
      <c r="W4">
        <f>B4</f>
        <v>2</v>
      </c>
      <c r="Y4" s="21">
        <v>0.2</v>
      </c>
      <c r="Z4" s="7">
        <v>3.5999999999999997E-2</v>
      </c>
      <c r="AA4" s="7">
        <v>5.6000000000000001E-2</v>
      </c>
      <c r="AB4" s="4">
        <f>0.1114*Y4^0.6935</f>
        <v>3.648795241277316E-2</v>
      </c>
      <c r="AC4" s="4">
        <f>0.1761*Y4^0.6954</f>
        <v>5.7503676862604769E-2</v>
      </c>
      <c r="AE4" s="53"/>
      <c r="AF4" s="25" t="s">
        <v>84</v>
      </c>
      <c r="AG4" s="52">
        <v>0</v>
      </c>
      <c r="AH4" s="52"/>
    </row>
    <row r="5" spans="1:37" ht="16.5" thickBot="1" x14ac:dyDescent="0.3">
      <c r="A5" s="1" t="s">
        <v>10</v>
      </c>
      <c r="B5">
        <v>2.2000000000000002</v>
      </c>
      <c r="C5">
        <v>0.45</v>
      </c>
      <c r="D5">
        <f t="shared" ref="D5:D16" si="0">C5*SQRT(3)/2</f>
        <v>0.38971143170299738</v>
      </c>
      <c r="E5" s="4">
        <f t="shared" ref="E5:E7" si="1">-0.011*C5-0.0148</f>
        <v>-1.975E-2</v>
      </c>
      <c r="F5" s="4">
        <f t="shared" ref="F5:F7" si="2">0.1761*C5^0.6954</f>
        <v>0.10106559520925011</v>
      </c>
      <c r="G5">
        <v>0.125</v>
      </c>
      <c r="H5" s="27">
        <v>7.0999999999999994E-2</v>
      </c>
      <c r="I5">
        <v>9.5000000000000001E-2</v>
      </c>
      <c r="J5" s="26">
        <f>L5*(1-COS((PI()/3)-ACOS(1-(H5/(4*L5)))))</f>
        <v>1.4843784370877154E-3</v>
      </c>
      <c r="K5">
        <f>D5/4+H5/2-C5/8</f>
        <v>7.6677857925749354E-2</v>
      </c>
      <c r="L5">
        <f>C5*0.125</f>
        <v>5.6250000000000001E-2</v>
      </c>
      <c r="M5" s="4">
        <f>B5+E5</f>
        <v>2.18025</v>
      </c>
      <c r="N5" s="4">
        <f>M5-F5</f>
        <v>2.07918440479075</v>
      </c>
      <c r="O5" s="4">
        <f>U5+E5</f>
        <v>1.8879664262227522</v>
      </c>
      <c r="P5" s="4">
        <f>O5-H5</f>
        <v>1.8169664262227523</v>
      </c>
      <c r="Q5" s="4">
        <f>S5+E5+2*J5</f>
        <v>1.6960794672454289</v>
      </c>
      <c r="R5" s="4">
        <f>S5+E5-2*K5</f>
        <v>1.5397549945197548</v>
      </c>
      <c r="S5" s="4">
        <f>B5-2*(5/8)*D5</f>
        <v>1.7128607103712534</v>
      </c>
      <c r="T5" s="4">
        <f>S5+G5</f>
        <v>1.8378607103712534</v>
      </c>
      <c r="U5" s="4">
        <f>B5-2*(3/8)*D5</f>
        <v>1.9077164262227522</v>
      </c>
      <c r="V5" s="4">
        <f t="shared" ref="V5:V7" si="3">U5+I5</f>
        <v>2.0027164262227521</v>
      </c>
      <c r="W5">
        <f>B5</f>
        <v>2.2000000000000002</v>
      </c>
      <c r="Y5" s="10">
        <v>0.25</v>
      </c>
      <c r="Z5" s="8">
        <v>4.2000000000000003E-2</v>
      </c>
      <c r="AA5" s="8">
        <v>6.7000000000000004E-2</v>
      </c>
      <c r="AB5" s="4">
        <f t="shared" ref="AB5:AB26" si="4">0.1114*Y5^0.6935</f>
        <v>4.259480033903508E-2</v>
      </c>
      <c r="AC5" s="4">
        <f t="shared" ref="AC5:AC26" si="5">0.1761*Y5^0.6954</f>
        <v>6.7156311980989952E-2</v>
      </c>
      <c r="AE5" s="53" t="s">
        <v>91</v>
      </c>
      <c r="AF5" s="25">
        <v>4</v>
      </c>
      <c r="AG5" s="51" t="s">
        <v>93</v>
      </c>
      <c r="AH5" s="51"/>
      <c r="AI5" s="51" t="s">
        <v>95</v>
      </c>
      <c r="AJ5" s="52"/>
      <c r="AK5" s="54" t="s">
        <v>96</v>
      </c>
    </row>
    <row r="6" spans="1:37" ht="16.5" thickBot="1" x14ac:dyDescent="0.3">
      <c r="A6" s="2" t="s">
        <v>11</v>
      </c>
      <c r="B6">
        <v>2.2999999999999998</v>
      </c>
      <c r="C6">
        <v>0.45</v>
      </c>
      <c r="D6">
        <f t="shared" si="0"/>
        <v>0.38971143170299738</v>
      </c>
      <c r="E6" s="4">
        <f t="shared" si="1"/>
        <v>-1.975E-2</v>
      </c>
      <c r="F6" s="4">
        <f t="shared" si="2"/>
        <v>0.10106559520925011</v>
      </c>
      <c r="G6">
        <v>0.125</v>
      </c>
      <c r="H6" s="27">
        <v>7.0999999999999994E-2</v>
      </c>
      <c r="I6">
        <v>9.5000000000000001E-2</v>
      </c>
      <c r="J6" s="26">
        <f>L6*(1-COS((PI()/3)-ACOS(1-(H6/(4*L6)))))</f>
        <v>1.4843784370877154E-3</v>
      </c>
      <c r="K6">
        <f>D6/4+H6/2-C6/8</f>
        <v>7.6677857925749354E-2</v>
      </c>
      <c r="L6">
        <f>C6*0.125</f>
        <v>5.6250000000000001E-2</v>
      </c>
      <c r="M6" s="4">
        <f>B6+E6</f>
        <v>2.2802499999999997</v>
      </c>
      <c r="N6" s="4">
        <f>M6-F6</f>
        <v>2.1791844047907496</v>
      </c>
      <c r="O6" s="4">
        <f>U6+E6</f>
        <v>1.9879664262227517</v>
      </c>
      <c r="P6" s="4">
        <f>O6-H6</f>
        <v>1.9169664262227517</v>
      </c>
      <c r="Q6" s="4">
        <f>S6+E6+2*J6</f>
        <v>1.7960794672454286</v>
      </c>
      <c r="R6" s="4">
        <f>S6+E6-2*K6</f>
        <v>1.6397549945197545</v>
      </c>
      <c r="S6" s="4">
        <f>B6-2*(5/8)*D6</f>
        <v>1.8128607103712531</v>
      </c>
      <c r="T6" s="4">
        <f>S6+G6</f>
        <v>1.9378607103712531</v>
      </c>
      <c r="U6" s="4">
        <f>B6-2*(3/8)*D6</f>
        <v>2.0077164262227516</v>
      </c>
      <c r="V6" s="4">
        <f t="shared" si="3"/>
        <v>2.1027164262227518</v>
      </c>
      <c r="W6">
        <f>B6</f>
        <v>2.2999999999999998</v>
      </c>
      <c r="Y6" s="9">
        <v>0.3</v>
      </c>
      <c r="Z6" s="7">
        <v>4.8000000000000001E-2</v>
      </c>
      <c r="AA6" s="7">
        <v>7.4999999999999997E-2</v>
      </c>
      <c r="AB6" s="4">
        <f t="shared" si="4"/>
        <v>4.8335785536004067E-2</v>
      </c>
      <c r="AC6" s="4">
        <f t="shared" si="5"/>
        <v>7.6234134932060021E-2</v>
      </c>
      <c r="AE6" s="53"/>
      <c r="AF6" s="25">
        <v>6</v>
      </c>
      <c r="AG6" s="51" t="s">
        <v>92</v>
      </c>
      <c r="AH6" s="51"/>
      <c r="AI6" s="51" t="s">
        <v>94</v>
      </c>
      <c r="AJ6" s="51"/>
      <c r="AK6" s="54"/>
    </row>
    <row r="7" spans="1:37" ht="16.5" thickBot="1" x14ac:dyDescent="0.3">
      <c r="A7" s="1" t="s">
        <v>12</v>
      </c>
      <c r="B7">
        <v>2.5</v>
      </c>
      <c r="C7">
        <v>0.45</v>
      </c>
      <c r="D7">
        <f t="shared" si="0"/>
        <v>0.38971143170299738</v>
      </c>
      <c r="E7" s="4">
        <f t="shared" si="1"/>
        <v>-1.975E-2</v>
      </c>
      <c r="F7" s="4">
        <f t="shared" si="2"/>
        <v>0.10106559520925011</v>
      </c>
      <c r="H7" s="27"/>
      <c r="J7" s="26">
        <f t="shared" ref="J7:J17" si="6">L7*(1-COS((PI()/3)-ACOS(1-(H7/(4*L7)))))</f>
        <v>2.8124999999999994E-2</v>
      </c>
      <c r="K7">
        <f t="shared" ref="K7:K17" si="7">D7/4+H7/2-C7/8</f>
        <v>4.1177857925749344E-2</v>
      </c>
      <c r="L7">
        <f t="shared" ref="L7:L17" si="8">C7*0.125</f>
        <v>5.6250000000000001E-2</v>
      </c>
      <c r="M7" s="4">
        <f t="shared" ref="M7:M17" si="9">B7+E7</f>
        <v>2.4802499999999998</v>
      </c>
      <c r="N7" s="4">
        <f t="shared" ref="N7:N17" si="10">M7-F7</f>
        <v>2.3791844047907498</v>
      </c>
      <c r="O7" s="4">
        <f t="shared" ref="O7:O17" si="11">U7+E7</f>
        <v>2.1879664262227516</v>
      </c>
      <c r="P7" s="4">
        <f t="shared" ref="P7:P17" si="12">O7-H7</f>
        <v>2.1879664262227516</v>
      </c>
      <c r="Q7" s="4">
        <f t="shared" ref="Q7:Q17" si="13">S7+E7+2*J7</f>
        <v>2.0493607103712534</v>
      </c>
      <c r="R7" s="4">
        <f t="shared" ref="R7:R17" si="14">S7+E7-2*K7</f>
        <v>1.9107549945197546</v>
      </c>
      <c r="S7" s="4">
        <f t="shared" ref="S7:S17" si="15">B7-2*(5/8)*D7</f>
        <v>2.0128607103712532</v>
      </c>
      <c r="T7" s="4">
        <f t="shared" ref="T7:T17" si="16">S7+G7</f>
        <v>2.0128607103712532</v>
      </c>
      <c r="U7" s="4">
        <f t="shared" ref="U7:U17" si="17">B7-2*(3/8)*D7</f>
        <v>2.2077164262227518</v>
      </c>
      <c r="V7" s="4">
        <f t="shared" si="3"/>
        <v>2.2077164262227518</v>
      </c>
      <c r="W7">
        <f t="shared" ref="W7:W17" si="18">B7</f>
        <v>2.5</v>
      </c>
      <c r="Y7" s="10">
        <v>0.35</v>
      </c>
      <c r="Z7" s="8">
        <v>5.2999999999999999E-2</v>
      </c>
      <c r="AA7" s="8">
        <v>8.5000000000000006E-2</v>
      </c>
      <c r="AB7" s="4">
        <f t="shared" si="4"/>
        <v>5.3789360326033993E-2</v>
      </c>
      <c r="AC7" s="4">
        <f t="shared" si="5"/>
        <v>8.4860243578386452E-2</v>
      </c>
      <c r="AE7" s="53" t="s">
        <v>87</v>
      </c>
      <c r="AF7" s="25">
        <v>4</v>
      </c>
    </row>
    <row r="8" spans="1:37" ht="16.5" thickBot="1" x14ac:dyDescent="0.3">
      <c r="A8" s="2" t="s">
        <v>13</v>
      </c>
      <c r="B8">
        <v>2.6</v>
      </c>
      <c r="C8">
        <v>0.45</v>
      </c>
      <c r="D8">
        <f t="shared" si="0"/>
        <v>0.38971143170299738</v>
      </c>
      <c r="E8" s="4">
        <f t="shared" ref="E8:E17" si="19">-0.011*C8-0.0148</f>
        <v>-1.975E-2</v>
      </c>
      <c r="F8" s="4">
        <f t="shared" ref="F8:F17" si="20">0.1761*C8^0.6954</f>
        <v>0.10106559520925011</v>
      </c>
      <c r="H8" s="27"/>
      <c r="J8" s="26">
        <f t="shared" si="6"/>
        <v>2.8124999999999994E-2</v>
      </c>
      <c r="K8">
        <f t="shared" si="7"/>
        <v>4.1177857925749344E-2</v>
      </c>
      <c r="L8">
        <f t="shared" si="8"/>
        <v>5.6250000000000001E-2</v>
      </c>
      <c r="M8" s="4">
        <f t="shared" si="9"/>
        <v>2.5802499999999999</v>
      </c>
      <c r="N8" s="4">
        <f t="shared" si="10"/>
        <v>2.4791844047907499</v>
      </c>
      <c r="O8" s="4">
        <f t="shared" si="11"/>
        <v>2.2879664262227521</v>
      </c>
      <c r="P8" s="4">
        <f t="shared" si="12"/>
        <v>2.2879664262227521</v>
      </c>
      <c r="Q8" s="4">
        <f t="shared" si="13"/>
        <v>2.1493607103712531</v>
      </c>
      <c r="R8" s="4">
        <f t="shared" si="14"/>
        <v>2.0107549945197545</v>
      </c>
      <c r="S8" s="4">
        <f t="shared" si="15"/>
        <v>2.1128607103712533</v>
      </c>
      <c r="T8" s="4">
        <f t="shared" si="16"/>
        <v>2.1128607103712533</v>
      </c>
      <c r="U8" s="4">
        <f t="shared" si="17"/>
        <v>2.3077164262227523</v>
      </c>
      <c r="V8" s="4">
        <f t="shared" ref="V8:V17" si="21">U8+I8</f>
        <v>2.3077164262227523</v>
      </c>
      <c r="W8">
        <f t="shared" si="18"/>
        <v>2.6</v>
      </c>
      <c r="Y8" s="9">
        <v>0.4</v>
      </c>
      <c r="Z8" s="7">
        <v>0.06</v>
      </c>
      <c r="AA8" s="7">
        <v>9.5000000000000001E-2</v>
      </c>
      <c r="AB8" s="4">
        <f t="shared" si="4"/>
        <v>5.9008393997986769E-2</v>
      </c>
      <c r="AC8" s="4">
        <f t="shared" si="5"/>
        <v>9.3117621426525757E-2</v>
      </c>
      <c r="AE8" s="53"/>
      <c r="AF8" s="25">
        <v>6</v>
      </c>
      <c r="AG8" s="51" t="s">
        <v>118</v>
      </c>
      <c r="AH8" s="51"/>
      <c r="AI8" s="51"/>
    </row>
    <row r="9" spans="1:37" ht="16.5" thickBot="1" x14ac:dyDescent="0.3">
      <c r="A9" s="1" t="s">
        <v>14</v>
      </c>
      <c r="B9">
        <v>3</v>
      </c>
      <c r="C9">
        <v>0.5</v>
      </c>
      <c r="D9">
        <f t="shared" si="0"/>
        <v>0.4330127018922193</v>
      </c>
      <c r="E9" s="4">
        <f t="shared" si="19"/>
        <v>-2.0299999999999999E-2</v>
      </c>
      <c r="F9" s="4">
        <f t="shared" si="20"/>
        <v>0.10874845534467298</v>
      </c>
      <c r="H9" s="27"/>
      <c r="J9" s="26">
        <f t="shared" si="6"/>
        <v>3.1249999999999993E-2</v>
      </c>
      <c r="K9">
        <f t="shared" si="7"/>
        <v>4.5753175473054825E-2</v>
      </c>
      <c r="L9">
        <f t="shared" si="8"/>
        <v>6.25E-2</v>
      </c>
      <c r="M9" s="4">
        <f t="shared" si="9"/>
        <v>2.9796999999999998</v>
      </c>
      <c r="N9" s="4">
        <f t="shared" si="10"/>
        <v>2.8709515446553269</v>
      </c>
      <c r="O9" s="4">
        <f t="shared" si="11"/>
        <v>2.6549404735808353</v>
      </c>
      <c r="P9" s="4">
        <f t="shared" si="12"/>
        <v>2.6549404735808353</v>
      </c>
      <c r="Q9" s="4">
        <f t="shared" si="13"/>
        <v>2.5009341226347259</v>
      </c>
      <c r="R9" s="4">
        <f t="shared" si="14"/>
        <v>2.3469277716886161</v>
      </c>
      <c r="S9" s="4">
        <f t="shared" si="15"/>
        <v>2.4587341226347261</v>
      </c>
      <c r="T9" s="4">
        <f t="shared" si="16"/>
        <v>2.4587341226347261</v>
      </c>
      <c r="U9" s="4">
        <f t="shared" si="17"/>
        <v>2.6752404735808355</v>
      </c>
      <c r="V9" s="4">
        <f t="shared" si="21"/>
        <v>2.6752404735808355</v>
      </c>
      <c r="W9">
        <f t="shared" si="18"/>
        <v>3</v>
      </c>
      <c r="Y9" s="10">
        <v>0.45</v>
      </c>
      <c r="Z9" s="8">
        <v>6.3E-2</v>
      </c>
      <c r="AA9" s="8">
        <v>0.1</v>
      </c>
      <c r="AB9" s="4">
        <f t="shared" si="4"/>
        <v>6.4030673383708603E-2</v>
      </c>
      <c r="AC9" s="4">
        <f t="shared" si="5"/>
        <v>0.10106559520925011</v>
      </c>
    </row>
    <row r="10" spans="1:37" ht="16.5" thickBot="1" x14ac:dyDescent="0.3">
      <c r="A10" s="2" t="s">
        <v>15</v>
      </c>
      <c r="B10">
        <v>3.5</v>
      </c>
      <c r="C10">
        <v>0.6</v>
      </c>
      <c r="D10">
        <f t="shared" si="0"/>
        <v>0.51961524227066314</v>
      </c>
      <c r="E10" s="4">
        <f t="shared" si="19"/>
        <v>-2.1399999999999999E-2</v>
      </c>
      <c r="F10" s="4">
        <f t="shared" si="20"/>
        <v>0.12344847675294712</v>
      </c>
      <c r="H10" s="27"/>
      <c r="J10" s="26">
        <f t="shared" si="6"/>
        <v>3.7499999999999992E-2</v>
      </c>
      <c r="K10">
        <f t="shared" si="7"/>
        <v>5.4903810567665787E-2</v>
      </c>
      <c r="L10">
        <f t="shared" si="8"/>
        <v>7.4999999999999997E-2</v>
      </c>
      <c r="M10" s="4">
        <f t="shared" si="9"/>
        <v>3.4786000000000001</v>
      </c>
      <c r="N10" s="4">
        <f t="shared" si="10"/>
        <v>3.355151523247053</v>
      </c>
      <c r="O10" s="4">
        <f t="shared" si="11"/>
        <v>3.0888885682970026</v>
      </c>
      <c r="P10" s="4">
        <f t="shared" si="12"/>
        <v>3.0888885682970026</v>
      </c>
      <c r="Q10" s="4">
        <f t="shared" si="13"/>
        <v>2.9040809471616713</v>
      </c>
      <c r="R10" s="4">
        <f t="shared" si="14"/>
        <v>2.7192733260263395</v>
      </c>
      <c r="S10" s="4">
        <f t="shared" si="15"/>
        <v>2.850480947161671</v>
      </c>
      <c r="T10" s="4">
        <f t="shared" si="16"/>
        <v>2.850480947161671</v>
      </c>
      <c r="U10" s="4">
        <f t="shared" si="17"/>
        <v>3.1102885682970025</v>
      </c>
      <c r="V10" s="4">
        <f t="shared" si="21"/>
        <v>3.1102885682970025</v>
      </c>
      <c r="W10">
        <f t="shared" si="18"/>
        <v>3.5</v>
      </c>
      <c r="Y10" s="9">
        <v>0.5</v>
      </c>
      <c r="Z10" s="7">
        <v>6.7000000000000004E-2</v>
      </c>
      <c r="AA10" s="7">
        <v>0.106</v>
      </c>
      <c r="AB10" s="4">
        <f t="shared" si="4"/>
        <v>6.8884401411121426E-2</v>
      </c>
      <c r="AC10" s="4">
        <f t="shared" si="5"/>
        <v>0.10874845534467298</v>
      </c>
    </row>
    <row r="11" spans="1:37" ht="16.5" thickBot="1" x14ac:dyDescent="0.3">
      <c r="A11" s="1" t="s">
        <v>16</v>
      </c>
      <c r="B11">
        <v>4</v>
      </c>
      <c r="C11">
        <v>0.7</v>
      </c>
      <c r="D11">
        <f t="shared" si="0"/>
        <v>0.60621778264910697</v>
      </c>
      <c r="E11" s="4">
        <f t="shared" si="19"/>
        <v>-2.2499999999999999E-2</v>
      </c>
      <c r="F11" s="4">
        <f t="shared" si="20"/>
        <v>0.13741702212495727</v>
      </c>
      <c r="H11" s="27"/>
      <c r="J11" s="26">
        <f t="shared" si="6"/>
        <v>4.374999999999999E-2</v>
      </c>
      <c r="K11">
        <f t="shared" si="7"/>
        <v>6.4054445662276749E-2</v>
      </c>
      <c r="L11">
        <f t="shared" si="8"/>
        <v>8.7499999999999994E-2</v>
      </c>
      <c r="M11" s="4">
        <f t="shared" si="9"/>
        <v>3.9775</v>
      </c>
      <c r="N11" s="4">
        <f t="shared" si="10"/>
        <v>3.8400829778750429</v>
      </c>
      <c r="O11" s="4">
        <f t="shared" si="11"/>
        <v>3.5228366630131696</v>
      </c>
      <c r="P11" s="4">
        <f t="shared" si="12"/>
        <v>3.5228366630131696</v>
      </c>
      <c r="Q11" s="4">
        <f t="shared" si="13"/>
        <v>3.3072277716886163</v>
      </c>
      <c r="R11" s="4">
        <f t="shared" si="14"/>
        <v>3.091618880364063</v>
      </c>
      <c r="S11" s="4">
        <f t="shared" si="15"/>
        <v>3.2422277716886163</v>
      </c>
      <c r="T11" s="4">
        <f t="shared" si="16"/>
        <v>3.2422277716886163</v>
      </c>
      <c r="U11" s="4">
        <f t="shared" si="17"/>
        <v>3.5453366630131695</v>
      </c>
      <c r="V11" s="4">
        <f t="shared" si="21"/>
        <v>3.5453366630131695</v>
      </c>
      <c r="W11">
        <f t="shared" si="18"/>
        <v>4</v>
      </c>
      <c r="Y11" s="10">
        <v>0.6</v>
      </c>
      <c r="Z11" s="8">
        <v>0.08</v>
      </c>
      <c r="AA11" s="8">
        <v>0.125</v>
      </c>
      <c r="AB11" s="4">
        <f t="shared" si="4"/>
        <v>7.8168734842798612E-2</v>
      </c>
      <c r="AC11" s="4">
        <f t="shared" si="5"/>
        <v>0.12344847675294712</v>
      </c>
    </row>
    <row r="12" spans="1:37" ht="16.5" thickBot="1" x14ac:dyDescent="0.3">
      <c r="A12" s="2" t="s">
        <v>17</v>
      </c>
      <c r="B12">
        <v>4.5</v>
      </c>
      <c r="C12">
        <v>0.75</v>
      </c>
      <c r="D12">
        <f t="shared" si="0"/>
        <v>0.649519052838329</v>
      </c>
      <c r="E12" s="4">
        <f t="shared" si="19"/>
        <v>-2.3050000000000001E-2</v>
      </c>
      <c r="F12" s="4">
        <f t="shared" si="20"/>
        <v>0.14417068387135085</v>
      </c>
      <c r="H12" s="27"/>
      <c r="J12" s="26">
        <f t="shared" si="6"/>
        <v>4.6874999999999986E-2</v>
      </c>
      <c r="K12">
        <f t="shared" si="7"/>
        <v>6.8629763209582251E-2</v>
      </c>
      <c r="L12">
        <f t="shared" si="8"/>
        <v>9.375E-2</v>
      </c>
      <c r="M12" s="4">
        <f t="shared" si="9"/>
        <v>4.4769500000000004</v>
      </c>
      <c r="N12" s="4">
        <f t="shared" si="10"/>
        <v>4.3327793161286499</v>
      </c>
      <c r="O12" s="4">
        <f t="shared" si="11"/>
        <v>3.9898107103712532</v>
      </c>
      <c r="P12" s="4">
        <f t="shared" si="12"/>
        <v>3.9898107103712532</v>
      </c>
      <c r="Q12" s="4">
        <f t="shared" si="13"/>
        <v>3.7588011839520887</v>
      </c>
      <c r="R12" s="4">
        <f t="shared" si="14"/>
        <v>3.5277916575329242</v>
      </c>
      <c r="S12" s="4">
        <f t="shared" si="15"/>
        <v>3.6881011839520887</v>
      </c>
      <c r="T12" s="4">
        <f t="shared" si="16"/>
        <v>3.6881011839520887</v>
      </c>
      <c r="U12" s="4">
        <f t="shared" si="17"/>
        <v>4.0128607103712532</v>
      </c>
      <c r="V12" s="4">
        <f t="shared" si="21"/>
        <v>4.0128607103712532</v>
      </c>
      <c r="W12">
        <f t="shared" si="18"/>
        <v>4.5</v>
      </c>
      <c r="Y12" s="9">
        <v>0.7</v>
      </c>
      <c r="Z12" s="7">
        <v>0.09</v>
      </c>
      <c r="AA12" s="7">
        <v>0.14000000000000001</v>
      </c>
      <c r="AB12" s="4">
        <f t="shared" si="4"/>
        <v>8.6988267555051346E-2</v>
      </c>
      <c r="AC12" s="4">
        <f t="shared" si="5"/>
        <v>0.13741702212495727</v>
      </c>
    </row>
    <row r="13" spans="1:37" ht="16.5" thickBot="1" x14ac:dyDescent="0.3">
      <c r="A13" s="1" t="s">
        <v>18</v>
      </c>
      <c r="B13">
        <v>5</v>
      </c>
      <c r="C13">
        <v>0.8</v>
      </c>
      <c r="D13">
        <f t="shared" si="0"/>
        <v>0.69282032302755092</v>
      </c>
      <c r="E13" s="4">
        <f t="shared" si="19"/>
        <v>-2.3600000000000003E-2</v>
      </c>
      <c r="F13" s="4">
        <f t="shared" si="20"/>
        <v>0.15078846941998833</v>
      </c>
      <c r="H13" s="27"/>
      <c r="J13" s="26">
        <f t="shared" si="6"/>
        <v>4.9999999999999989E-2</v>
      </c>
      <c r="K13">
        <f t="shared" si="7"/>
        <v>7.3205080756887725E-2</v>
      </c>
      <c r="L13">
        <f t="shared" si="8"/>
        <v>0.1</v>
      </c>
      <c r="M13" s="4">
        <f t="shared" si="9"/>
        <v>4.9763999999999999</v>
      </c>
      <c r="N13" s="4">
        <f t="shared" si="10"/>
        <v>4.8256115305800114</v>
      </c>
      <c r="O13" s="4">
        <f t="shared" si="11"/>
        <v>4.4567847577293369</v>
      </c>
      <c r="P13" s="4">
        <f t="shared" si="12"/>
        <v>4.4567847577293369</v>
      </c>
      <c r="Q13" s="4">
        <f t="shared" si="13"/>
        <v>4.2103745962155612</v>
      </c>
      <c r="R13" s="4">
        <f t="shared" si="14"/>
        <v>3.9639644347017859</v>
      </c>
      <c r="S13" s="4">
        <f t="shared" si="15"/>
        <v>4.1339745962155616</v>
      </c>
      <c r="T13" s="4">
        <f t="shared" si="16"/>
        <v>4.1339745962155616</v>
      </c>
      <c r="U13" s="4">
        <f t="shared" si="17"/>
        <v>4.480384757729337</v>
      </c>
      <c r="V13" s="4">
        <f t="shared" si="21"/>
        <v>4.480384757729337</v>
      </c>
      <c r="W13">
        <f t="shared" si="18"/>
        <v>5</v>
      </c>
      <c r="Y13" s="9">
        <v>0.8</v>
      </c>
      <c r="Z13" s="7">
        <v>9.5000000000000001E-2</v>
      </c>
      <c r="AA13" s="7">
        <v>0.15</v>
      </c>
      <c r="AB13" s="4">
        <f t="shared" si="4"/>
        <v>9.5428499873912317E-2</v>
      </c>
      <c r="AC13" s="4">
        <f t="shared" si="5"/>
        <v>0.15078846941998833</v>
      </c>
    </row>
    <row r="14" spans="1:37" ht="16.5" thickBot="1" x14ac:dyDescent="0.3">
      <c r="A14" s="2" t="s">
        <v>19</v>
      </c>
      <c r="B14">
        <v>5.5</v>
      </c>
      <c r="C14">
        <v>0.5</v>
      </c>
      <c r="D14">
        <f t="shared" si="0"/>
        <v>0.4330127018922193</v>
      </c>
      <c r="E14" s="4">
        <f t="shared" si="19"/>
        <v>-2.0299999999999999E-2</v>
      </c>
      <c r="F14" s="4">
        <f t="shared" si="20"/>
        <v>0.10874845534467298</v>
      </c>
      <c r="H14" s="27"/>
      <c r="J14" s="26">
        <f t="shared" si="6"/>
        <v>3.1249999999999993E-2</v>
      </c>
      <c r="K14">
        <f t="shared" si="7"/>
        <v>4.5753175473054825E-2</v>
      </c>
      <c r="L14">
        <f t="shared" si="8"/>
        <v>6.25E-2</v>
      </c>
      <c r="M14" s="4">
        <f t="shared" si="9"/>
        <v>5.4797000000000002</v>
      </c>
      <c r="N14" s="4">
        <f t="shared" si="10"/>
        <v>5.3709515446553269</v>
      </c>
      <c r="O14" s="4">
        <f t="shared" si="11"/>
        <v>5.1549404735808357</v>
      </c>
      <c r="P14" s="4">
        <f t="shared" si="12"/>
        <v>5.1549404735808357</v>
      </c>
      <c r="Q14" s="4">
        <f t="shared" si="13"/>
        <v>5.0009341226347264</v>
      </c>
      <c r="R14" s="4">
        <f t="shared" si="14"/>
        <v>4.846927771688617</v>
      </c>
      <c r="S14" s="4">
        <f t="shared" si="15"/>
        <v>4.9587341226347261</v>
      </c>
      <c r="T14" s="4">
        <f t="shared" si="16"/>
        <v>4.9587341226347261</v>
      </c>
      <c r="U14" s="4">
        <f t="shared" si="17"/>
        <v>5.1752404735808355</v>
      </c>
      <c r="V14" s="4">
        <f t="shared" si="21"/>
        <v>5.1752404735808355</v>
      </c>
      <c r="W14">
        <f t="shared" si="18"/>
        <v>5.5</v>
      </c>
      <c r="Y14" s="10">
        <v>1</v>
      </c>
      <c r="Z14" s="8">
        <v>0.112</v>
      </c>
      <c r="AA14" s="8">
        <v>0.18</v>
      </c>
      <c r="AB14" s="4">
        <f t="shared" si="4"/>
        <v>0.1114</v>
      </c>
      <c r="AC14" s="4">
        <f t="shared" si="5"/>
        <v>0.17610000000000001</v>
      </c>
    </row>
    <row r="15" spans="1:37" ht="16.5" thickBot="1" x14ac:dyDescent="0.3">
      <c r="A15" s="1" t="s">
        <v>20</v>
      </c>
      <c r="B15">
        <v>6</v>
      </c>
      <c r="C15">
        <v>1</v>
      </c>
      <c r="D15">
        <f t="shared" si="0"/>
        <v>0.8660254037844386</v>
      </c>
      <c r="E15" s="4">
        <f t="shared" si="19"/>
        <v>-2.58E-2</v>
      </c>
      <c r="F15" s="4">
        <f t="shared" si="20"/>
        <v>0.17610000000000001</v>
      </c>
      <c r="H15" s="27"/>
      <c r="J15" s="26">
        <f t="shared" si="6"/>
        <v>6.2499999999999986E-2</v>
      </c>
      <c r="K15">
        <f t="shared" si="7"/>
        <v>9.1506350946109649E-2</v>
      </c>
      <c r="L15">
        <f t="shared" si="8"/>
        <v>0.125</v>
      </c>
      <c r="M15" s="4">
        <f t="shared" si="9"/>
        <v>5.9741999999999997</v>
      </c>
      <c r="N15" s="4">
        <f t="shared" si="10"/>
        <v>5.7980999999999998</v>
      </c>
      <c r="O15" s="4">
        <f t="shared" si="11"/>
        <v>5.3246809471616707</v>
      </c>
      <c r="P15" s="4">
        <f t="shared" si="12"/>
        <v>5.3246809471616707</v>
      </c>
      <c r="Q15" s="4">
        <f t="shared" si="13"/>
        <v>5.016668245269452</v>
      </c>
      <c r="R15" s="4">
        <f t="shared" si="14"/>
        <v>4.7086555433772324</v>
      </c>
      <c r="S15" s="4">
        <f t="shared" si="15"/>
        <v>4.9174682452694523</v>
      </c>
      <c r="T15" s="4">
        <f t="shared" si="16"/>
        <v>4.9174682452694523</v>
      </c>
      <c r="U15" s="4">
        <f t="shared" si="17"/>
        <v>5.350480947161671</v>
      </c>
      <c r="V15" s="4">
        <f t="shared" si="21"/>
        <v>5.350480947161671</v>
      </c>
      <c r="W15">
        <f t="shared" si="18"/>
        <v>6</v>
      </c>
      <c r="Y15" s="9">
        <v>1.25</v>
      </c>
      <c r="Z15" s="7">
        <v>0.13200000000000001</v>
      </c>
      <c r="AA15" s="7">
        <v>0.21199999999999999</v>
      </c>
      <c r="AB15" s="4">
        <f t="shared" si="4"/>
        <v>0.13004458852855302</v>
      </c>
      <c r="AC15" s="4">
        <f t="shared" si="5"/>
        <v>0.20566035399978136</v>
      </c>
    </row>
    <row r="16" spans="1:37" ht="16.5" thickBot="1" x14ac:dyDescent="0.3">
      <c r="A16" s="2" t="s">
        <v>21</v>
      </c>
      <c r="B16">
        <v>7</v>
      </c>
      <c r="C16">
        <v>1</v>
      </c>
      <c r="D16">
        <f t="shared" si="0"/>
        <v>0.8660254037844386</v>
      </c>
      <c r="E16" s="4">
        <f t="shared" si="19"/>
        <v>-2.58E-2</v>
      </c>
      <c r="F16" s="4">
        <f t="shared" si="20"/>
        <v>0.17610000000000001</v>
      </c>
      <c r="H16" s="27"/>
      <c r="J16" s="26">
        <f t="shared" si="6"/>
        <v>6.2499999999999986E-2</v>
      </c>
      <c r="K16">
        <f t="shared" si="7"/>
        <v>9.1506350946109649E-2</v>
      </c>
      <c r="L16">
        <f t="shared" si="8"/>
        <v>0.125</v>
      </c>
      <c r="M16" s="4">
        <f t="shared" si="9"/>
        <v>6.9741999999999997</v>
      </c>
      <c r="N16" s="4">
        <f t="shared" si="10"/>
        <v>6.7980999999999998</v>
      </c>
      <c r="O16" s="4">
        <f t="shared" si="11"/>
        <v>6.3246809471616707</v>
      </c>
      <c r="P16" s="4">
        <f t="shared" si="12"/>
        <v>6.3246809471616707</v>
      </c>
      <c r="Q16" s="4">
        <f t="shared" si="13"/>
        <v>6.016668245269452</v>
      </c>
      <c r="R16" s="4">
        <f t="shared" si="14"/>
        <v>5.7086555433772324</v>
      </c>
      <c r="S16" s="4">
        <f t="shared" si="15"/>
        <v>5.9174682452694523</v>
      </c>
      <c r="T16" s="4">
        <f t="shared" si="16"/>
        <v>5.9174682452694523</v>
      </c>
      <c r="U16" s="4">
        <f t="shared" si="17"/>
        <v>6.350480947161671</v>
      </c>
      <c r="V16" s="4">
        <f t="shared" si="21"/>
        <v>6.350480947161671</v>
      </c>
      <c r="W16">
        <f t="shared" si="18"/>
        <v>7</v>
      </c>
      <c r="Y16" s="10">
        <v>1.5</v>
      </c>
      <c r="Z16" s="8">
        <v>0.15</v>
      </c>
      <c r="AA16" s="8">
        <v>0.23599999999999999</v>
      </c>
      <c r="AB16" s="4">
        <f t="shared" si="4"/>
        <v>0.14757217527026512</v>
      </c>
      <c r="AC16" s="4">
        <f t="shared" si="5"/>
        <v>0.23346039582150752</v>
      </c>
    </row>
    <row r="17" spans="1:31" ht="16.5" thickBot="1" x14ac:dyDescent="0.3">
      <c r="A17" s="1" t="s">
        <v>22</v>
      </c>
      <c r="B17">
        <v>8</v>
      </c>
      <c r="C17">
        <v>1.25</v>
      </c>
      <c r="D17">
        <f>C17*SQRT(3)/2</f>
        <v>1.0825317547305482</v>
      </c>
      <c r="E17" s="4">
        <f t="shared" si="19"/>
        <v>-2.8549999999999999E-2</v>
      </c>
      <c r="F17" s="4">
        <f t="shared" si="20"/>
        <v>0.20566035399978136</v>
      </c>
      <c r="H17" s="27"/>
      <c r="J17" s="26">
        <f t="shared" si="6"/>
        <v>7.8124999999999986E-2</v>
      </c>
      <c r="K17">
        <f t="shared" si="7"/>
        <v>0.11438293868263705</v>
      </c>
      <c r="L17">
        <f t="shared" si="8"/>
        <v>0.15625</v>
      </c>
      <c r="M17" s="4">
        <f t="shared" si="9"/>
        <v>7.9714499999999999</v>
      </c>
      <c r="N17" s="4">
        <f t="shared" si="10"/>
        <v>7.7657896460002185</v>
      </c>
      <c r="O17" s="4">
        <f t="shared" si="11"/>
        <v>7.1595511839520887</v>
      </c>
      <c r="P17" s="4">
        <f t="shared" si="12"/>
        <v>7.1595511839520887</v>
      </c>
      <c r="Q17" s="4">
        <f t="shared" si="13"/>
        <v>6.7745353065868148</v>
      </c>
      <c r="R17" s="4">
        <f t="shared" si="14"/>
        <v>6.3895194292215409</v>
      </c>
      <c r="S17" s="4">
        <f t="shared" si="15"/>
        <v>6.6468353065868149</v>
      </c>
      <c r="T17" s="4">
        <f t="shared" si="16"/>
        <v>6.6468353065868149</v>
      </c>
      <c r="U17" s="4">
        <f t="shared" si="17"/>
        <v>7.1881011839520887</v>
      </c>
      <c r="V17" s="4">
        <f t="shared" si="21"/>
        <v>7.1881011839520887</v>
      </c>
      <c r="W17">
        <f t="shared" si="18"/>
        <v>8</v>
      </c>
      <c r="Y17" s="9">
        <v>1.75</v>
      </c>
      <c r="Z17" s="7">
        <v>0.17</v>
      </c>
      <c r="AA17" s="7">
        <v>0.26500000000000001</v>
      </c>
      <c r="AB17" s="4">
        <f t="shared" si="4"/>
        <v>0.16422228007024453</v>
      </c>
      <c r="AC17" s="4">
        <f t="shared" si="5"/>
        <v>0.2598771019435806</v>
      </c>
    </row>
    <row r="18" spans="1:31" ht="16.5" thickBot="1" x14ac:dyDescent="0.3">
      <c r="A18" s="2" t="s">
        <v>23</v>
      </c>
      <c r="S18" s="23"/>
      <c r="Y18" s="10">
        <v>2</v>
      </c>
      <c r="Z18" s="8">
        <v>0.18</v>
      </c>
      <c r="AA18" s="8">
        <v>0.28000000000000003</v>
      </c>
      <c r="AB18" s="4">
        <f t="shared" si="4"/>
        <v>0.18015631617285716</v>
      </c>
      <c r="AC18" s="4">
        <f t="shared" si="5"/>
        <v>0.28516460212433797</v>
      </c>
    </row>
    <row r="19" spans="1:31" ht="16.5" thickBot="1" x14ac:dyDescent="0.3">
      <c r="A19" s="1" t="s">
        <v>24</v>
      </c>
      <c r="Y19" s="9">
        <v>2.5</v>
      </c>
      <c r="Z19" s="7">
        <v>0.21199999999999999</v>
      </c>
      <c r="AA19" s="7">
        <v>0.33500000000000002</v>
      </c>
      <c r="AB19" s="4">
        <f t="shared" si="4"/>
        <v>0.21030838426857368</v>
      </c>
      <c r="AC19" s="4">
        <f t="shared" si="5"/>
        <v>0.33303266905791107</v>
      </c>
    </row>
    <row r="20" spans="1:31" ht="16.5" thickBot="1" x14ac:dyDescent="0.3">
      <c r="A20" s="2" t="s">
        <v>25</v>
      </c>
      <c r="Y20" s="10">
        <v>3</v>
      </c>
      <c r="Z20" s="8">
        <v>0.23599999999999999</v>
      </c>
      <c r="AA20" s="8">
        <v>0.375</v>
      </c>
      <c r="AB20" s="4">
        <f t="shared" si="4"/>
        <v>0.23865403470651861</v>
      </c>
      <c r="AC20" s="4">
        <f t="shared" si="5"/>
        <v>0.37805020378325177</v>
      </c>
    </row>
    <row r="21" spans="1:31" ht="16.5" thickBot="1" x14ac:dyDescent="0.3">
      <c r="A21" s="1" t="s">
        <v>26</v>
      </c>
      <c r="Y21" s="9">
        <v>3.5</v>
      </c>
      <c r="Z21" s="7">
        <v>0.26500000000000001</v>
      </c>
      <c r="AA21" s="7">
        <v>0.42499999999999999</v>
      </c>
      <c r="AB21" s="4">
        <f t="shared" si="4"/>
        <v>0.26558061948799344</v>
      </c>
      <c r="AC21" s="4">
        <f t="shared" si="5"/>
        <v>0.42082765688226681</v>
      </c>
    </row>
    <row r="22" spans="1:31" ht="16.5" thickBot="1" x14ac:dyDescent="0.3">
      <c r="A22" s="2" t="s">
        <v>27</v>
      </c>
      <c r="Y22" s="10">
        <v>4</v>
      </c>
      <c r="Z22" s="8">
        <v>0.3</v>
      </c>
      <c r="AA22" s="8">
        <v>0.47499999999999998</v>
      </c>
      <c r="AB22" s="4">
        <f t="shared" si="4"/>
        <v>0.29134917645398989</v>
      </c>
      <c r="AC22" s="4">
        <f t="shared" si="5"/>
        <v>0.4617765491466892</v>
      </c>
    </row>
    <row r="23" spans="1:31" ht="16.5" thickBot="1" x14ac:dyDescent="0.3">
      <c r="A23" s="1" t="s">
        <v>28</v>
      </c>
      <c r="Y23" s="9">
        <v>4.5</v>
      </c>
      <c r="Z23" s="7">
        <v>0.315</v>
      </c>
      <c r="AA23" s="7">
        <v>0.5</v>
      </c>
      <c r="AB23" s="4">
        <f t="shared" si="4"/>
        <v>0.31614627503291121</v>
      </c>
      <c r="AC23" s="4">
        <f t="shared" si="5"/>
        <v>0.50119108583554528</v>
      </c>
    </row>
    <row r="24" spans="1:31" ht="16.5" thickBot="1" x14ac:dyDescent="0.3">
      <c r="A24" s="2" t="s">
        <v>29</v>
      </c>
      <c r="Y24" s="10">
        <v>5</v>
      </c>
      <c r="Z24" s="8">
        <v>0.33500000000000002</v>
      </c>
      <c r="AA24" s="8">
        <v>0.53</v>
      </c>
      <c r="AB24" s="4">
        <f t="shared" si="4"/>
        <v>0.34011116490208165</v>
      </c>
      <c r="AC24" s="4">
        <f t="shared" si="5"/>
        <v>0.53929090611189956</v>
      </c>
    </row>
    <row r="25" spans="1:31" ht="16.5" thickBot="1" x14ac:dyDescent="0.3">
      <c r="A25" s="1" t="s">
        <v>30</v>
      </c>
      <c r="Y25" s="9">
        <v>5.5</v>
      </c>
      <c r="Z25" s="7">
        <v>0.35499999999999998</v>
      </c>
      <c r="AA25" s="7">
        <v>0.56000000000000005</v>
      </c>
      <c r="AB25" s="4">
        <f t="shared" si="4"/>
        <v>0.36335129803309069</v>
      </c>
      <c r="AC25" s="4">
        <f t="shared" si="5"/>
        <v>0.57624553092999165</v>
      </c>
    </row>
    <row r="26" spans="1:31" ht="16.5" thickBot="1" x14ac:dyDescent="0.3">
      <c r="A26" s="2" t="s">
        <v>31</v>
      </c>
      <c r="Y26" s="11">
        <v>6</v>
      </c>
      <c r="Z26" s="12">
        <v>0.375</v>
      </c>
      <c r="AA26" s="11">
        <v>0.6</v>
      </c>
      <c r="AB26" s="4">
        <f t="shared" si="4"/>
        <v>0.38595181088434111</v>
      </c>
      <c r="AC26" s="4">
        <f t="shared" si="5"/>
        <v>0.61218930122019233</v>
      </c>
    </row>
    <row r="27" spans="1:31" ht="16.5" thickBot="1" x14ac:dyDescent="0.3">
      <c r="A27" s="1" t="s">
        <v>32</v>
      </c>
    </row>
    <row r="28" spans="1:31" ht="16.5" thickBot="1" x14ac:dyDescent="0.3">
      <c r="A28" s="2" t="s">
        <v>33</v>
      </c>
      <c r="AE28" s="13"/>
    </row>
    <row r="29" spans="1:31" ht="16.5" thickBot="1" x14ac:dyDescent="0.3">
      <c r="A29" s="1" t="s">
        <v>34</v>
      </c>
    </row>
    <row r="30" spans="1:31" ht="16.5" thickBot="1" x14ac:dyDescent="0.3">
      <c r="A30" s="2" t="s">
        <v>35</v>
      </c>
    </row>
    <row r="31" spans="1:31" ht="16.5" thickBot="1" x14ac:dyDescent="0.3">
      <c r="A31" s="1" t="s">
        <v>36</v>
      </c>
      <c r="Y31" s="48" t="s">
        <v>88</v>
      </c>
      <c r="Z31" s="48"/>
      <c r="AA31" s="48"/>
    </row>
    <row r="32" spans="1:31" ht="16.5" thickBot="1" x14ac:dyDescent="0.3">
      <c r="A32" s="2" t="s">
        <v>37</v>
      </c>
      <c r="Y32" s="49"/>
      <c r="Z32" s="49"/>
      <c r="AA32" s="49"/>
    </row>
    <row r="33" spans="1:29" ht="18.75" thickBot="1" x14ac:dyDescent="0.3">
      <c r="A33" s="1" t="s">
        <v>38</v>
      </c>
      <c r="Y33" s="16" t="s">
        <v>81</v>
      </c>
      <c r="Z33" s="14">
        <v>4</v>
      </c>
      <c r="AA33" s="15">
        <v>6</v>
      </c>
      <c r="AB33">
        <v>4</v>
      </c>
      <c r="AC33">
        <v>6</v>
      </c>
    </row>
    <row r="34" spans="1:29" ht="16.5" thickBot="1" x14ac:dyDescent="0.3">
      <c r="A34" s="2" t="s">
        <v>39</v>
      </c>
      <c r="F34" t="s">
        <v>97</v>
      </c>
      <c r="M34" t="s">
        <v>119</v>
      </c>
      <c r="Y34" s="10">
        <v>0.2</v>
      </c>
      <c r="Z34" s="8">
        <v>3.7999999999999999E-2</v>
      </c>
      <c r="AA34" s="8" t="s">
        <v>86</v>
      </c>
      <c r="AC34">
        <f>-0.0095*Y34^2+0.1798*Y34+0.0508</f>
        <v>8.6379999999999998E-2</v>
      </c>
    </row>
    <row r="35" spans="1:29" ht="16.5" thickBot="1" x14ac:dyDescent="0.3">
      <c r="A35" s="1" t="s">
        <v>40</v>
      </c>
      <c r="F35" s="47" t="s">
        <v>113</v>
      </c>
      <c r="G35" s="47"/>
      <c r="H35" t="s">
        <v>81</v>
      </c>
      <c r="I35" s="24">
        <v>4</v>
      </c>
      <c r="J35" s="24">
        <v>6</v>
      </c>
      <c r="M35" s="47" t="s">
        <v>113</v>
      </c>
      <c r="N35" s="47"/>
      <c r="O35" t="s">
        <v>81</v>
      </c>
      <c r="P35" s="24">
        <v>4</v>
      </c>
      <c r="Q35" s="24">
        <v>6</v>
      </c>
      <c r="Y35" s="9">
        <v>0.25</v>
      </c>
      <c r="Z35" s="7">
        <v>4.4999999999999998E-2</v>
      </c>
      <c r="AA35" s="7" t="s">
        <v>86</v>
      </c>
      <c r="AC35">
        <f t="shared" ref="AC35:AC57" si="22">-0.0095*Y35^2+0.1798*Y35+0.0508</f>
        <v>9.5156249999999998E-2</v>
      </c>
    </row>
    <row r="36" spans="1:29" ht="18.75" customHeight="1" thickBot="1" x14ac:dyDescent="0.3">
      <c r="A36" s="2" t="s">
        <v>41</v>
      </c>
      <c r="F36" s="38" t="s">
        <v>98</v>
      </c>
      <c r="G36" s="41" t="s">
        <v>99</v>
      </c>
      <c r="H36" s="7">
        <v>0.2</v>
      </c>
      <c r="I36" s="7">
        <v>3.2000000000000001E-2</v>
      </c>
      <c r="J36" s="7">
        <v>0.05</v>
      </c>
      <c r="M36" s="38" t="s">
        <v>98</v>
      </c>
      <c r="N36" s="41" t="s">
        <v>99</v>
      </c>
      <c r="O36" s="7">
        <v>0.2</v>
      </c>
      <c r="P36" s="7">
        <v>4.2000000000000003E-2</v>
      </c>
      <c r="Q36" s="7" t="s">
        <v>86</v>
      </c>
      <c r="Y36" s="10">
        <v>0.3</v>
      </c>
      <c r="Z36" s="8">
        <v>5.2999999999999999E-2</v>
      </c>
      <c r="AA36" s="8">
        <v>8.5000000000000006E-2</v>
      </c>
      <c r="AC36">
        <f t="shared" si="22"/>
        <v>0.10388499999999999</v>
      </c>
    </row>
    <row r="37" spans="1:29" ht="16.5" thickBot="1" x14ac:dyDescent="0.3">
      <c r="A37" s="1" t="s">
        <v>42</v>
      </c>
      <c r="F37" s="39"/>
      <c r="G37" s="42"/>
      <c r="H37" s="8">
        <v>0.25</v>
      </c>
      <c r="I37" s="8">
        <v>3.5999999999999997E-2</v>
      </c>
      <c r="J37" s="8">
        <v>5.6000000000000001E-2</v>
      </c>
      <c r="M37" s="39"/>
      <c r="N37" s="42"/>
      <c r="O37" s="8">
        <v>0.25</v>
      </c>
      <c r="P37" s="8">
        <v>4.8000000000000001E-2</v>
      </c>
      <c r="Q37" s="8" t="s">
        <v>86</v>
      </c>
      <c r="Y37" s="9">
        <v>0.35</v>
      </c>
      <c r="Z37" s="7">
        <v>6.3E-2</v>
      </c>
      <c r="AA37" s="7">
        <v>0.1</v>
      </c>
      <c r="AC37">
        <f t="shared" si="22"/>
        <v>0.11256624999999998</v>
      </c>
    </row>
    <row r="38" spans="1:29" ht="16.5" thickBot="1" x14ac:dyDescent="0.3">
      <c r="A38" s="2" t="s">
        <v>43</v>
      </c>
      <c r="F38" s="39"/>
      <c r="G38" s="42"/>
      <c r="H38" s="7">
        <v>0.35</v>
      </c>
      <c r="I38" s="7">
        <v>0.04</v>
      </c>
      <c r="J38" s="7">
        <v>6.3E-2</v>
      </c>
      <c r="M38" s="39"/>
      <c r="N38" s="42"/>
      <c r="O38" s="7">
        <v>0.35</v>
      </c>
      <c r="P38" s="7">
        <v>5.2999999999999999E-2</v>
      </c>
      <c r="Q38" s="7">
        <v>8.5000000000000006E-2</v>
      </c>
      <c r="Y38" s="10">
        <v>0.4</v>
      </c>
      <c r="Z38" s="8">
        <v>7.0999999999999994E-2</v>
      </c>
      <c r="AA38" s="8">
        <v>0.112</v>
      </c>
      <c r="AC38">
        <f t="shared" si="22"/>
        <v>0.1212</v>
      </c>
    </row>
    <row r="39" spans="1:29" ht="16.5" thickBot="1" x14ac:dyDescent="0.3">
      <c r="A39" s="1" t="s">
        <v>44</v>
      </c>
      <c r="F39" s="39"/>
      <c r="G39" s="42"/>
      <c r="H39" s="8">
        <v>0.4</v>
      </c>
      <c r="I39" s="8">
        <v>4.2000000000000003E-2</v>
      </c>
      <c r="J39" s="8">
        <v>6.7000000000000004E-2</v>
      </c>
      <c r="M39" s="39"/>
      <c r="N39" s="42"/>
      <c r="O39" s="8">
        <v>0.4</v>
      </c>
      <c r="P39" s="8">
        <v>5.6000000000000001E-2</v>
      </c>
      <c r="Q39" s="8">
        <v>0.09</v>
      </c>
      <c r="Y39" s="9">
        <v>0.45</v>
      </c>
      <c r="Z39" s="7">
        <v>0.08</v>
      </c>
      <c r="AA39" s="7">
        <v>0.125</v>
      </c>
      <c r="AC39">
        <f t="shared" si="22"/>
        <v>0.12978624999999999</v>
      </c>
    </row>
    <row r="40" spans="1:29" ht="16.5" thickBot="1" x14ac:dyDescent="0.3">
      <c r="A40" s="2" t="s">
        <v>45</v>
      </c>
      <c r="F40" s="40"/>
      <c r="G40" s="43"/>
      <c r="H40" s="7">
        <v>0.45</v>
      </c>
      <c r="I40" s="7">
        <v>4.4999999999999998E-2</v>
      </c>
      <c r="J40" s="7">
        <v>7.0999999999999994E-2</v>
      </c>
      <c r="M40" s="40"/>
      <c r="N40" s="43"/>
      <c r="O40" s="7">
        <v>0.45</v>
      </c>
      <c r="P40" s="7">
        <v>0.06</v>
      </c>
      <c r="Q40" s="7">
        <v>9.5000000000000001E-2</v>
      </c>
      <c r="Y40" s="10">
        <v>0.5</v>
      </c>
      <c r="Z40" s="8">
        <v>0.09</v>
      </c>
      <c r="AA40" s="8">
        <v>0.14000000000000001</v>
      </c>
      <c r="AC40">
        <f t="shared" si="22"/>
        <v>0.13832499999999998</v>
      </c>
    </row>
    <row r="41" spans="1:29" ht="16.5" thickBot="1" x14ac:dyDescent="0.3">
      <c r="A41" s="1" t="s">
        <v>46</v>
      </c>
      <c r="F41" s="34" t="s">
        <v>100</v>
      </c>
      <c r="G41" s="31" t="s">
        <v>101</v>
      </c>
      <c r="H41" s="8">
        <v>0.35</v>
      </c>
      <c r="I41" s="8">
        <v>4.2000000000000003E-2</v>
      </c>
      <c r="J41" s="8">
        <v>6.7000000000000004E-2</v>
      </c>
      <c r="M41" s="34" t="s">
        <v>100</v>
      </c>
      <c r="N41" s="31" t="s">
        <v>101</v>
      </c>
      <c r="O41" s="8">
        <v>0.35</v>
      </c>
      <c r="P41" s="8">
        <v>5.6000000000000001E-2</v>
      </c>
      <c r="Q41" s="8">
        <v>0.09</v>
      </c>
      <c r="Y41" s="9">
        <v>0.6</v>
      </c>
      <c r="Z41" s="7">
        <v>0.1</v>
      </c>
      <c r="AA41" s="7">
        <v>0.16</v>
      </c>
      <c r="AC41">
        <f t="shared" si="22"/>
        <v>0.15525999999999998</v>
      </c>
    </row>
    <row r="42" spans="1:29" ht="16.5" thickBot="1" x14ac:dyDescent="0.3">
      <c r="A42" s="2" t="s">
        <v>47</v>
      </c>
      <c r="F42" s="35"/>
      <c r="G42" s="32"/>
      <c r="H42" s="7">
        <v>0.5</v>
      </c>
      <c r="I42" s="7">
        <v>4.8000000000000001E-2</v>
      </c>
      <c r="J42" s="7">
        <v>7.4999999999999997E-2</v>
      </c>
      <c r="M42" s="35"/>
      <c r="N42" s="32"/>
      <c r="O42" s="7">
        <v>0.5</v>
      </c>
      <c r="P42" s="7">
        <v>6.3E-2</v>
      </c>
      <c r="Q42" s="7">
        <v>0.1</v>
      </c>
      <c r="Y42" s="10">
        <v>0.7</v>
      </c>
      <c r="Z42" s="8">
        <v>0.112</v>
      </c>
      <c r="AA42" s="8">
        <v>0.18</v>
      </c>
      <c r="AC42">
        <f t="shared" si="22"/>
        <v>0.17200499999999996</v>
      </c>
    </row>
    <row r="43" spans="1:29" ht="16.5" thickBot="1" x14ac:dyDescent="0.3">
      <c r="A43" s="1" t="s">
        <v>48</v>
      </c>
      <c r="F43" s="35"/>
      <c r="G43" s="32"/>
      <c r="H43" s="8">
        <v>0.6</v>
      </c>
      <c r="I43" s="8">
        <v>5.2999999999999999E-2</v>
      </c>
      <c r="J43" s="8">
        <v>8.5000000000000006E-2</v>
      </c>
      <c r="M43" s="35"/>
      <c r="N43" s="32"/>
      <c r="O43" s="8">
        <v>0.6</v>
      </c>
      <c r="P43" s="8">
        <v>7.0999999999999994E-2</v>
      </c>
      <c r="Q43" s="8">
        <v>0.112</v>
      </c>
      <c r="Y43" s="9">
        <v>0.75</v>
      </c>
      <c r="Z43" s="7">
        <v>0.11799999999999999</v>
      </c>
      <c r="AA43" s="7">
        <v>0.19</v>
      </c>
      <c r="AC43">
        <f t="shared" si="22"/>
        <v>0.18030625</v>
      </c>
    </row>
    <row r="44" spans="1:29" ht="16.5" thickBot="1" x14ac:dyDescent="0.3">
      <c r="A44" s="2" t="s">
        <v>49</v>
      </c>
      <c r="F44" s="35"/>
      <c r="G44" s="32"/>
      <c r="H44" s="7">
        <v>0.7</v>
      </c>
      <c r="I44" s="7">
        <v>5.6000000000000001E-2</v>
      </c>
      <c r="J44" s="7">
        <v>0.09</v>
      </c>
      <c r="M44" s="35"/>
      <c r="N44" s="32"/>
      <c r="O44" s="7">
        <v>0.7</v>
      </c>
      <c r="P44" s="7">
        <v>7.4999999999999997E-2</v>
      </c>
      <c r="Q44" s="7">
        <v>0.11799999999999999</v>
      </c>
      <c r="Y44" s="10">
        <v>0.8</v>
      </c>
      <c r="Z44" s="8">
        <v>0.125</v>
      </c>
      <c r="AA44" s="8">
        <v>0.2</v>
      </c>
      <c r="AC44">
        <f t="shared" si="22"/>
        <v>0.18856000000000001</v>
      </c>
    </row>
    <row r="45" spans="1:29" ht="16.5" thickBot="1" x14ac:dyDescent="0.3">
      <c r="A45" s="1" t="s">
        <v>50</v>
      </c>
      <c r="F45" s="35"/>
      <c r="G45" s="32"/>
      <c r="H45" s="7">
        <v>0.8</v>
      </c>
      <c r="I45" s="7">
        <v>0.06</v>
      </c>
      <c r="J45" s="7">
        <v>9.5000000000000001E-2</v>
      </c>
      <c r="M45" s="35"/>
      <c r="N45" s="32"/>
      <c r="O45" s="8">
        <v>0.75</v>
      </c>
      <c r="P45" s="8">
        <v>7.4999999999999997E-2</v>
      </c>
      <c r="Q45" s="8">
        <v>0.11799999999999999</v>
      </c>
      <c r="Y45" s="9">
        <v>1</v>
      </c>
      <c r="Z45" s="7">
        <v>0.15</v>
      </c>
      <c r="AA45" s="7">
        <v>0.23599999999999999</v>
      </c>
      <c r="AC45">
        <f t="shared" si="22"/>
        <v>0.22109999999999996</v>
      </c>
    </row>
    <row r="46" spans="1:29" ht="16.5" thickBot="1" x14ac:dyDescent="0.3">
      <c r="A46" s="2" t="s">
        <v>51</v>
      </c>
      <c r="F46" s="44"/>
      <c r="G46" s="33"/>
      <c r="M46" s="44"/>
      <c r="N46" s="33"/>
      <c r="O46" s="7">
        <v>0.8</v>
      </c>
      <c r="P46" s="7">
        <v>0.08</v>
      </c>
      <c r="Q46" s="7">
        <v>0.125</v>
      </c>
      <c r="Y46" s="10">
        <v>1.25</v>
      </c>
      <c r="Z46" s="8">
        <v>0.17</v>
      </c>
      <c r="AA46" s="8">
        <v>0.26500000000000001</v>
      </c>
      <c r="AC46">
        <f t="shared" si="22"/>
        <v>0.26070624999999997</v>
      </c>
    </row>
    <row r="47" spans="1:29" ht="16.5" thickBot="1" x14ac:dyDescent="0.3">
      <c r="A47" s="1" t="s">
        <v>52</v>
      </c>
      <c r="F47" s="34" t="s">
        <v>102</v>
      </c>
      <c r="G47" s="31" t="s">
        <v>103</v>
      </c>
      <c r="H47" s="8">
        <v>0.75</v>
      </c>
      <c r="I47" s="8">
        <v>6.3E-2</v>
      </c>
      <c r="J47" s="8">
        <v>0.1</v>
      </c>
      <c r="M47" s="34" t="s">
        <v>102</v>
      </c>
      <c r="N47" s="31" t="s">
        <v>103</v>
      </c>
      <c r="O47" s="8">
        <v>0.75</v>
      </c>
      <c r="P47" s="8">
        <v>8.5000000000000006E-2</v>
      </c>
      <c r="Q47" s="8">
        <v>0.13200000000000001</v>
      </c>
      <c r="Y47" s="9">
        <v>1.5</v>
      </c>
      <c r="Z47" s="7">
        <v>0.19</v>
      </c>
      <c r="AA47" s="7">
        <v>0.3</v>
      </c>
      <c r="AC47">
        <f t="shared" si="22"/>
        <v>0.29912499999999997</v>
      </c>
    </row>
    <row r="48" spans="1:29" ht="16.5" thickBot="1" x14ac:dyDescent="0.3">
      <c r="A48" s="2" t="s">
        <v>53</v>
      </c>
      <c r="F48" s="35"/>
      <c r="G48" s="32"/>
      <c r="H48" s="7">
        <v>1</v>
      </c>
      <c r="I48" s="7">
        <v>7.0999999999999994E-2</v>
      </c>
      <c r="J48" s="7">
        <v>0.112</v>
      </c>
      <c r="M48" s="35"/>
      <c r="N48" s="32"/>
      <c r="O48" s="7">
        <v>1</v>
      </c>
      <c r="P48" s="7">
        <v>9.5000000000000001E-2</v>
      </c>
      <c r="Q48" s="7">
        <v>0.15</v>
      </c>
      <c r="Y48" s="10">
        <v>1.75</v>
      </c>
      <c r="Z48" s="8">
        <v>0.21199999999999999</v>
      </c>
      <c r="AA48" s="8">
        <v>0.33500000000000002</v>
      </c>
      <c r="AC48">
        <f t="shared" si="22"/>
        <v>0.33635625000000002</v>
      </c>
    </row>
    <row r="49" spans="1:29" ht="16.5" thickBot="1" x14ac:dyDescent="0.3">
      <c r="A49" s="1" t="s">
        <v>54</v>
      </c>
      <c r="F49" s="35"/>
      <c r="G49" s="32"/>
      <c r="H49" s="8">
        <v>1.25</v>
      </c>
      <c r="I49" s="8">
        <v>7.4999999999999997E-2</v>
      </c>
      <c r="J49" s="8">
        <v>0.11799999999999999</v>
      </c>
      <c r="M49" s="35"/>
      <c r="N49" s="32"/>
      <c r="O49" s="8">
        <v>1.25</v>
      </c>
      <c r="P49" s="8">
        <v>0.1</v>
      </c>
      <c r="Q49" s="8">
        <v>0.16</v>
      </c>
      <c r="Y49" s="9">
        <v>2</v>
      </c>
      <c r="Z49" s="7">
        <v>0.23599999999999999</v>
      </c>
      <c r="AA49" s="7">
        <v>0.375</v>
      </c>
      <c r="AC49">
        <f t="shared" si="22"/>
        <v>0.37240000000000001</v>
      </c>
    </row>
    <row r="50" spans="1:29" ht="16.5" thickBot="1" x14ac:dyDescent="0.3">
      <c r="A50" s="2" t="s">
        <v>55</v>
      </c>
      <c r="F50" s="44"/>
      <c r="G50" s="33"/>
      <c r="H50" s="7">
        <v>1.5</v>
      </c>
      <c r="I50" s="7">
        <v>8.5000000000000006E-2</v>
      </c>
      <c r="J50" s="7">
        <v>0.13200000000000001</v>
      </c>
      <c r="M50" s="44"/>
      <c r="N50" s="33"/>
      <c r="O50" s="7">
        <v>1.5</v>
      </c>
      <c r="P50" s="7">
        <v>0.112</v>
      </c>
      <c r="Q50" s="7">
        <v>0.18</v>
      </c>
      <c r="Y50" s="10">
        <v>2.5</v>
      </c>
      <c r="Z50" s="8">
        <v>0.28000000000000003</v>
      </c>
      <c r="AA50" s="8">
        <v>0.45</v>
      </c>
      <c r="AC50">
        <f t="shared" si="22"/>
        <v>0.44092499999999996</v>
      </c>
    </row>
    <row r="51" spans="1:29" ht="16.5" thickBot="1" x14ac:dyDescent="0.3">
      <c r="A51" s="1" t="s">
        <v>56</v>
      </c>
      <c r="F51" s="34" t="s">
        <v>104</v>
      </c>
      <c r="G51" s="31" t="s">
        <v>105</v>
      </c>
      <c r="H51" s="8">
        <v>1</v>
      </c>
      <c r="I51" s="8">
        <v>7.4999999999999997E-2</v>
      </c>
      <c r="J51" s="8">
        <v>0.11799999999999999</v>
      </c>
      <c r="M51" s="34" t="s">
        <v>104</v>
      </c>
      <c r="N51" s="31" t="s">
        <v>105</v>
      </c>
      <c r="O51" s="8">
        <v>1</v>
      </c>
      <c r="P51" s="8">
        <v>0.1</v>
      </c>
      <c r="Q51" s="8">
        <v>0.16</v>
      </c>
      <c r="Y51" s="9">
        <v>3</v>
      </c>
      <c r="Z51" s="7">
        <v>0.315</v>
      </c>
      <c r="AA51" s="7">
        <v>0.5</v>
      </c>
      <c r="AC51">
        <f t="shared" si="22"/>
        <v>0.50469999999999993</v>
      </c>
    </row>
    <row r="52" spans="1:29" ht="16.5" thickBot="1" x14ac:dyDescent="0.3">
      <c r="A52" s="2" t="s">
        <v>57</v>
      </c>
      <c r="F52" s="35"/>
      <c r="G52" s="32"/>
      <c r="H52" s="7">
        <v>1.25</v>
      </c>
      <c r="I52" s="7">
        <v>8.5000000000000006E-2</v>
      </c>
      <c r="J52" s="7">
        <v>0.13200000000000001</v>
      </c>
      <c r="M52" s="35"/>
      <c r="N52" s="32"/>
      <c r="O52" s="7">
        <v>1.25</v>
      </c>
      <c r="P52" s="7">
        <v>0.112</v>
      </c>
      <c r="Q52" s="7">
        <v>0.18</v>
      </c>
      <c r="Y52" s="10">
        <v>3.5</v>
      </c>
      <c r="Z52" s="8">
        <v>0.35499999999999998</v>
      </c>
      <c r="AA52" s="8">
        <v>0.56000000000000005</v>
      </c>
      <c r="AC52">
        <f t="shared" si="22"/>
        <v>0.56372499999999992</v>
      </c>
    </row>
    <row r="53" spans="1:29" ht="16.5" thickBot="1" x14ac:dyDescent="0.3">
      <c r="A53" s="1" t="s">
        <v>58</v>
      </c>
      <c r="F53" s="35"/>
      <c r="G53" s="32"/>
      <c r="H53" s="8">
        <v>1.5</v>
      </c>
      <c r="I53" s="8">
        <v>0.09</v>
      </c>
      <c r="J53" s="8">
        <v>0.14000000000000001</v>
      </c>
      <c r="M53" s="35"/>
      <c r="N53" s="32"/>
      <c r="O53" s="8">
        <v>1.5</v>
      </c>
      <c r="P53" s="8">
        <v>0.11799999999999999</v>
      </c>
      <c r="Q53" s="8">
        <v>0.19</v>
      </c>
      <c r="Y53" s="9">
        <v>4</v>
      </c>
      <c r="Z53" s="7">
        <v>0.375</v>
      </c>
      <c r="AA53" s="7">
        <v>0.6</v>
      </c>
      <c r="AC53">
        <f t="shared" si="22"/>
        <v>0.61799999999999988</v>
      </c>
    </row>
    <row r="54" spans="1:29" ht="16.5" thickBot="1" x14ac:dyDescent="0.3">
      <c r="A54" s="2" t="s">
        <v>59</v>
      </c>
      <c r="F54" s="35"/>
      <c r="G54" s="32"/>
      <c r="H54" s="7">
        <v>1.75</v>
      </c>
      <c r="I54" s="7">
        <v>9.5000000000000001E-2</v>
      </c>
      <c r="J54" s="7">
        <v>0.15</v>
      </c>
      <c r="M54" s="35"/>
      <c r="N54" s="32"/>
      <c r="O54" s="7">
        <v>1.75</v>
      </c>
      <c r="P54" s="7">
        <v>0.125</v>
      </c>
      <c r="Q54" s="7">
        <v>0.2</v>
      </c>
      <c r="Y54" s="10">
        <v>4.5</v>
      </c>
      <c r="Z54" s="8">
        <v>0.42499999999999999</v>
      </c>
      <c r="AA54" s="8">
        <v>0.67</v>
      </c>
      <c r="AC54">
        <f t="shared" si="22"/>
        <v>0.66752499999999992</v>
      </c>
    </row>
    <row r="55" spans="1:29" ht="16.5" thickBot="1" x14ac:dyDescent="0.3">
      <c r="A55" s="1" t="s">
        <v>60</v>
      </c>
      <c r="F55" s="35"/>
      <c r="G55" s="32"/>
      <c r="H55" s="8">
        <v>2</v>
      </c>
      <c r="I55" s="8">
        <v>0.1</v>
      </c>
      <c r="J55" s="8">
        <v>0.16</v>
      </c>
      <c r="M55" s="35"/>
      <c r="N55" s="32"/>
      <c r="O55" s="8">
        <v>2</v>
      </c>
      <c r="P55" s="8">
        <v>0.13200000000000001</v>
      </c>
      <c r="Q55" s="8">
        <v>0.21199999999999999</v>
      </c>
      <c r="Y55" s="9">
        <v>5</v>
      </c>
      <c r="Z55" s="7">
        <v>0.45</v>
      </c>
      <c r="AA55" s="7">
        <v>0.71</v>
      </c>
      <c r="AC55">
        <f t="shared" si="22"/>
        <v>0.71229999999999993</v>
      </c>
    </row>
    <row r="56" spans="1:29" ht="16.5" thickBot="1" x14ac:dyDescent="0.3">
      <c r="A56" s="2" t="s">
        <v>61</v>
      </c>
      <c r="F56" s="44"/>
      <c r="G56" s="33"/>
      <c r="H56" s="7">
        <v>2.5</v>
      </c>
      <c r="I56" s="7">
        <v>0.106</v>
      </c>
      <c r="J56" s="7">
        <v>0.17</v>
      </c>
      <c r="M56" s="44"/>
      <c r="N56" s="33"/>
      <c r="O56" s="7">
        <v>2.5</v>
      </c>
      <c r="P56" s="7">
        <v>0.14000000000000001</v>
      </c>
      <c r="Q56" s="7">
        <v>0.224</v>
      </c>
      <c r="Y56" s="10">
        <v>5.5</v>
      </c>
      <c r="Z56" s="8">
        <v>0.47499999999999998</v>
      </c>
      <c r="AA56" s="8">
        <v>0.75</v>
      </c>
      <c r="AC56">
        <f t="shared" si="22"/>
        <v>0.75232499999999991</v>
      </c>
    </row>
    <row r="57" spans="1:29" ht="16.5" thickBot="1" x14ac:dyDescent="0.3">
      <c r="A57" s="1" t="s">
        <v>62</v>
      </c>
      <c r="F57" s="34" t="s">
        <v>106</v>
      </c>
      <c r="G57" s="31" t="s">
        <v>107</v>
      </c>
      <c r="H57" s="8">
        <v>1</v>
      </c>
      <c r="I57" s="8">
        <v>0.08</v>
      </c>
      <c r="J57" s="8">
        <v>0.125</v>
      </c>
      <c r="M57" s="34" t="s">
        <v>106</v>
      </c>
      <c r="N57" s="31" t="s">
        <v>107</v>
      </c>
      <c r="O57" s="8">
        <v>1</v>
      </c>
      <c r="P57" s="8">
        <v>0.106</v>
      </c>
      <c r="Q57" s="8">
        <v>0.17</v>
      </c>
      <c r="Y57" s="17">
        <v>6</v>
      </c>
      <c r="Z57" s="18">
        <v>0.5</v>
      </c>
      <c r="AA57" s="18">
        <v>0.8</v>
      </c>
      <c r="AC57">
        <f t="shared" si="22"/>
        <v>0.78759999999999997</v>
      </c>
    </row>
    <row r="58" spans="1:29" ht="16.5" thickBot="1" x14ac:dyDescent="0.3">
      <c r="A58" s="2" t="s">
        <v>63</v>
      </c>
      <c r="F58" s="35"/>
      <c r="G58" s="32"/>
      <c r="H58" s="7">
        <v>1.5</v>
      </c>
      <c r="I58" s="7">
        <v>9.5000000000000001E-2</v>
      </c>
      <c r="J58" s="7">
        <v>0.15</v>
      </c>
      <c r="M58" s="35"/>
      <c r="N58" s="32"/>
      <c r="O58" s="7">
        <v>1.5</v>
      </c>
      <c r="P58" s="7">
        <v>0.125</v>
      </c>
      <c r="Q58" s="7">
        <v>0.2</v>
      </c>
    </row>
    <row r="59" spans="1:29" ht="16.5" thickBot="1" x14ac:dyDescent="0.3">
      <c r="A59" s="1" t="s">
        <v>64</v>
      </c>
      <c r="F59" s="35"/>
      <c r="G59" s="32"/>
      <c r="H59" s="8">
        <v>2</v>
      </c>
      <c r="I59" s="8">
        <v>0.106</v>
      </c>
      <c r="J59" s="8">
        <v>0.17</v>
      </c>
      <c r="M59" s="35"/>
      <c r="N59" s="32"/>
      <c r="O59" s="8">
        <v>2</v>
      </c>
      <c r="P59" s="8">
        <v>0.14000000000000001</v>
      </c>
      <c r="Q59" s="8">
        <v>0.224</v>
      </c>
    </row>
    <row r="60" spans="1:29" ht="16.5" thickBot="1" x14ac:dyDescent="0.3">
      <c r="A60" s="2" t="s">
        <v>65</v>
      </c>
      <c r="F60" s="35"/>
      <c r="G60" s="32"/>
      <c r="H60" s="7">
        <v>3</v>
      </c>
      <c r="I60" s="7">
        <v>0.125</v>
      </c>
      <c r="J60" s="7">
        <v>0.2</v>
      </c>
      <c r="M60" s="35"/>
      <c r="N60" s="32"/>
      <c r="O60" s="7">
        <v>3</v>
      </c>
      <c r="P60" s="7">
        <v>0.17</v>
      </c>
      <c r="Q60" s="7">
        <v>0.26500000000000001</v>
      </c>
    </row>
    <row r="61" spans="1:29" ht="16.5" thickBot="1" x14ac:dyDescent="0.3">
      <c r="A61" s="1" t="s">
        <v>66</v>
      </c>
      <c r="F61" s="35"/>
      <c r="G61" s="32"/>
      <c r="H61" s="8">
        <v>3.5</v>
      </c>
      <c r="I61" s="8">
        <v>0.13200000000000001</v>
      </c>
      <c r="J61" s="8">
        <v>0.21199999999999999</v>
      </c>
      <c r="M61" s="35"/>
      <c r="N61" s="32"/>
      <c r="O61" s="8">
        <v>3.5</v>
      </c>
      <c r="P61" s="8">
        <v>0.18</v>
      </c>
      <c r="Q61" s="8">
        <v>0.28000000000000003</v>
      </c>
    </row>
    <row r="62" spans="1:29" ht="16.5" thickBot="1" x14ac:dyDescent="0.3">
      <c r="A62" s="2" t="s">
        <v>67</v>
      </c>
      <c r="F62" s="35"/>
      <c r="G62" s="32"/>
      <c r="H62" s="7">
        <v>4</v>
      </c>
      <c r="I62" s="7">
        <v>0.14000000000000001</v>
      </c>
      <c r="J62" s="7">
        <v>0.224</v>
      </c>
      <c r="M62" s="35"/>
      <c r="N62" s="32"/>
      <c r="O62" s="7">
        <v>4</v>
      </c>
      <c r="P62" s="7">
        <v>0.19</v>
      </c>
      <c r="Q62" s="7">
        <v>0.3</v>
      </c>
    </row>
    <row r="63" spans="1:29" ht="16.5" thickBot="1" x14ac:dyDescent="0.3">
      <c r="A63" s="1" t="s">
        <v>68</v>
      </c>
      <c r="F63" s="44"/>
      <c r="G63" s="33"/>
      <c r="H63" s="8">
        <v>4.5</v>
      </c>
      <c r="I63" s="8">
        <v>0.15</v>
      </c>
      <c r="J63" s="8">
        <v>0.23599999999999999</v>
      </c>
      <c r="M63" s="44"/>
      <c r="N63" s="33"/>
      <c r="O63" s="8">
        <v>4.5</v>
      </c>
      <c r="P63" s="8">
        <v>0.2</v>
      </c>
      <c r="Q63" s="8">
        <v>0.315</v>
      </c>
    </row>
    <row r="64" spans="1:29" ht="16.5" thickBot="1" x14ac:dyDescent="0.3">
      <c r="A64" s="2" t="s">
        <v>69</v>
      </c>
      <c r="F64" s="45" t="s">
        <v>107</v>
      </c>
      <c r="G64" s="46" t="s">
        <v>108</v>
      </c>
      <c r="H64" s="7">
        <v>1.5</v>
      </c>
      <c r="I64" s="7">
        <v>0.1</v>
      </c>
      <c r="J64" s="7">
        <v>0.16</v>
      </c>
      <c r="M64" s="45" t="s">
        <v>107</v>
      </c>
      <c r="N64" s="46" t="s">
        <v>108</v>
      </c>
      <c r="O64" s="7">
        <v>1.5</v>
      </c>
      <c r="P64" s="7">
        <v>0.13200000000000001</v>
      </c>
      <c r="Q64" s="7">
        <v>0.21199999999999999</v>
      </c>
    </row>
    <row r="65" spans="1:17" ht="16.5" thickBot="1" x14ac:dyDescent="0.3">
      <c r="A65" s="1" t="s">
        <v>70</v>
      </c>
      <c r="F65" s="39"/>
      <c r="G65" s="42"/>
      <c r="H65" s="8">
        <v>2</v>
      </c>
      <c r="I65" s="8">
        <v>0.112</v>
      </c>
      <c r="J65" s="8">
        <v>0.18</v>
      </c>
      <c r="M65" s="39"/>
      <c r="N65" s="42"/>
      <c r="O65" s="8">
        <v>2</v>
      </c>
      <c r="P65" s="8">
        <v>0.15</v>
      </c>
      <c r="Q65" s="8">
        <v>0.23599999999999999</v>
      </c>
    </row>
    <row r="66" spans="1:17" ht="16.5" thickBot="1" x14ac:dyDescent="0.3">
      <c r="A66" s="2" t="s">
        <v>71</v>
      </c>
      <c r="F66" s="39"/>
      <c r="G66" s="42"/>
      <c r="H66" s="7">
        <v>3</v>
      </c>
      <c r="I66" s="7">
        <v>0.13200000000000001</v>
      </c>
      <c r="J66" s="7">
        <v>0.21199999999999999</v>
      </c>
      <c r="M66" s="39"/>
      <c r="N66" s="42"/>
      <c r="O66" s="7">
        <v>3</v>
      </c>
      <c r="P66" s="7">
        <v>0.18</v>
      </c>
      <c r="Q66" s="7">
        <v>0.28000000000000003</v>
      </c>
    </row>
    <row r="67" spans="1:17" ht="15.75" thickBot="1" x14ac:dyDescent="0.3">
      <c r="F67" s="39"/>
      <c r="G67" s="42"/>
      <c r="H67" s="8">
        <v>4</v>
      </c>
      <c r="I67" s="8">
        <v>0.15</v>
      </c>
      <c r="J67" s="8">
        <v>0.23599999999999999</v>
      </c>
      <c r="M67" s="39"/>
      <c r="N67" s="42"/>
      <c r="O67" s="8">
        <v>4</v>
      </c>
      <c r="P67" s="8">
        <v>0.2</v>
      </c>
      <c r="Q67" s="8">
        <v>0.315</v>
      </c>
    </row>
    <row r="68" spans="1:17" ht="15.75" thickBot="1" x14ac:dyDescent="0.3">
      <c r="F68" s="39"/>
      <c r="G68" s="42"/>
      <c r="H68" s="7">
        <v>5</v>
      </c>
      <c r="I68" s="7">
        <v>0.16</v>
      </c>
      <c r="J68" s="7">
        <v>0.25</v>
      </c>
      <c r="M68" s="39"/>
      <c r="N68" s="42"/>
      <c r="O68" s="7">
        <v>5</v>
      </c>
      <c r="P68" s="7">
        <v>0.21199999999999999</v>
      </c>
      <c r="Q68" s="7">
        <v>0.33500000000000002</v>
      </c>
    </row>
    <row r="69" spans="1:17" ht="15.75" thickBot="1" x14ac:dyDescent="0.3">
      <c r="F69" s="39"/>
      <c r="G69" s="42"/>
      <c r="H69" s="8">
        <v>5.5</v>
      </c>
      <c r="I69" s="8">
        <v>0.17</v>
      </c>
      <c r="J69" s="8">
        <v>0.26500000000000001</v>
      </c>
      <c r="M69" s="39"/>
      <c r="N69" s="42"/>
      <c r="O69" s="8">
        <v>5.5</v>
      </c>
      <c r="P69" s="8">
        <v>0.224</v>
      </c>
      <c r="Q69" s="8">
        <v>0.35499999999999998</v>
      </c>
    </row>
    <row r="70" spans="1:17" ht="15.75" thickBot="1" x14ac:dyDescent="0.3">
      <c r="F70" s="40"/>
      <c r="G70" s="43"/>
      <c r="H70" s="7">
        <v>6</v>
      </c>
      <c r="I70" s="7">
        <v>0.18</v>
      </c>
      <c r="J70" s="7">
        <v>0.28000000000000003</v>
      </c>
      <c r="M70" s="40"/>
      <c r="N70" s="43"/>
      <c r="O70" s="7">
        <v>6</v>
      </c>
      <c r="P70" s="7">
        <v>0.23599999999999999</v>
      </c>
      <c r="Q70" s="7">
        <v>0.375</v>
      </c>
    </row>
    <row r="71" spans="1:17" ht="15.75" thickBot="1" x14ac:dyDescent="0.3">
      <c r="F71" s="34" t="s">
        <v>109</v>
      </c>
      <c r="G71" s="31" t="s">
        <v>110</v>
      </c>
      <c r="H71" s="8">
        <v>2</v>
      </c>
      <c r="I71" s="8">
        <v>0.11799999999999999</v>
      </c>
      <c r="J71" s="8">
        <v>0.19</v>
      </c>
      <c r="M71" s="34" t="s">
        <v>109</v>
      </c>
      <c r="N71" s="31" t="s">
        <v>110</v>
      </c>
      <c r="O71" s="8">
        <v>2</v>
      </c>
      <c r="P71" s="8">
        <v>0.16</v>
      </c>
      <c r="Q71" s="8">
        <v>0.25</v>
      </c>
    </row>
    <row r="72" spans="1:17" ht="15.75" thickBot="1" x14ac:dyDescent="0.3">
      <c r="F72" s="35"/>
      <c r="G72" s="32"/>
      <c r="H72" s="7">
        <v>3</v>
      </c>
      <c r="I72" s="7">
        <v>0.14000000000000001</v>
      </c>
      <c r="J72" s="7">
        <v>0.224</v>
      </c>
      <c r="M72" s="35"/>
      <c r="N72" s="32"/>
      <c r="O72" s="7">
        <v>3</v>
      </c>
      <c r="P72" s="7">
        <v>0.19</v>
      </c>
      <c r="Q72" s="7">
        <v>0.3</v>
      </c>
    </row>
    <row r="73" spans="1:17" ht="15.75" thickBot="1" x14ac:dyDescent="0.3">
      <c r="F73" s="35"/>
      <c r="G73" s="32"/>
      <c r="H73" s="8">
        <v>4</v>
      </c>
      <c r="I73" s="8">
        <v>0.16</v>
      </c>
      <c r="J73" s="8">
        <v>0.25</v>
      </c>
      <c r="M73" s="35"/>
      <c r="N73" s="32"/>
      <c r="O73" s="8">
        <v>4</v>
      </c>
      <c r="P73" s="8">
        <v>0.21199999999999999</v>
      </c>
      <c r="Q73" s="8">
        <v>0.33500000000000002</v>
      </c>
    </row>
    <row r="74" spans="1:17" ht="15.75" thickBot="1" x14ac:dyDescent="0.3">
      <c r="F74" s="44"/>
      <c r="G74" s="33"/>
      <c r="H74" s="7">
        <v>6</v>
      </c>
      <c r="I74" s="7">
        <v>0.19</v>
      </c>
      <c r="J74" s="7">
        <v>0.3</v>
      </c>
      <c r="M74" s="44"/>
      <c r="N74" s="33"/>
      <c r="O74" s="7">
        <v>6</v>
      </c>
      <c r="P74" s="7">
        <v>0.25</v>
      </c>
      <c r="Q74" s="7">
        <v>0.4</v>
      </c>
    </row>
    <row r="75" spans="1:17" ht="15.75" thickBot="1" x14ac:dyDescent="0.3">
      <c r="F75" s="34" t="s">
        <v>111</v>
      </c>
      <c r="G75" s="31" t="s">
        <v>112</v>
      </c>
      <c r="H75" s="8">
        <v>3</v>
      </c>
      <c r="I75" s="8">
        <v>0.16</v>
      </c>
      <c r="J75" s="8">
        <v>0.25</v>
      </c>
      <c r="M75" s="34" t="s">
        <v>111</v>
      </c>
      <c r="N75" s="31" t="s">
        <v>112</v>
      </c>
      <c r="O75" s="8">
        <v>3</v>
      </c>
      <c r="P75" s="8">
        <v>0.21199999999999999</v>
      </c>
      <c r="Q75" s="8">
        <v>0.33500000000000002</v>
      </c>
    </row>
    <row r="76" spans="1:17" ht="15.75" thickBot="1" x14ac:dyDescent="0.3">
      <c r="F76" s="35"/>
      <c r="G76" s="32"/>
      <c r="H76" s="7">
        <v>4</v>
      </c>
      <c r="I76" s="7">
        <v>0.18</v>
      </c>
      <c r="J76" s="7">
        <v>0.28000000000000003</v>
      </c>
      <c r="M76" s="35"/>
      <c r="N76" s="32"/>
      <c r="O76" s="7">
        <v>4</v>
      </c>
      <c r="P76" s="7">
        <v>0.23599999999999999</v>
      </c>
      <c r="Q76" s="7">
        <v>0.375</v>
      </c>
    </row>
    <row r="77" spans="1:17" ht="15.75" thickBot="1" x14ac:dyDescent="0.3">
      <c r="F77" s="36"/>
      <c r="G77" s="37"/>
      <c r="H77" s="12">
        <v>6</v>
      </c>
      <c r="I77" s="12">
        <v>0.2</v>
      </c>
      <c r="J77" s="12">
        <v>0.315</v>
      </c>
      <c r="M77" s="36"/>
      <c r="N77" s="37"/>
      <c r="O77" s="12">
        <v>6</v>
      </c>
      <c r="P77" s="12">
        <v>0.26500000000000001</v>
      </c>
      <c r="Q77" s="12">
        <v>0.42499999999999999</v>
      </c>
    </row>
  </sheetData>
  <mergeCells count="56">
    <mergeCell ref="AI5:AJ5"/>
    <mergeCell ref="AK5:AK6"/>
    <mergeCell ref="AG6:AH6"/>
    <mergeCell ref="AI6:AJ6"/>
    <mergeCell ref="AE7:AE8"/>
    <mergeCell ref="AG8:AI8"/>
    <mergeCell ref="AE2:AE4"/>
    <mergeCell ref="AG2:AH2"/>
    <mergeCell ref="AG3:AH3"/>
    <mergeCell ref="AG4:AH4"/>
    <mergeCell ref="AE5:AE6"/>
    <mergeCell ref="AG5:AH5"/>
    <mergeCell ref="F64:F70"/>
    <mergeCell ref="G64:G70"/>
    <mergeCell ref="F71:F74"/>
    <mergeCell ref="G71:G74"/>
    <mergeCell ref="F75:F77"/>
    <mergeCell ref="G75:G77"/>
    <mergeCell ref="F47:F50"/>
    <mergeCell ref="G47:G50"/>
    <mergeCell ref="F51:F56"/>
    <mergeCell ref="G51:G56"/>
    <mergeCell ref="F57:F63"/>
    <mergeCell ref="G57:G63"/>
    <mergeCell ref="F36:F40"/>
    <mergeCell ref="G36:G40"/>
    <mergeCell ref="F41:F46"/>
    <mergeCell ref="G41:G46"/>
    <mergeCell ref="F35:G35"/>
    <mergeCell ref="M35:N35"/>
    <mergeCell ref="M1:R1"/>
    <mergeCell ref="S1:X1"/>
    <mergeCell ref="Y31:AA32"/>
    <mergeCell ref="Y1:AA2"/>
    <mergeCell ref="U2:V2"/>
    <mergeCell ref="W2:X2"/>
    <mergeCell ref="M2:N2"/>
    <mergeCell ref="O2:P2"/>
    <mergeCell ref="Q2:R2"/>
    <mergeCell ref="S2:T2"/>
    <mergeCell ref="N71:N74"/>
    <mergeCell ref="M75:M77"/>
    <mergeCell ref="N75:N77"/>
    <mergeCell ref="M36:M40"/>
    <mergeCell ref="N36:N40"/>
    <mergeCell ref="M41:M46"/>
    <mergeCell ref="N41:N46"/>
    <mergeCell ref="M47:M50"/>
    <mergeCell ref="N47:N50"/>
    <mergeCell ref="M51:M56"/>
    <mergeCell ref="N51:N56"/>
    <mergeCell ref="M57:M63"/>
    <mergeCell ref="N57:N63"/>
    <mergeCell ref="M64:M70"/>
    <mergeCell ref="N64:N70"/>
    <mergeCell ref="M71:M74"/>
  </mergeCells>
  <pageMargins left="0.7" right="0.7" top="0.75" bottom="0.75" header="0.3" footer="0.3"/>
  <pageSetup paperSize="9" orientation="portrait" r:id="rId1"/>
  <ignoredErrors>
    <ignoredError sqref="O4:O6 U4:U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 Metric 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Khais</dc:creator>
  <cp:lastModifiedBy>Gil Khais</cp:lastModifiedBy>
  <dcterms:created xsi:type="dcterms:W3CDTF">2015-06-05T18:17:20Z</dcterms:created>
  <dcterms:modified xsi:type="dcterms:W3CDTF">2022-02-28T19:18:22Z</dcterms:modified>
</cp:coreProperties>
</file>