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 Portfolio\"/>
    </mc:Choice>
  </mc:AlternateContent>
  <xr:revisionPtr revIDLastSave="0" documentId="8_{95E55D57-FD0C-4C18-88E6-CAD512309095}" xr6:coauthVersionLast="47" xr6:coauthVersionMax="47" xr10:uidLastSave="{00000000-0000-0000-0000-000000000000}"/>
  <bookViews>
    <workbookView xWindow="-120" yWindow="-120" windowWidth="20730" windowHeight="11160" tabRatio="810" firstSheet="1" activeTab="10" xr2:uid="{47981922-77C5-4EC3-A76E-98D6CE997DC2}"/>
  </bookViews>
  <sheets>
    <sheet name="Max-Min" sheetId="9" r:id="rId1"/>
    <sheet name="IF-IFS" sheetId="8" r:id="rId2"/>
    <sheet name="Len" sheetId="2" r:id="rId3"/>
    <sheet name="DateToText" sheetId="3" r:id="rId4"/>
    <sheet name="LeftRight" sheetId="4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3" l="1"/>
  <c r="L5" i="13"/>
  <c r="L6" i="13"/>
  <c r="L7" i="13"/>
  <c r="L8" i="13"/>
  <c r="L9" i="13"/>
  <c r="L10" i="13"/>
  <c r="L11" i="13"/>
  <c r="L3" i="13"/>
  <c r="K4" i="13"/>
  <c r="K5" i="13"/>
  <c r="K6" i="13"/>
  <c r="K7" i="13"/>
  <c r="K8" i="13"/>
  <c r="K9" i="13"/>
  <c r="K10" i="13"/>
  <c r="K11" i="13"/>
  <c r="K3" i="13"/>
  <c r="M3" i="5"/>
  <c r="L3" i="5"/>
  <c r="K3" i="5"/>
  <c r="M3" i="12"/>
  <c r="L3" i="12"/>
  <c r="K3" i="12"/>
  <c r="L4" i="7"/>
  <c r="L5" i="7"/>
  <c r="L6" i="7"/>
  <c r="L7" i="7"/>
  <c r="L8" i="7"/>
  <c r="L9" i="7"/>
  <c r="L10" i="7"/>
  <c r="L11" i="7"/>
  <c r="L3" i="7"/>
  <c r="K4" i="7"/>
  <c r="K5" i="7"/>
  <c r="K6" i="7"/>
  <c r="K7" i="7"/>
  <c r="K8" i="7"/>
  <c r="K9" i="7"/>
  <c r="K10" i="7"/>
  <c r="K11" i="7"/>
  <c r="K3" i="7"/>
  <c r="M4" i="7"/>
  <c r="M5" i="7"/>
  <c r="M6" i="7"/>
  <c r="M7" i="7"/>
  <c r="M8" i="7"/>
  <c r="M9" i="7"/>
  <c r="M10" i="7"/>
  <c r="M11" i="7"/>
  <c r="M3" i="7"/>
  <c r="K4" i="1"/>
  <c r="K5" i="1"/>
  <c r="K6" i="1"/>
  <c r="K7" i="1"/>
  <c r="K8" i="1"/>
  <c r="K9" i="1"/>
  <c r="K10" i="1"/>
  <c r="K11" i="1"/>
  <c r="K3" i="1"/>
  <c r="K3" i="6" a="1"/>
  <c r="K3" i="6" s="1"/>
  <c r="L4" i="3"/>
  <c r="L5" i="3"/>
  <c r="L6" i="3"/>
  <c r="L7" i="3"/>
  <c r="L8" i="3"/>
  <c r="L9" i="3"/>
  <c r="L10" i="3"/>
  <c r="L11" i="3"/>
  <c r="L3" i="3"/>
  <c r="K3" i="3" a="1"/>
  <c r="K3" i="3" s="1"/>
  <c r="M3" i="4" a="1"/>
  <c r="M3" i="4" s="1"/>
  <c r="L3" i="4" a="1"/>
  <c r="L3" i="4" s="1"/>
  <c r="K3" i="4" a="1"/>
  <c r="K3" i="4" s="1"/>
  <c r="K3" i="2" a="1"/>
  <c r="K3" i="2" s="1"/>
  <c r="K3" i="8" a="1"/>
  <c r="K3" i="8" s="1"/>
  <c r="J3" i="8" a="1"/>
  <c r="J3" i="8" s="1"/>
  <c r="K3" i="9"/>
  <c r="J3" i="9"/>
  <c r="I12" i="1"/>
  <c r="I13" i="1"/>
  <c r="M3" i="3" l="1" a="1"/>
  <c r="M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<sst xmlns="http://schemas.openxmlformats.org/spreadsheetml/2006/main" count="575" uniqueCount="82">
  <si>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</si>
  <si>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</si>
  <si>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</si>
  <si>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</si>
  <si>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</si>
  <si>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</si>
  <si>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</si>
  <si>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</si>
  <si>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</si>
  <si>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</si>
  <si>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</si>
  <si>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</si>
  <si>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</si>
  <si>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</si>
  <si>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</si>
  <si>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</si>
  <si>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</si>
  <si>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</si>
  <si>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</si>
  <si>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</si>
  <si>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</si>
  <si>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</si>
  <si>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</si>
  <si>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</si>
  <si>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</si>
  <si>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</si>
  <si>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</si>
  <si>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</si>
  <si>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</si>
  <si>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</si>
  <si>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</si>
  <si>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</si>
  <si>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</si>
  <si>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</si>
  <si>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</si>
  <si>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</si>
  <si>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</si>
  <si>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</si>
  <si>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</si>
  <si>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</si>
  <si>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</si>
  <si>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</si>
  <si>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</si>
  <si>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</si>
  <si>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</si>
  <si>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</si>
  <si>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</si>
  <si>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</si>
  <si>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</si>
  <si>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</si>
  <si>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</si>
  <si>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</si>
  <si>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Flenderson    </t>
  </si>
  <si>
    <t>TRIM(C2)</t>
  </si>
  <si>
    <t>TEXT(H2,"dd/mm/yyyy")</t>
  </si>
  <si>
    <t>with 1 instance</t>
  </si>
  <si>
    <t>with 2 instances</t>
  </si>
  <si>
    <t>with NO instances</t>
  </si>
  <si>
    <t>SUM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</si>
  <si>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</si>
  <si>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</si>
  <si>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</si>
  <si>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</si>
  <si>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</si>
  <si>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</si>
  <si>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</si>
  <si>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</si>
  <si>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</si>
  <si>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</si>
  <si>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</si>
  <si>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SALARY</t>
  </si>
  <si>
    <t>AGE</t>
  </si>
  <si>
    <t xml:space="preserve">        Scott</t>
  </si>
  <si>
    <t xml:space="preserve">   Hudson</t>
  </si>
  <si>
    <t xml:space="preserve">         Schrute</t>
  </si>
  <si>
    <t>CONCATENATE</t>
  </si>
  <si>
    <t>1-5-2000</t>
  </si>
  <si>
    <t>5-6-2001</t>
  </si>
  <si>
    <t>SUMIF(&gt;50000)</t>
  </si>
  <si>
    <t>SUMIFS(Female, &gt;30yrs old)</t>
  </si>
  <si>
    <t>(Salary &gt;45000)</t>
  </si>
  <si>
    <t>ID&gt;1005,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</si>
</sst>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0" formatCode="&quot;$&quot;#,##0.00"/>
    <numFmt numFmtId="172" formatCode="&quot;$&quot;#,##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14" fontId="0" fillId="0" borderId="0" xfId="0" applyNumberFormat="1" applyBorder="1"/>
    <xf numFmtId="0" fontId="0" fillId="3" borderId="0" xfId="0" applyNumberFormat="1" applyFill="1" applyBorder="1"/>
    <xf numFmtId="0" fontId="0" fillId="3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5" xfId="0" applyNumberFormat="1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3" borderId="7" xfId="0" applyFill="1" applyBorder="1"/>
    <xf numFmtId="0" fontId="0" fillId="3" borderId="8" xfId="0" applyFill="1" applyBorder="1"/>
    <xf numFmtId="172" fontId="0" fillId="0" borderId="0" xfId="0" applyNumberFormat="1" applyBorder="1"/>
    <xf numFmtId="172" fontId="0" fillId="0" borderId="7" xfId="0" applyNumberFormat="1" applyBorder="1"/>
    <xf numFmtId="170" fontId="0" fillId="3" borderId="0" xfId="0" applyNumberForma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172" fontId="0" fillId="3" borderId="5" xfId="0" applyNumberFormat="1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5" borderId="5" xfId="0" applyFill="1" applyBorder="1"/>
    <xf numFmtId="0" fontId="3" fillId="6" borderId="0" xfId="0" applyFont="1" applyFill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7" borderId="0" xfId="0" applyFill="1" applyBorder="1" applyAlignment="1">
      <alignment horizontal="right"/>
    </xf>
    <xf numFmtId="14" fontId="0" fillId="3" borderId="0" xfId="0" applyNumberFormat="1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14" fontId="0" fillId="3" borderId="7" xfId="0" applyNumberFormat="1" applyFill="1" applyBorder="1" applyAlignment="1">
      <alignment horizontal="right"/>
    </xf>
    <xf numFmtId="49" fontId="0" fillId="0" borderId="0" xfId="0" applyNumberFormat="1" applyBorder="1"/>
    <xf numFmtId="49" fontId="0" fillId="4" borderId="0" xfId="0" applyNumberFormat="1" applyFill="1" applyBorder="1"/>
    <xf numFmtId="49" fontId="0" fillId="0" borderId="7" xfId="0" applyNumberFormat="1" applyBorder="1"/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2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5" xfId="0" applyBorder="1" applyAlignment="1">
      <alignment horizontal="right"/>
    </xf>
    <xf numFmtId="0" fontId="0" fillId="0" borderId="7" xfId="0" applyNumberFormat="1" applyBorder="1"/>
    <xf numFmtId="0" fontId="0" fillId="0" borderId="8" xfId="0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72" fontId="0" fillId="3" borderId="0" xfId="0" applyNumberFormat="1" applyFill="1" applyBorder="1"/>
    <xf numFmtId="172" fontId="0" fillId="3" borderId="7" xfId="0" applyNumberFormat="1" applyFill="1" applyBorder="1"/>
    <xf numFmtId="172" fontId="0" fillId="3" borderId="0" xfId="1" applyNumberFormat="1" applyFont="1" applyFill="1" applyBorder="1"/>
    <xf numFmtId="172" fontId="0" fillId="3" borderId="0" xfId="1" applyNumberFormat="1" applyFont="1" applyFill="1" applyBorder="1"/>
    <xf numFmtId="172" fontId="0" fillId="3" borderId="5" xfId="1" applyNumberFormat="1" applyFont="1" applyFill="1" applyBorder="1"/>
    <xf numFmtId="0" fontId="3" fillId="2" borderId="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1"/>
  <sheetViews>
    <sheetView workbookViewId="0">
      <selection activeCell="K12" sqref="K12"/>
    </sheetView>
  </sheetViews>
  <sheetFormatPr defaultColWidth="11.7109375" defaultRowHeight="15" x14ac:dyDescent="0.25"/>
  <cols>
    <col min="10" max="10" width="11.7109375" customWidth="1"/>
  </cols>
  <sheetData>
    <row r="1" spans="1:11" ht="15.75" thickBot="1" x14ac:dyDescent="0.3">
      <c r="J1" s="24" t="s">
        <v>70</v>
      </c>
      <c r="K1" s="24"/>
    </row>
    <row r="2" spans="1:11" x14ac:dyDescent="0.25">
      <c r="A2" s="9" t="s">
        <v>19</v>
      </c>
      <c r="B2" s="10" t="s">
        <v>0</v>
      </c>
      <c r="C2" s="10" t="s">
        <v>1</v>
      </c>
      <c r="D2" s="10" t="s">
        <v>22</v>
      </c>
      <c r="E2" s="10" t="s">
        <v>23</v>
      </c>
      <c r="F2" s="10" t="s">
        <v>20</v>
      </c>
      <c r="G2" s="10" t="s">
        <v>21</v>
      </c>
      <c r="H2" s="10" t="s">
        <v>34</v>
      </c>
      <c r="I2" s="10" t="s">
        <v>35</v>
      </c>
      <c r="J2" s="5" t="s">
        <v>62</v>
      </c>
      <c r="K2" s="23" t="s">
        <v>63</v>
      </c>
    </row>
    <row r="3" spans="1:11" x14ac:dyDescent="0.25">
      <c r="A3" s="12">
        <v>1001</v>
      </c>
      <c r="B3" s="4" t="s">
        <v>2</v>
      </c>
      <c r="C3" s="4" t="s">
        <v>3</v>
      </c>
      <c r="D3" s="4">
        <v>30</v>
      </c>
      <c r="E3" s="4" t="s">
        <v>25</v>
      </c>
      <c r="F3" s="4" t="s">
        <v>24</v>
      </c>
      <c r="G3" s="20">
        <v>45000</v>
      </c>
      <c r="H3" s="6">
        <v>37197</v>
      </c>
      <c r="I3" s="6">
        <v>42253</v>
      </c>
      <c r="J3" s="22">
        <f>MAX(G3:G11)</f>
        <v>65000</v>
      </c>
      <c r="K3" s="25">
        <f>MIN(G3:G11)</f>
        <v>36000</v>
      </c>
    </row>
    <row r="4" spans="1:11" x14ac:dyDescent="0.25">
      <c r="A4" s="12">
        <v>1002</v>
      </c>
      <c r="B4" s="4" t="s">
        <v>4</v>
      </c>
      <c r="C4" s="4" t="s">
        <v>5</v>
      </c>
      <c r="D4" s="4">
        <v>30</v>
      </c>
      <c r="E4" s="4" t="s">
        <v>27</v>
      </c>
      <c r="F4" s="4" t="s">
        <v>26</v>
      </c>
      <c r="G4" s="20">
        <v>36000</v>
      </c>
      <c r="H4" s="6">
        <v>36436</v>
      </c>
      <c r="I4" s="6">
        <v>42287</v>
      </c>
      <c r="J4" s="7"/>
      <c r="K4" s="13"/>
    </row>
    <row r="5" spans="1:11" x14ac:dyDescent="0.25">
      <c r="A5" s="12">
        <v>1003</v>
      </c>
      <c r="B5" s="4" t="s">
        <v>6</v>
      </c>
      <c r="C5" s="4" t="s">
        <v>7</v>
      </c>
      <c r="D5" s="4">
        <v>29</v>
      </c>
      <c r="E5" s="4" t="s">
        <v>25</v>
      </c>
      <c r="F5" s="4" t="s">
        <v>24</v>
      </c>
      <c r="G5" s="20">
        <v>63000</v>
      </c>
      <c r="H5" s="6">
        <v>36711</v>
      </c>
      <c r="I5" s="6">
        <v>42986</v>
      </c>
      <c r="J5" s="8"/>
      <c r="K5" s="14"/>
    </row>
    <row r="6" spans="1:11" x14ac:dyDescent="0.25">
      <c r="A6" s="12">
        <v>1004</v>
      </c>
      <c r="B6" s="4" t="s">
        <v>13</v>
      </c>
      <c r="C6" s="4" t="s">
        <v>12</v>
      </c>
      <c r="D6" s="4">
        <v>31</v>
      </c>
      <c r="E6" s="4" t="s">
        <v>27</v>
      </c>
      <c r="F6" s="4" t="s">
        <v>28</v>
      </c>
      <c r="G6" s="20">
        <v>47000</v>
      </c>
      <c r="H6" s="6">
        <v>36530</v>
      </c>
      <c r="I6" s="6">
        <v>42341</v>
      </c>
      <c r="J6" s="8"/>
      <c r="K6" s="14"/>
    </row>
    <row r="7" spans="1:11" x14ac:dyDescent="0.25">
      <c r="A7" s="12">
        <v>1005</v>
      </c>
      <c r="B7" s="4" t="s">
        <v>14</v>
      </c>
      <c r="C7" s="4" t="s">
        <v>15</v>
      </c>
      <c r="D7" s="4">
        <v>32</v>
      </c>
      <c r="E7" s="4" t="s">
        <v>25</v>
      </c>
      <c r="F7" s="4" t="s">
        <v>29</v>
      </c>
      <c r="G7" s="20">
        <v>50000</v>
      </c>
      <c r="H7" s="6">
        <v>37017</v>
      </c>
      <c r="I7" s="6">
        <v>42977</v>
      </c>
      <c r="J7" s="8"/>
      <c r="K7" s="14"/>
    </row>
    <row r="8" spans="1:11" x14ac:dyDescent="0.25">
      <c r="A8" s="12">
        <v>1006</v>
      </c>
      <c r="B8" s="4" t="s">
        <v>8</v>
      </c>
      <c r="C8" s="4" t="s">
        <v>9</v>
      </c>
      <c r="D8" s="4">
        <v>35</v>
      </c>
      <c r="E8" s="4" t="s">
        <v>25</v>
      </c>
      <c r="F8" s="4" t="s">
        <v>30</v>
      </c>
      <c r="G8" s="20">
        <v>65000</v>
      </c>
      <c r="H8" s="6">
        <v>35040</v>
      </c>
      <c r="I8" s="6">
        <v>41528</v>
      </c>
      <c r="J8" s="8"/>
      <c r="K8" s="14"/>
    </row>
    <row r="9" spans="1:11" x14ac:dyDescent="0.25">
      <c r="A9" s="12">
        <v>1007</v>
      </c>
      <c r="B9" s="4" t="s">
        <v>32</v>
      </c>
      <c r="C9" s="4" t="s">
        <v>33</v>
      </c>
      <c r="D9" s="4">
        <v>32</v>
      </c>
      <c r="E9" s="4" t="s">
        <v>27</v>
      </c>
      <c r="F9" s="4" t="s">
        <v>31</v>
      </c>
      <c r="G9" s="20">
        <v>41000</v>
      </c>
      <c r="H9" s="6">
        <v>37933</v>
      </c>
      <c r="I9" s="6">
        <v>41551</v>
      </c>
      <c r="J9" s="8"/>
      <c r="K9" s="14"/>
    </row>
    <row r="10" spans="1:11" x14ac:dyDescent="0.25">
      <c r="A10" s="12">
        <v>1008</v>
      </c>
      <c r="B10" s="4" t="s">
        <v>16</v>
      </c>
      <c r="C10" s="4" t="s">
        <v>17</v>
      </c>
      <c r="D10" s="4">
        <v>38</v>
      </c>
      <c r="E10" s="4" t="s">
        <v>25</v>
      </c>
      <c r="F10" s="4" t="s">
        <v>24</v>
      </c>
      <c r="G10" s="20">
        <v>48000</v>
      </c>
      <c r="H10" s="6">
        <v>37416</v>
      </c>
      <c r="I10" s="6">
        <v>42116</v>
      </c>
      <c r="J10" s="8"/>
      <c r="K10" s="14"/>
    </row>
    <row r="11" spans="1:11" ht="15.75" thickBot="1" x14ac:dyDescent="0.3">
      <c r="A11" s="15">
        <v>1009</v>
      </c>
      <c r="B11" s="16" t="s">
        <v>10</v>
      </c>
      <c r="C11" s="16" t="s">
        <v>11</v>
      </c>
      <c r="D11" s="16">
        <v>31</v>
      </c>
      <c r="E11" s="16" t="s">
        <v>25</v>
      </c>
      <c r="F11" s="16" t="s">
        <v>28</v>
      </c>
      <c r="G11" s="21">
        <v>42000</v>
      </c>
      <c r="H11" s="17">
        <v>37843</v>
      </c>
      <c r="I11" s="17">
        <v>40800</v>
      </c>
      <c r="J11" s="18"/>
      <c r="K11" s="19"/>
    </row>
  </sheetData>
  <mergeCells count="1"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1"/>
  <sheetViews>
    <sheetView showGridLines="0" topLeftCell="B1" workbookViewId="0">
      <selection activeCell="F9" sqref="F9"/>
    </sheetView>
  </sheetViews>
  <sheetFormatPr defaultColWidth="11.7109375" defaultRowHeight="15" x14ac:dyDescent="0.25"/>
  <cols>
    <col min="12" max="12" width="21.85546875" customWidth="1"/>
  </cols>
  <sheetData>
    <row r="1" spans="1:12" ht="15.75" thickBot="1" x14ac:dyDescent="0.3">
      <c r="J1" s="38" t="s">
        <v>71</v>
      </c>
      <c r="K1" s="39"/>
    </row>
    <row r="2" spans="1:12" x14ac:dyDescent="0.25">
      <c r="A2" s="26" t="s">
        <v>19</v>
      </c>
      <c r="B2" s="29" t="s">
        <v>0</v>
      </c>
      <c r="C2" s="30" t="s">
        <v>1</v>
      </c>
      <c r="D2" s="30" t="s">
        <v>22</v>
      </c>
      <c r="E2" s="30" t="s">
        <v>23</v>
      </c>
      <c r="F2" s="30" t="s">
        <v>20</v>
      </c>
      <c r="G2" s="30" t="s">
        <v>21</v>
      </c>
      <c r="H2" s="30" t="s">
        <v>34</v>
      </c>
      <c r="I2" s="30" t="s">
        <v>35</v>
      </c>
      <c r="J2" s="36" t="s">
        <v>64</v>
      </c>
      <c r="K2" s="37" t="s">
        <v>65</v>
      </c>
    </row>
    <row r="3" spans="1:12" x14ac:dyDescent="0.25">
      <c r="A3">
        <v>1001</v>
      </c>
      <c r="B3" s="12" t="s">
        <v>2</v>
      </c>
      <c r="C3" s="4" t="s">
        <v>3</v>
      </c>
      <c r="D3" s="4">
        <v>30</v>
      </c>
      <c r="E3" s="4" t="s">
        <v>25</v>
      </c>
      <c r="F3" s="4" t="s">
        <v>24</v>
      </c>
      <c r="G3" s="4">
        <v>45000</v>
      </c>
      <c r="H3" s="6">
        <v>37197</v>
      </c>
      <c r="I3" s="6">
        <v>42253</v>
      </c>
      <c r="J3" s="32" t="str" cm="1">
        <f t="array" ref="J3:J11">IF(D3:D11&gt;30,"Old","Young")</f>
        <v>Young</v>
      </c>
      <c r="K3" s="33" t="str" cm="1">
        <f t="array" ref="K3:K11">_xlfn.IFS(F3:F11="Salesman","Sales",F3:F11="HR","Resource",F3:F11="Accountant","Accounts",F3:F11="Receptionist","Host",F3:F11="Regional Manager","Region",F3:F11="Supplier Relations","Supplies")</f>
        <v>Sales</v>
      </c>
      <c r="L3" s="28"/>
    </row>
    <row r="4" spans="1:12" x14ac:dyDescent="0.25">
      <c r="A4">
        <v>1002</v>
      </c>
      <c r="B4" s="12" t="s">
        <v>4</v>
      </c>
      <c r="C4" s="4" t="s">
        <v>5</v>
      </c>
      <c r="D4" s="4">
        <v>30</v>
      </c>
      <c r="E4" s="4" t="s">
        <v>27</v>
      </c>
      <c r="F4" s="4" t="s">
        <v>26</v>
      </c>
      <c r="G4" s="4">
        <v>36000</v>
      </c>
      <c r="H4" s="6">
        <v>36436</v>
      </c>
      <c r="I4" s="6">
        <v>42287</v>
      </c>
      <c r="J4" s="32" t="str">
        <v>Young</v>
      </c>
      <c r="K4" s="33" t="str">
        <v>Host</v>
      </c>
      <c r="L4" s="28"/>
    </row>
    <row r="5" spans="1:12" x14ac:dyDescent="0.25">
      <c r="A5">
        <v>1003</v>
      </c>
      <c r="B5" s="12" t="s">
        <v>6</v>
      </c>
      <c r="C5" s="4" t="s">
        <v>7</v>
      </c>
      <c r="D5" s="4">
        <v>29</v>
      </c>
      <c r="E5" s="4" t="s">
        <v>25</v>
      </c>
      <c r="F5" s="4" t="s">
        <v>24</v>
      </c>
      <c r="G5" s="4">
        <v>63000</v>
      </c>
      <c r="H5" s="6">
        <v>36711</v>
      </c>
      <c r="I5" s="6">
        <v>42986</v>
      </c>
      <c r="J5" s="32" t="str">
        <v>Young</v>
      </c>
      <c r="K5" s="33" t="str">
        <v>Sales</v>
      </c>
      <c r="L5" s="28"/>
    </row>
    <row r="6" spans="1:12" x14ac:dyDescent="0.25">
      <c r="A6">
        <v>1004</v>
      </c>
      <c r="B6" s="12" t="s">
        <v>13</v>
      </c>
      <c r="C6" s="4" t="s">
        <v>12</v>
      </c>
      <c r="D6" s="4">
        <v>31</v>
      </c>
      <c r="E6" s="4" t="s">
        <v>27</v>
      </c>
      <c r="F6" s="4" t="s">
        <v>28</v>
      </c>
      <c r="G6" s="4">
        <v>47000</v>
      </c>
      <c r="H6" s="6">
        <v>36530</v>
      </c>
      <c r="I6" s="6">
        <v>42341</v>
      </c>
      <c r="J6" s="32" t="str">
        <v>Old</v>
      </c>
      <c r="K6" s="33" t="str">
        <v>Accounts</v>
      </c>
      <c r="L6" s="28"/>
    </row>
    <row r="7" spans="1:12" x14ac:dyDescent="0.25">
      <c r="A7">
        <v>1005</v>
      </c>
      <c r="B7" s="12" t="s">
        <v>14</v>
      </c>
      <c r="C7" s="4" t="s">
        <v>15</v>
      </c>
      <c r="D7" s="4">
        <v>32</v>
      </c>
      <c r="E7" s="4" t="s">
        <v>25</v>
      </c>
      <c r="F7" s="4" t="s">
        <v>29</v>
      </c>
      <c r="G7" s="4">
        <v>50000</v>
      </c>
      <c r="H7" s="6">
        <v>37017</v>
      </c>
      <c r="I7" s="6">
        <v>42977</v>
      </c>
      <c r="J7" s="32" t="str">
        <v>Old</v>
      </c>
      <c r="K7" s="33" t="str">
        <v>Resource</v>
      </c>
      <c r="L7" s="28"/>
    </row>
    <row r="8" spans="1:12" x14ac:dyDescent="0.25">
      <c r="A8">
        <v>1006</v>
      </c>
      <c r="B8" s="12" t="s">
        <v>8</v>
      </c>
      <c r="C8" s="4" t="s">
        <v>9</v>
      </c>
      <c r="D8" s="4">
        <v>35</v>
      </c>
      <c r="E8" s="4" t="s">
        <v>25</v>
      </c>
      <c r="F8" s="4" t="s">
        <v>28</v>
      </c>
      <c r="G8" s="4">
        <v>65000</v>
      </c>
      <c r="H8" s="6">
        <v>35040</v>
      </c>
      <c r="I8" s="6">
        <v>41528</v>
      </c>
      <c r="J8" s="32" t="str">
        <v>Old</v>
      </c>
      <c r="K8" s="33" t="str">
        <v>Accounts</v>
      </c>
      <c r="L8" s="28"/>
    </row>
    <row r="9" spans="1:12" x14ac:dyDescent="0.25">
      <c r="A9">
        <v>1007</v>
      </c>
      <c r="B9" s="12" t="s">
        <v>32</v>
      </c>
      <c r="C9" s="4" t="s">
        <v>33</v>
      </c>
      <c r="D9" s="4">
        <v>32</v>
      </c>
      <c r="E9" s="4" t="s">
        <v>27</v>
      </c>
      <c r="F9" s="4" t="s">
        <v>31</v>
      </c>
      <c r="G9" s="4">
        <v>41000</v>
      </c>
      <c r="H9" s="6">
        <v>37933</v>
      </c>
      <c r="I9" s="6">
        <v>41551</v>
      </c>
      <c r="J9" s="32" t="str">
        <v>Old</v>
      </c>
      <c r="K9" s="33" t="str">
        <v>Supplies</v>
      </c>
      <c r="L9" s="28"/>
    </row>
    <row r="10" spans="1:12" x14ac:dyDescent="0.25">
      <c r="A10">
        <v>1008</v>
      </c>
      <c r="B10" s="12" t="s">
        <v>16</v>
      </c>
      <c r="C10" s="4" t="s">
        <v>17</v>
      </c>
      <c r="D10" s="4">
        <v>38</v>
      </c>
      <c r="E10" s="4" t="s">
        <v>25</v>
      </c>
      <c r="F10" s="4" t="s">
        <v>24</v>
      </c>
      <c r="G10" s="4">
        <v>48000</v>
      </c>
      <c r="H10" s="6">
        <v>37416</v>
      </c>
      <c r="I10" s="6">
        <v>42116</v>
      </c>
      <c r="J10" s="32" t="str">
        <v>Old</v>
      </c>
      <c r="K10" s="33" t="str">
        <v>Sales</v>
      </c>
      <c r="L10" s="28"/>
    </row>
    <row r="11" spans="1:12" ht="15.75" thickBot="1" x14ac:dyDescent="0.3">
      <c r="A11">
        <v>1009</v>
      </c>
      <c r="B11" s="15" t="s">
        <v>10</v>
      </c>
      <c r="C11" s="16" t="s">
        <v>11</v>
      </c>
      <c r="D11" s="16">
        <v>31</v>
      </c>
      <c r="E11" s="16" t="s">
        <v>25</v>
      </c>
      <c r="F11" s="16" t="s">
        <v>28</v>
      </c>
      <c r="G11" s="16">
        <v>42000</v>
      </c>
      <c r="H11" s="17">
        <v>37843</v>
      </c>
      <c r="I11" s="17">
        <v>40800</v>
      </c>
      <c r="J11" s="34" t="str">
        <v>Old</v>
      </c>
      <c r="K11" s="35" t="str">
        <v>Accounts</v>
      </c>
      <c r="L11" s="28"/>
    </row>
  </sheetData>
  <mergeCells count="1"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B1:K11"/>
  <sheetViews>
    <sheetView workbookViewId="0">
      <selection activeCell="L8" sqref="L8"/>
    </sheetView>
  </sheetViews>
  <sheetFormatPr defaultColWidth="10.85546875" defaultRowHeight="15" x14ac:dyDescent="0.25"/>
  <cols>
    <col min="2" max="2" width="11.7109375" bestFit="1" customWidth="1"/>
    <col min="3" max="3" width="10.140625" bestFit="1" customWidth="1"/>
    <col min="4" max="4" width="11" bestFit="1" customWidth="1"/>
    <col min="5" max="5" width="4.42578125" bestFit="1" customWidth="1"/>
    <col min="6" max="6" width="7.7109375" bestFit="1" customWidth="1"/>
    <col min="7" max="7" width="17.42578125" bestFit="1" customWidth="1"/>
    <col min="8" max="8" width="6.28515625" bestFit="1" customWidth="1"/>
    <col min="9" max="9" width="9.7109375" bestFit="1" customWidth="1"/>
    <col min="10" max="10" width="10.7109375" bestFit="1" customWidth="1"/>
    <col min="11" max="11" width="7.85546875" bestFit="1" customWidth="1"/>
  </cols>
  <sheetData>
    <row r="1" spans="2:11" ht="15.75" thickBot="1" x14ac:dyDescent="0.3"/>
    <row r="2" spans="2:11" x14ac:dyDescent="0.25">
      <c r="B2" s="9" t="s">
        <v>19</v>
      </c>
      <c r="C2" s="10" t="s">
        <v>0</v>
      </c>
      <c r="D2" s="10" t="s">
        <v>1</v>
      </c>
      <c r="E2" s="10" t="s">
        <v>22</v>
      </c>
      <c r="F2" s="10" t="s">
        <v>23</v>
      </c>
      <c r="G2" s="10" t="s">
        <v>20</v>
      </c>
      <c r="H2" s="10" t="s">
        <v>21</v>
      </c>
      <c r="I2" s="10" t="s">
        <v>34</v>
      </c>
      <c r="J2" s="10" t="s">
        <v>35</v>
      </c>
      <c r="K2" s="11" t="s">
        <v>18</v>
      </c>
    </row>
    <row r="3" spans="2:11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4">
        <v>45000</v>
      </c>
      <c r="I3" s="6">
        <v>37197</v>
      </c>
      <c r="J3" s="6">
        <v>42253</v>
      </c>
      <c r="K3" s="14" cm="1">
        <f t="array" ref="K3:K11">LEN(B3:B11)</f>
        <v>4</v>
      </c>
    </row>
    <row r="4" spans="2:11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4">
        <v>36000</v>
      </c>
      <c r="I4" s="6">
        <v>36436</v>
      </c>
      <c r="J4" s="6">
        <v>42287</v>
      </c>
      <c r="K4" s="14">
        <v>4</v>
      </c>
    </row>
    <row r="5" spans="2:11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4">
        <v>63000</v>
      </c>
      <c r="I5" s="6">
        <v>36711</v>
      </c>
      <c r="J5" s="6">
        <v>42986</v>
      </c>
      <c r="K5" s="14">
        <v>4</v>
      </c>
    </row>
    <row r="6" spans="2:11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4">
        <v>47000</v>
      </c>
      <c r="I6" s="6">
        <v>36530</v>
      </c>
      <c r="J6" s="6">
        <v>42341</v>
      </c>
      <c r="K6" s="14">
        <v>4</v>
      </c>
    </row>
    <row r="7" spans="2:11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4">
        <v>50000</v>
      </c>
      <c r="I7" s="6">
        <v>37017</v>
      </c>
      <c r="J7" s="6">
        <v>42977</v>
      </c>
      <c r="K7" s="14">
        <v>4</v>
      </c>
    </row>
    <row r="8" spans="2:11" x14ac:dyDescent="0.25">
      <c r="B8" s="12">
        <v>106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4">
        <v>65000</v>
      </c>
      <c r="I8" s="6">
        <v>35040</v>
      </c>
      <c r="J8" s="6">
        <v>41528</v>
      </c>
      <c r="K8" s="40">
        <v>3</v>
      </c>
    </row>
    <row r="9" spans="2:11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4">
        <v>41000</v>
      </c>
      <c r="I9" s="6">
        <v>37933</v>
      </c>
      <c r="J9" s="6">
        <v>41551</v>
      </c>
      <c r="K9" s="14">
        <v>4</v>
      </c>
    </row>
    <row r="10" spans="2:11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4">
        <v>48000</v>
      </c>
      <c r="I10" s="6">
        <v>37416</v>
      </c>
      <c r="J10" s="6">
        <v>42116</v>
      </c>
      <c r="K10" s="14">
        <v>4</v>
      </c>
    </row>
    <row r="11" spans="2:11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16">
        <v>42000</v>
      </c>
      <c r="I11" s="17">
        <v>37843</v>
      </c>
      <c r="J11" s="17">
        <v>40800</v>
      </c>
      <c r="K11" s="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B1:M17"/>
  <sheetViews>
    <sheetView showGridLines="0" workbookViewId="0">
      <selection activeCell="E16" sqref="E16"/>
    </sheetView>
  </sheetViews>
  <sheetFormatPr defaultColWidth="13.7109375" defaultRowHeight="15" x14ac:dyDescent="0.25"/>
  <cols>
    <col min="2" max="2" width="12" customWidth="1"/>
    <col min="5" max="5" width="7.7109375" customWidth="1"/>
  </cols>
  <sheetData>
    <row r="1" spans="2:13" ht="15.75" thickBot="1" x14ac:dyDescent="0.3"/>
    <row r="2" spans="2:13" x14ac:dyDescent="0.25">
      <c r="B2" s="48" t="s">
        <v>19</v>
      </c>
      <c r="C2" s="49" t="s">
        <v>0</v>
      </c>
      <c r="D2" s="49" t="s">
        <v>1</v>
      </c>
      <c r="E2" s="49" t="s">
        <v>22</v>
      </c>
      <c r="F2" s="49" t="s">
        <v>23</v>
      </c>
      <c r="G2" s="49" t="s">
        <v>20</v>
      </c>
      <c r="H2" s="49" t="s">
        <v>21</v>
      </c>
      <c r="I2" s="49" t="s">
        <v>34</v>
      </c>
      <c r="J2" s="49" t="s">
        <v>35</v>
      </c>
      <c r="K2" s="49" t="s">
        <v>54</v>
      </c>
      <c r="L2" s="49"/>
      <c r="M2" s="50"/>
    </row>
    <row r="3" spans="2:13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4">
        <v>45000</v>
      </c>
      <c r="I3" s="6">
        <v>37197</v>
      </c>
      <c r="J3" s="6">
        <v>42253</v>
      </c>
      <c r="K3" s="51" t="str" cm="1">
        <f t="array" ref="K3:K11">RIGHT(J3:J11, 4)</f>
        <v>2253</v>
      </c>
      <c r="L3" s="52" t="str">
        <f>TEXT(I3, "dd/mm/yyyy")</f>
        <v>02/11/2001</v>
      </c>
      <c r="M3" s="33" t="str" cm="1">
        <f t="array" ref="M3:M11">RIGHT(L3:L11, 4)</f>
        <v>2001</v>
      </c>
    </row>
    <row r="4" spans="2:13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4">
        <v>36000</v>
      </c>
      <c r="I4" s="6">
        <v>36436</v>
      </c>
      <c r="J4" s="6">
        <v>42287</v>
      </c>
      <c r="K4" s="51" t="str">
        <v>2287</v>
      </c>
      <c r="L4" s="52" t="str">
        <f t="shared" ref="L4:L11" si="0">TEXT(I4, "dd/mm/yyyy")</f>
        <v>03/10/1999</v>
      </c>
      <c r="M4" s="33" t="str">
        <v>1999</v>
      </c>
    </row>
    <row r="5" spans="2:13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4">
        <v>63000</v>
      </c>
      <c r="I5" s="6">
        <v>36711</v>
      </c>
      <c r="J5" s="6">
        <v>42986</v>
      </c>
      <c r="K5" s="51" t="str">
        <v>2986</v>
      </c>
      <c r="L5" s="52" t="str">
        <f t="shared" si="0"/>
        <v>04/07/2000</v>
      </c>
      <c r="M5" s="33" t="str">
        <v>2000</v>
      </c>
    </row>
    <row r="6" spans="2:13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4">
        <v>47000</v>
      </c>
      <c r="I6" s="6">
        <v>36530</v>
      </c>
      <c r="J6" s="6">
        <v>42341</v>
      </c>
      <c r="K6" s="51" t="str">
        <v>2341</v>
      </c>
      <c r="L6" s="52" t="str">
        <f t="shared" si="0"/>
        <v>05/01/2000</v>
      </c>
      <c r="M6" s="33" t="str">
        <v>2000</v>
      </c>
    </row>
    <row r="7" spans="2:13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4">
        <v>50000</v>
      </c>
      <c r="I7" s="6">
        <v>37017</v>
      </c>
      <c r="J7" s="6">
        <v>42977</v>
      </c>
      <c r="K7" s="51" t="str">
        <v>2977</v>
      </c>
      <c r="L7" s="52" t="str">
        <f t="shared" si="0"/>
        <v>06/05/2001</v>
      </c>
      <c r="M7" s="33" t="str">
        <v>2001</v>
      </c>
    </row>
    <row r="8" spans="2:13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4">
        <v>65000</v>
      </c>
      <c r="I8" s="6">
        <v>35040</v>
      </c>
      <c r="J8" s="6">
        <v>41528</v>
      </c>
      <c r="K8" s="51" t="str">
        <v>1528</v>
      </c>
      <c r="L8" s="52" t="str">
        <f t="shared" si="0"/>
        <v>07/12/1995</v>
      </c>
      <c r="M8" s="33" t="str">
        <v>1995</v>
      </c>
    </row>
    <row r="9" spans="2:13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4">
        <v>41000</v>
      </c>
      <c r="I9" s="6">
        <v>37933</v>
      </c>
      <c r="J9" s="6">
        <v>41551</v>
      </c>
      <c r="K9" s="51" t="str">
        <v>1551</v>
      </c>
      <c r="L9" s="52" t="str">
        <f t="shared" si="0"/>
        <v>08/11/2003</v>
      </c>
      <c r="M9" s="33" t="str">
        <v>2003</v>
      </c>
    </row>
    <row r="10" spans="2:13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4">
        <v>48000</v>
      </c>
      <c r="I10" s="6">
        <v>37416</v>
      </c>
      <c r="J10" s="6">
        <v>42116</v>
      </c>
      <c r="K10" s="51" t="str">
        <v>2116</v>
      </c>
      <c r="L10" s="52" t="str">
        <f t="shared" si="0"/>
        <v>09/06/2002</v>
      </c>
      <c r="M10" s="33" t="str">
        <v>2002</v>
      </c>
    </row>
    <row r="11" spans="2:13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16">
        <v>42000</v>
      </c>
      <c r="I11" s="17">
        <v>37843</v>
      </c>
      <c r="J11" s="17">
        <v>40800</v>
      </c>
      <c r="K11" s="53" t="str">
        <v>0800</v>
      </c>
      <c r="L11" s="54" t="str">
        <f t="shared" si="0"/>
        <v>10/08/2003</v>
      </c>
      <c r="M11" s="35" t="str">
        <v>2003</v>
      </c>
    </row>
    <row r="12" spans="2:13" x14ac:dyDescent="0.25">
      <c r="K12" s="27"/>
    </row>
    <row r="13" spans="2:13" x14ac:dyDescent="0.25">
      <c r="I13" s="1"/>
      <c r="K13" s="27"/>
    </row>
    <row r="14" spans="2:13" x14ac:dyDescent="0.25">
      <c r="I14" s="3"/>
      <c r="K14" s="27"/>
    </row>
    <row r="15" spans="2:13" x14ac:dyDescent="0.25">
      <c r="K15" s="27"/>
    </row>
    <row r="16" spans="2:13" x14ac:dyDescent="0.25">
      <c r="K16" s="27"/>
    </row>
    <row r="17" spans="11:11" x14ac:dyDescent="0.25">
      <c r="K17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showGridLines="0" topLeftCell="B1" workbookViewId="0">
      <selection activeCell="F13" sqref="F13"/>
    </sheetView>
  </sheetViews>
  <sheetFormatPr defaultColWidth="14.5703125" defaultRowHeight="15" x14ac:dyDescent="0.25"/>
  <cols>
    <col min="1" max="2" width="11.85546875" customWidth="1"/>
    <col min="4" max="4" width="11.42578125" customWidth="1"/>
    <col min="5" max="5" width="8" customWidth="1"/>
    <col min="6" max="6" width="8.5703125" customWidth="1"/>
    <col min="10" max="10" width="11.7109375" customWidth="1"/>
  </cols>
  <sheetData>
    <row r="1" spans="1:13" ht="15.75" thickBot="1" x14ac:dyDescent="0.3"/>
    <row r="2" spans="1:13" s="41" customFormat="1" x14ac:dyDescent="0.25">
      <c r="A2" s="41" t="s">
        <v>19</v>
      </c>
      <c r="C2" s="29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30" t="s">
        <v>21</v>
      </c>
      <c r="I2" s="30" t="s">
        <v>34</v>
      </c>
      <c r="J2" s="30" t="s">
        <v>35</v>
      </c>
      <c r="K2" s="30" t="s">
        <v>68</v>
      </c>
      <c r="L2" s="30" t="s">
        <v>69</v>
      </c>
      <c r="M2" s="31" t="s">
        <v>69</v>
      </c>
    </row>
    <row r="3" spans="1:13" x14ac:dyDescent="0.25">
      <c r="A3">
        <v>1001</v>
      </c>
      <c r="C3" s="42" t="s">
        <v>2</v>
      </c>
      <c r="D3" s="43" t="s">
        <v>3</v>
      </c>
      <c r="E3" s="43">
        <v>30</v>
      </c>
      <c r="F3" s="43" t="s">
        <v>25</v>
      </c>
      <c r="G3" s="43" t="s">
        <v>24</v>
      </c>
      <c r="H3" s="43">
        <v>45000</v>
      </c>
      <c r="I3" s="44" t="s">
        <v>36</v>
      </c>
      <c r="J3" s="44" t="s">
        <v>44</v>
      </c>
      <c r="K3" s="32" t="str" cm="1">
        <f t="array" ref="K3:K11">LEFT(C3:C11, 3)</f>
        <v>Jim</v>
      </c>
      <c r="L3" s="32" t="str" cm="1">
        <f t="array" ref="L3:L11">RIGHT(A3:A11, 1)</f>
        <v>1</v>
      </c>
      <c r="M3" s="33" t="str" cm="1">
        <f t="array" ref="M3:M11">RIGHT(I3:I11, 4)</f>
        <v>2001</v>
      </c>
    </row>
    <row r="4" spans="1:13" x14ac:dyDescent="0.25">
      <c r="A4">
        <v>1002</v>
      </c>
      <c r="C4" s="42" t="s">
        <v>4</v>
      </c>
      <c r="D4" s="43" t="s">
        <v>5</v>
      </c>
      <c r="E4" s="43">
        <v>30</v>
      </c>
      <c r="F4" s="43" t="s">
        <v>27</v>
      </c>
      <c r="G4" s="43" t="s">
        <v>26</v>
      </c>
      <c r="H4" s="43">
        <v>36000</v>
      </c>
      <c r="I4" s="44" t="s">
        <v>37</v>
      </c>
      <c r="J4" s="44" t="s">
        <v>45</v>
      </c>
      <c r="K4" s="32" t="str">
        <v>Pam</v>
      </c>
      <c r="L4" s="32" t="str">
        <v>2</v>
      </c>
      <c r="M4" s="33" t="str">
        <v>1999</v>
      </c>
    </row>
    <row r="5" spans="1:13" x14ac:dyDescent="0.25">
      <c r="A5">
        <v>1003</v>
      </c>
      <c r="C5" s="42" t="s">
        <v>6</v>
      </c>
      <c r="D5" s="43" t="s">
        <v>7</v>
      </c>
      <c r="E5" s="43">
        <v>29</v>
      </c>
      <c r="F5" s="43" t="s">
        <v>25</v>
      </c>
      <c r="G5" s="43" t="s">
        <v>24</v>
      </c>
      <c r="H5" s="43">
        <v>63000</v>
      </c>
      <c r="I5" s="44" t="s">
        <v>38</v>
      </c>
      <c r="J5" s="44" t="s">
        <v>46</v>
      </c>
      <c r="K5" s="32" t="str">
        <v>Dwi</v>
      </c>
      <c r="L5" s="32" t="str">
        <v>3</v>
      </c>
      <c r="M5" s="33" t="str">
        <v>2000</v>
      </c>
    </row>
    <row r="6" spans="1:13" x14ac:dyDescent="0.25">
      <c r="A6">
        <v>1004</v>
      </c>
      <c r="C6" s="42" t="s">
        <v>13</v>
      </c>
      <c r="D6" s="43" t="s">
        <v>12</v>
      </c>
      <c r="E6" s="43">
        <v>31</v>
      </c>
      <c r="F6" s="43" t="s">
        <v>27</v>
      </c>
      <c r="G6" s="43" t="s">
        <v>28</v>
      </c>
      <c r="H6" s="43">
        <v>47000</v>
      </c>
      <c r="I6" s="44" t="s">
        <v>39</v>
      </c>
      <c r="J6" s="44" t="s">
        <v>47</v>
      </c>
      <c r="K6" s="32" t="str">
        <v>Ang</v>
      </c>
      <c r="L6" s="32" t="str">
        <v>4</v>
      </c>
      <c r="M6" s="33" t="str">
        <v>2000</v>
      </c>
    </row>
    <row r="7" spans="1:13" x14ac:dyDescent="0.25">
      <c r="A7">
        <v>1005</v>
      </c>
      <c r="C7" s="42" t="s">
        <v>14</v>
      </c>
      <c r="D7" s="43" t="s">
        <v>15</v>
      </c>
      <c r="E7" s="43">
        <v>32</v>
      </c>
      <c r="F7" s="43" t="s">
        <v>25</v>
      </c>
      <c r="G7" s="43" t="s">
        <v>29</v>
      </c>
      <c r="H7" s="43">
        <v>50000</v>
      </c>
      <c r="I7" s="44" t="s">
        <v>40</v>
      </c>
      <c r="J7" s="44" t="s">
        <v>48</v>
      </c>
      <c r="K7" s="32" t="str">
        <v>Tob</v>
      </c>
      <c r="L7" s="32" t="str">
        <v>5</v>
      </c>
      <c r="M7" s="33" t="str">
        <v>2001</v>
      </c>
    </row>
    <row r="8" spans="1:13" x14ac:dyDescent="0.25">
      <c r="A8">
        <v>1006</v>
      </c>
      <c r="C8" s="42" t="s">
        <v>8</v>
      </c>
      <c r="D8" s="43" t="s">
        <v>9</v>
      </c>
      <c r="E8" s="43">
        <v>35</v>
      </c>
      <c r="F8" s="43" t="s">
        <v>25</v>
      </c>
      <c r="G8" s="43" t="s">
        <v>30</v>
      </c>
      <c r="H8" s="43">
        <v>65000</v>
      </c>
      <c r="I8" s="44" t="s">
        <v>40</v>
      </c>
      <c r="J8" s="44" t="s">
        <v>49</v>
      </c>
      <c r="K8" s="32" t="str">
        <v>Mic</v>
      </c>
      <c r="L8" s="32" t="str">
        <v>6</v>
      </c>
      <c r="M8" s="33" t="str">
        <v>2001</v>
      </c>
    </row>
    <row r="9" spans="1:13" x14ac:dyDescent="0.25">
      <c r="A9">
        <v>1007</v>
      </c>
      <c r="C9" s="42" t="s">
        <v>32</v>
      </c>
      <c r="D9" s="43" t="s">
        <v>33</v>
      </c>
      <c r="E9" s="43">
        <v>32</v>
      </c>
      <c r="F9" s="43" t="s">
        <v>27</v>
      </c>
      <c r="G9" s="43" t="s">
        <v>31</v>
      </c>
      <c r="H9" s="43">
        <v>41000</v>
      </c>
      <c r="I9" s="44" t="s">
        <v>41</v>
      </c>
      <c r="J9" s="44" t="s">
        <v>49</v>
      </c>
      <c r="K9" s="32" t="str">
        <v>Mer</v>
      </c>
      <c r="L9" s="32" t="str">
        <v>7</v>
      </c>
      <c r="M9" s="33" t="str">
        <v>2003</v>
      </c>
    </row>
    <row r="10" spans="1:13" x14ac:dyDescent="0.25">
      <c r="A10">
        <v>1008</v>
      </c>
      <c r="C10" s="42" t="s">
        <v>16</v>
      </c>
      <c r="D10" s="43" t="s">
        <v>17</v>
      </c>
      <c r="E10" s="43">
        <v>38</v>
      </c>
      <c r="F10" s="43" t="s">
        <v>25</v>
      </c>
      <c r="G10" s="43" t="s">
        <v>24</v>
      </c>
      <c r="H10" s="43">
        <v>48000</v>
      </c>
      <c r="I10" s="44" t="s">
        <v>42</v>
      </c>
      <c r="J10" s="44" t="s">
        <v>50</v>
      </c>
      <c r="K10" s="32" t="str">
        <v>Sta</v>
      </c>
      <c r="L10" s="32" t="str">
        <v>8</v>
      </c>
      <c r="M10" s="33" t="str">
        <v>2002</v>
      </c>
    </row>
    <row r="11" spans="1:13" ht="15.75" thickBot="1" x14ac:dyDescent="0.3">
      <c r="A11">
        <v>1009</v>
      </c>
      <c r="C11" s="45" t="s">
        <v>10</v>
      </c>
      <c r="D11" s="46" t="s">
        <v>11</v>
      </c>
      <c r="E11" s="46">
        <v>31</v>
      </c>
      <c r="F11" s="46" t="s">
        <v>25</v>
      </c>
      <c r="G11" s="46" t="s">
        <v>28</v>
      </c>
      <c r="H11" s="46">
        <v>42000</v>
      </c>
      <c r="I11" s="47" t="s">
        <v>43</v>
      </c>
      <c r="J11" s="47" t="s">
        <v>50</v>
      </c>
      <c r="K11" s="34" t="str">
        <v>Kev</v>
      </c>
      <c r="L11" s="34" t="str">
        <v>9</v>
      </c>
      <c r="M11" s="35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B1:K11"/>
  <sheetViews>
    <sheetView showGridLines="0" workbookViewId="0">
      <selection activeCell="E16" sqref="E16"/>
    </sheetView>
  </sheetViews>
  <sheetFormatPr defaultColWidth="13.7109375" defaultRowHeight="15" x14ac:dyDescent="0.25"/>
  <cols>
    <col min="2" max="2" width="12.28515625" customWidth="1"/>
    <col min="5" max="5" width="7.7109375" customWidth="1"/>
  </cols>
  <sheetData>
    <row r="1" spans="2:11" ht="15.75" thickBot="1" x14ac:dyDescent="0.3"/>
    <row r="2" spans="2:11" x14ac:dyDescent="0.25">
      <c r="B2" s="29" t="s">
        <v>19</v>
      </c>
      <c r="C2" s="30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30" t="s">
        <v>21</v>
      </c>
      <c r="I2" s="30" t="s">
        <v>34</v>
      </c>
      <c r="J2" s="30" t="s">
        <v>35</v>
      </c>
      <c r="K2" s="31" t="s">
        <v>53</v>
      </c>
    </row>
    <row r="3" spans="2:11" x14ac:dyDescent="0.25">
      <c r="B3" s="12">
        <v>1001</v>
      </c>
      <c r="C3" s="55" t="s">
        <v>2</v>
      </c>
      <c r="D3" s="55" t="s">
        <v>3</v>
      </c>
      <c r="E3" s="4">
        <v>30</v>
      </c>
      <c r="F3" s="4" t="s">
        <v>25</v>
      </c>
      <c r="G3" s="4" t="s">
        <v>24</v>
      </c>
      <c r="H3" s="4">
        <v>45000</v>
      </c>
      <c r="I3" s="6">
        <v>37197</v>
      </c>
      <c r="J3" s="6">
        <v>42253</v>
      </c>
      <c r="K3" s="58" t="str" cm="1">
        <f t="array" ref="K3:K11">TRIM(D3:D11)</f>
        <v>Halpert</v>
      </c>
    </row>
    <row r="4" spans="2:11" x14ac:dyDescent="0.25">
      <c r="B4" s="12">
        <v>1002</v>
      </c>
      <c r="C4" s="55" t="s">
        <v>4</v>
      </c>
      <c r="D4" s="55" t="s">
        <v>5</v>
      </c>
      <c r="E4" s="4">
        <v>30</v>
      </c>
      <c r="F4" s="4" t="s">
        <v>27</v>
      </c>
      <c r="G4" s="4" t="s">
        <v>26</v>
      </c>
      <c r="H4" s="4">
        <v>36000</v>
      </c>
      <c r="I4" s="6">
        <v>36436</v>
      </c>
      <c r="J4" s="6">
        <v>42287</v>
      </c>
      <c r="K4" s="58" t="str">
        <v>Beasley</v>
      </c>
    </row>
    <row r="5" spans="2:11" x14ac:dyDescent="0.25">
      <c r="B5" s="12">
        <v>1003</v>
      </c>
      <c r="C5" s="55" t="s">
        <v>6</v>
      </c>
      <c r="D5" s="56" t="s">
        <v>74</v>
      </c>
      <c r="E5" s="4">
        <v>29</v>
      </c>
      <c r="F5" s="4" t="s">
        <v>25</v>
      </c>
      <c r="G5" s="4" t="s">
        <v>24</v>
      </c>
      <c r="H5" s="4">
        <v>63000</v>
      </c>
      <c r="I5" s="6">
        <v>36711</v>
      </c>
      <c r="J5" s="6">
        <v>42986</v>
      </c>
      <c r="K5" s="58" t="str">
        <v>Schrute</v>
      </c>
    </row>
    <row r="6" spans="2:11" x14ac:dyDescent="0.25">
      <c r="B6" s="12">
        <v>1004</v>
      </c>
      <c r="C6" s="55" t="s">
        <v>13</v>
      </c>
      <c r="D6" s="55" t="s">
        <v>12</v>
      </c>
      <c r="E6" s="4">
        <v>31</v>
      </c>
      <c r="F6" s="4" t="s">
        <v>27</v>
      </c>
      <c r="G6" s="4" t="s">
        <v>28</v>
      </c>
      <c r="H6" s="4">
        <v>47000</v>
      </c>
      <c r="I6" s="6">
        <v>36530</v>
      </c>
      <c r="J6" s="6">
        <v>42341</v>
      </c>
      <c r="K6" s="58" t="str">
        <v>Martin</v>
      </c>
    </row>
    <row r="7" spans="2:11" x14ac:dyDescent="0.25">
      <c r="B7" s="12">
        <v>1005</v>
      </c>
      <c r="C7" s="55" t="s">
        <v>14</v>
      </c>
      <c r="D7" s="55" t="s">
        <v>52</v>
      </c>
      <c r="E7" s="4">
        <v>32</v>
      </c>
      <c r="F7" s="4" t="s">
        <v>25</v>
      </c>
      <c r="G7" s="4" t="s">
        <v>29</v>
      </c>
      <c r="H7" s="4">
        <v>50000</v>
      </c>
      <c r="I7" s="6">
        <v>37017</v>
      </c>
      <c r="J7" s="6">
        <v>42977</v>
      </c>
      <c r="K7" s="58" t="str">
        <v>Flenderson</v>
      </c>
    </row>
    <row r="8" spans="2:11" x14ac:dyDescent="0.25">
      <c r="B8" s="12">
        <v>1006</v>
      </c>
      <c r="C8" s="55" t="s">
        <v>8</v>
      </c>
      <c r="D8" s="56" t="s">
        <v>72</v>
      </c>
      <c r="E8" s="4">
        <v>35</v>
      </c>
      <c r="F8" s="4" t="s">
        <v>25</v>
      </c>
      <c r="G8" s="4" t="s">
        <v>30</v>
      </c>
      <c r="H8" s="4">
        <v>65000</v>
      </c>
      <c r="I8" s="6">
        <v>35040</v>
      </c>
      <c r="J8" s="6">
        <v>41528</v>
      </c>
      <c r="K8" s="58" t="str">
        <v>Scott</v>
      </c>
    </row>
    <row r="9" spans="2:11" x14ac:dyDescent="0.25">
      <c r="B9" s="12">
        <v>1007</v>
      </c>
      <c r="C9" s="55" t="s">
        <v>32</v>
      </c>
      <c r="D9" s="55" t="s">
        <v>33</v>
      </c>
      <c r="E9" s="4">
        <v>32</v>
      </c>
      <c r="F9" s="4" t="s">
        <v>27</v>
      </c>
      <c r="G9" s="4" t="s">
        <v>31</v>
      </c>
      <c r="H9" s="4">
        <v>41000</v>
      </c>
      <c r="I9" s="6">
        <v>37933</v>
      </c>
      <c r="J9" s="6">
        <v>41551</v>
      </c>
      <c r="K9" s="58" t="str">
        <v>Palmer</v>
      </c>
    </row>
    <row r="10" spans="2:11" x14ac:dyDescent="0.25">
      <c r="B10" s="12">
        <v>1008</v>
      </c>
      <c r="C10" s="55" t="s">
        <v>16</v>
      </c>
      <c r="D10" s="56" t="s">
        <v>73</v>
      </c>
      <c r="E10" s="4">
        <v>38</v>
      </c>
      <c r="F10" s="4" t="s">
        <v>25</v>
      </c>
      <c r="G10" s="4" t="s">
        <v>24</v>
      </c>
      <c r="H10" s="4">
        <v>48000</v>
      </c>
      <c r="I10" s="6">
        <v>37416</v>
      </c>
      <c r="J10" s="6">
        <v>42116</v>
      </c>
      <c r="K10" s="58" t="str">
        <v>Hudson</v>
      </c>
    </row>
    <row r="11" spans="2:11" ht="15.75" thickBot="1" x14ac:dyDescent="0.3">
      <c r="B11" s="15">
        <v>1009</v>
      </c>
      <c r="C11" s="57" t="s">
        <v>10</v>
      </c>
      <c r="D11" s="57" t="s">
        <v>51</v>
      </c>
      <c r="E11" s="16">
        <v>31</v>
      </c>
      <c r="F11" s="16" t="s">
        <v>25</v>
      </c>
      <c r="G11" s="16" t="s">
        <v>28</v>
      </c>
      <c r="H11" s="16">
        <v>42000</v>
      </c>
      <c r="I11" s="17">
        <v>37843</v>
      </c>
      <c r="J11" s="17">
        <v>40800</v>
      </c>
      <c r="K11" s="59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B1:K13"/>
  <sheetViews>
    <sheetView showGridLines="0" workbookViewId="0">
      <selection activeCell="K10" sqref="K10"/>
    </sheetView>
  </sheetViews>
  <sheetFormatPr defaultRowHeight="15" x14ac:dyDescent="0.25"/>
  <cols>
    <col min="2" max="2" width="13.5703125" customWidth="1"/>
    <col min="3" max="3" width="10.42578125" customWidth="1"/>
    <col min="4" max="6" width="10.7109375" customWidth="1"/>
    <col min="7" max="7" width="16.5703125" customWidth="1"/>
    <col min="9" max="9" width="14.28515625" customWidth="1"/>
    <col min="10" max="10" width="14.7109375" customWidth="1"/>
    <col min="11" max="11" width="22" bestFit="1" customWidth="1"/>
  </cols>
  <sheetData>
    <row r="1" spans="2:11" ht="15.75" thickBot="1" x14ac:dyDescent="0.3"/>
    <row r="2" spans="2:11" x14ac:dyDescent="0.25">
      <c r="B2" s="29" t="s">
        <v>19</v>
      </c>
      <c r="C2" s="30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30" t="s">
        <v>21</v>
      </c>
      <c r="I2" s="30" t="s">
        <v>34</v>
      </c>
      <c r="J2" s="30" t="s">
        <v>35</v>
      </c>
      <c r="K2" s="31" t="s">
        <v>75</v>
      </c>
    </row>
    <row r="3" spans="2:11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4">
        <v>45000</v>
      </c>
      <c r="I3" s="6">
        <v>37197</v>
      </c>
      <c r="J3" s="6">
        <v>42253</v>
      </c>
      <c r="K3" s="14" t="str">
        <f>CONCATENATE(C3," ",D3)</f>
        <v>Jim Halpert</v>
      </c>
    </row>
    <row r="4" spans="2:11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4">
        <v>36000</v>
      </c>
      <c r="I4" s="6">
        <v>36436</v>
      </c>
      <c r="J4" s="6">
        <v>42287</v>
      </c>
      <c r="K4" s="14" t="str">
        <f t="shared" ref="K4:K11" si="0">CONCATENATE(C4," ",D4)</f>
        <v>Pam Beasley</v>
      </c>
    </row>
    <row r="5" spans="2:11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4">
        <v>63000</v>
      </c>
      <c r="I5" s="6">
        <v>36711</v>
      </c>
      <c r="J5" s="6">
        <v>42986</v>
      </c>
      <c r="K5" s="14" t="str">
        <f t="shared" si="0"/>
        <v>Dwight Schrute</v>
      </c>
    </row>
    <row r="6" spans="2:11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4">
        <v>47000</v>
      </c>
      <c r="I6" s="6">
        <v>36530</v>
      </c>
      <c r="J6" s="6">
        <v>42341</v>
      </c>
      <c r="K6" s="14" t="str">
        <f t="shared" si="0"/>
        <v>Angela Martin</v>
      </c>
    </row>
    <row r="7" spans="2:11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4">
        <v>50000</v>
      </c>
      <c r="I7" s="6">
        <v>37017</v>
      </c>
      <c r="J7" s="6">
        <v>42977</v>
      </c>
      <c r="K7" s="14" t="str">
        <f t="shared" si="0"/>
        <v>Toby Flenderson</v>
      </c>
    </row>
    <row r="8" spans="2:11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4">
        <v>65000</v>
      </c>
      <c r="I8" s="6">
        <v>35040</v>
      </c>
      <c r="J8" s="6">
        <v>41528</v>
      </c>
      <c r="K8" s="14" t="str">
        <f t="shared" si="0"/>
        <v>Michael Scott</v>
      </c>
    </row>
    <row r="9" spans="2:11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4">
        <v>41000</v>
      </c>
      <c r="I9" s="6">
        <v>37933</v>
      </c>
      <c r="J9" s="6">
        <v>41551</v>
      </c>
      <c r="K9" s="14" t="str">
        <f t="shared" si="0"/>
        <v>Meredith Palmer</v>
      </c>
    </row>
    <row r="10" spans="2:11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4">
        <v>48000</v>
      </c>
      <c r="I10" s="6">
        <v>37416</v>
      </c>
      <c r="J10" s="6">
        <v>42116</v>
      </c>
      <c r="K10" s="14" t="str">
        <f t="shared" si="0"/>
        <v>Stanley Hudson</v>
      </c>
    </row>
    <row r="11" spans="2:11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16">
        <v>42000</v>
      </c>
      <c r="I11" s="17">
        <v>37843</v>
      </c>
      <c r="J11" s="17">
        <v>40800</v>
      </c>
      <c r="K11" s="19" t="str">
        <f t="shared" si="0"/>
        <v>Kevin Malone</v>
      </c>
    </row>
    <row r="12" spans="2:11" x14ac:dyDescent="0.25">
      <c r="I12" t="str">
        <f t="shared" ref="I12:I13" si="1">CONCATENATE(C12," ",D12)</f>
        <v xml:space="preserve"> </v>
      </c>
    </row>
    <row r="13" spans="2:11" x14ac:dyDescent="0.25">
      <c r="I13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B1:M21"/>
  <sheetViews>
    <sheetView showGridLines="0" workbookViewId="0">
      <selection activeCell="E13" sqref="E13"/>
    </sheetView>
  </sheetViews>
  <sheetFormatPr defaultColWidth="13.7109375" defaultRowHeight="15" x14ac:dyDescent="0.25"/>
  <cols>
    <col min="1" max="1" width="5.7109375" customWidth="1"/>
    <col min="2" max="2" width="12.140625" customWidth="1"/>
    <col min="5" max="5" width="7.7109375" customWidth="1"/>
    <col min="8" max="8" width="13.7109375" style="2"/>
    <col min="11" max="11" width="16.140625" customWidth="1"/>
    <col min="12" max="12" width="16" customWidth="1"/>
    <col min="13" max="13" width="17" customWidth="1"/>
  </cols>
  <sheetData>
    <row r="1" spans="2:13" ht="15.75" thickBot="1" x14ac:dyDescent="0.3"/>
    <row r="2" spans="2:13" x14ac:dyDescent="0.25">
      <c r="B2" s="60" t="s">
        <v>19</v>
      </c>
      <c r="C2" s="61" t="s">
        <v>0</v>
      </c>
      <c r="D2" s="61" t="s">
        <v>1</v>
      </c>
      <c r="E2" s="61" t="s">
        <v>22</v>
      </c>
      <c r="F2" s="61" t="s">
        <v>23</v>
      </c>
      <c r="G2" s="61" t="s">
        <v>20</v>
      </c>
      <c r="H2" s="62" t="s">
        <v>21</v>
      </c>
      <c r="I2" s="61" t="s">
        <v>34</v>
      </c>
      <c r="J2" s="61" t="s">
        <v>35</v>
      </c>
      <c r="K2" s="61" t="s">
        <v>55</v>
      </c>
      <c r="L2" s="61" t="s">
        <v>56</v>
      </c>
      <c r="M2" s="63" t="s">
        <v>57</v>
      </c>
    </row>
    <row r="3" spans="2:13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64">
        <v>45000</v>
      </c>
      <c r="I3" s="55" t="s">
        <v>36</v>
      </c>
      <c r="J3" s="55" t="s">
        <v>44</v>
      </c>
      <c r="K3" s="32" t="str">
        <f>SUBSTITUTE(J3,"/","-",1)</f>
        <v>9-6/2015</v>
      </c>
      <c r="L3" s="32" t="str">
        <f>SUBSTITUTE(J3,"/","-",2)</f>
        <v>9/6-2015</v>
      </c>
      <c r="M3" s="65" t="str">
        <f>SUBSTITUTE(I3,"-","/")</f>
        <v>11/2/2001</v>
      </c>
    </row>
    <row r="4" spans="2:13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64">
        <v>36000</v>
      </c>
      <c r="I4" s="55" t="s">
        <v>37</v>
      </c>
      <c r="J4" s="55" t="s">
        <v>45</v>
      </c>
      <c r="K4" s="32" t="str">
        <f t="shared" ref="K4:K11" si="0">SUBSTITUTE(J4,"/","-",1)</f>
        <v>10-10/2015</v>
      </c>
      <c r="L4" s="32" t="str">
        <f t="shared" ref="L4:L11" si="1">SUBSTITUTE(J4,"/","-",2)</f>
        <v>10/10-2015</v>
      </c>
      <c r="M4" s="65" t="str">
        <f t="shared" ref="M4:M11" si="2">SUBSTITUTE(I4,"-","/")</f>
        <v>10/3/1999</v>
      </c>
    </row>
    <row r="5" spans="2:13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64">
        <v>63000</v>
      </c>
      <c r="I5" s="55" t="s">
        <v>38</v>
      </c>
      <c r="J5" s="55" t="s">
        <v>46</v>
      </c>
      <c r="K5" s="32" t="str">
        <f t="shared" si="0"/>
        <v>9-8/2017</v>
      </c>
      <c r="L5" s="32" t="str">
        <f t="shared" si="1"/>
        <v>9/8-2017</v>
      </c>
      <c r="M5" s="65" t="str">
        <f t="shared" si="2"/>
        <v>7/4/2000</v>
      </c>
    </row>
    <row r="6" spans="2:13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64">
        <v>47000</v>
      </c>
      <c r="I6" s="56" t="s">
        <v>76</v>
      </c>
      <c r="J6" s="55" t="s">
        <v>47</v>
      </c>
      <c r="K6" s="32" t="str">
        <f t="shared" si="0"/>
        <v>12-3/2015</v>
      </c>
      <c r="L6" s="32" t="str">
        <f t="shared" si="1"/>
        <v>12/3-2015</v>
      </c>
      <c r="M6" s="33" t="str">
        <f t="shared" si="2"/>
        <v>1/5/2000</v>
      </c>
    </row>
    <row r="7" spans="2:13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64">
        <v>50000</v>
      </c>
      <c r="I7" s="55" t="s">
        <v>40</v>
      </c>
      <c r="J7" s="55" t="s">
        <v>48</v>
      </c>
      <c r="K7" s="32" t="str">
        <f t="shared" si="0"/>
        <v>8-30/2017</v>
      </c>
      <c r="L7" s="32" t="str">
        <f t="shared" si="1"/>
        <v>8/30-2017</v>
      </c>
      <c r="M7" s="65" t="str">
        <f t="shared" si="2"/>
        <v>5/6/2001</v>
      </c>
    </row>
    <row r="8" spans="2:13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64">
        <v>65000</v>
      </c>
      <c r="I8" s="56" t="s">
        <v>77</v>
      </c>
      <c r="J8" s="55" t="s">
        <v>49</v>
      </c>
      <c r="K8" s="32" t="str">
        <f t="shared" si="0"/>
        <v>9-11/2013</v>
      </c>
      <c r="L8" s="32" t="str">
        <f t="shared" si="1"/>
        <v>9/11-2013</v>
      </c>
      <c r="M8" s="33" t="str">
        <f t="shared" si="2"/>
        <v>5/6/2001</v>
      </c>
    </row>
    <row r="9" spans="2:13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64">
        <v>41000</v>
      </c>
      <c r="I9" s="55" t="s">
        <v>41</v>
      </c>
      <c r="J9" s="55" t="s">
        <v>49</v>
      </c>
      <c r="K9" s="32" t="str">
        <f t="shared" si="0"/>
        <v>9-11/2013</v>
      </c>
      <c r="L9" s="32" t="str">
        <f t="shared" si="1"/>
        <v>9/11-2013</v>
      </c>
      <c r="M9" s="65" t="str">
        <f t="shared" si="2"/>
        <v>11/8/2003</v>
      </c>
    </row>
    <row r="10" spans="2:13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64">
        <v>48000</v>
      </c>
      <c r="I10" s="55" t="s">
        <v>42</v>
      </c>
      <c r="J10" s="55" t="s">
        <v>50</v>
      </c>
      <c r="K10" s="32" t="str">
        <f t="shared" si="0"/>
        <v>4-22/2015</v>
      </c>
      <c r="L10" s="32" t="str">
        <f t="shared" si="1"/>
        <v>4/22-2015</v>
      </c>
      <c r="M10" s="65" t="str">
        <f t="shared" si="2"/>
        <v>6/9/2002</v>
      </c>
    </row>
    <row r="11" spans="2:13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66">
        <v>42000</v>
      </c>
      <c r="I11" s="57" t="s">
        <v>43</v>
      </c>
      <c r="J11" s="57" t="s">
        <v>50</v>
      </c>
      <c r="K11" s="34" t="str">
        <f t="shared" si="0"/>
        <v>4-22/2015</v>
      </c>
      <c r="L11" s="34" t="str">
        <f t="shared" si="1"/>
        <v>4/22-2015</v>
      </c>
      <c r="M11" s="67" t="str">
        <f t="shared" si="2"/>
        <v>8/10/2003</v>
      </c>
    </row>
    <row r="13" spans="2:13" x14ac:dyDescent="0.25">
      <c r="I13" s="3"/>
      <c r="J13" s="3"/>
    </row>
    <row r="14" spans="2:13" x14ac:dyDescent="0.25">
      <c r="I14" s="3"/>
      <c r="J14" s="3"/>
    </row>
    <row r="15" spans="2:13" x14ac:dyDescent="0.25">
      <c r="I15" s="3"/>
      <c r="J15" s="3"/>
    </row>
    <row r="16" spans="2:13" x14ac:dyDescent="0.25"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  <row r="21" spans="9:10" x14ac:dyDescent="0.25">
      <c r="I21" s="3"/>
      <c r="J2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B1:N11"/>
  <sheetViews>
    <sheetView showGridLines="0" workbookViewId="0">
      <selection activeCell="M13" sqref="M13"/>
    </sheetView>
  </sheetViews>
  <sheetFormatPr defaultColWidth="13" defaultRowHeight="15" x14ac:dyDescent="0.25"/>
  <cols>
    <col min="1" max="1" width="9.140625" customWidth="1"/>
    <col min="12" max="12" width="15.5703125" customWidth="1"/>
  </cols>
  <sheetData>
    <row r="1" spans="2:14" ht="15.75" thickBot="1" x14ac:dyDescent="0.3"/>
    <row r="2" spans="2:14" x14ac:dyDescent="0.25">
      <c r="B2" s="29" t="s">
        <v>19</v>
      </c>
      <c r="C2" s="30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30" t="s">
        <v>21</v>
      </c>
      <c r="I2" s="30" t="s">
        <v>34</v>
      </c>
      <c r="J2" s="30" t="s">
        <v>35</v>
      </c>
      <c r="K2" s="30" t="s">
        <v>58</v>
      </c>
      <c r="L2" s="30" t="s">
        <v>78</v>
      </c>
      <c r="M2" s="68" t="s">
        <v>79</v>
      </c>
      <c r="N2" s="69"/>
    </row>
    <row r="3" spans="2:14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72">
        <v>45000</v>
      </c>
      <c r="I3" s="6">
        <v>37197</v>
      </c>
      <c r="J3" s="6">
        <v>42253</v>
      </c>
      <c r="K3" s="74">
        <f>SUM(H3:H11)</f>
        <v>437000</v>
      </c>
      <c r="L3" s="74">
        <f>SUMIF(H3:H11,"&gt;50000")</f>
        <v>128000</v>
      </c>
      <c r="M3" s="75">
        <f>SUMIFS(H3:H11,F3:F11,"Female",E3:E11,"&gt;30")</f>
        <v>88000</v>
      </c>
      <c r="N3" s="76"/>
    </row>
    <row r="4" spans="2:14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72">
        <v>36000</v>
      </c>
      <c r="I4" s="6">
        <v>36436</v>
      </c>
      <c r="J4" s="6">
        <v>42287</v>
      </c>
      <c r="K4" s="4"/>
      <c r="L4" s="4"/>
      <c r="M4" s="4"/>
      <c r="N4" s="70"/>
    </row>
    <row r="5" spans="2:14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72">
        <v>63000</v>
      </c>
      <c r="I5" s="6">
        <v>36711</v>
      </c>
      <c r="J5" s="6">
        <v>42986</v>
      </c>
      <c r="K5" s="4"/>
      <c r="L5" s="4"/>
      <c r="M5" s="4"/>
      <c r="N5" s="70"/>
    </row>
    <row r="6" spans="2:14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72">
        <v>47000</v>
      </c>
      <c r="I6" s="6">
        <v>36530</v>
      </c>
      <c r="J6" s="6">
        <v>42341</v>
      </c>
      <c r="K6" s="4"/>
      <c r="L6" s="4"/>
      <c r="M6" s="4"/>
      <c r="N6" s="70"/>
    </row>
    <row r="7" spans="2:14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72">
        <v>50000</v>
      </c>
      <c r="I7" s="6">
        <v>37017</v>
      </c>
      <c r="J7" s="6">
        <v>42977</v>
      </c>
      <c r="K7" s="4"/>
      <c r="L7" s="4"/>
      <c r="M7" s="4"/>
      <c r="N7" s="70"/>
    </row>
    <row r="8" spans="2:14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72">
        <v>65000</v>
      </c>
      <c r="I8" s="6">
        <v>35040</v>
      </c>
      <c r="J8" s="6">
        <v>41528</v>
      </c>
      <c r="K8" s="4"/>
      <c r="L8" s="4"/>
      <c r="M8" s="4"/>
      <c r="N8" s="70"/>
    </row>
    <row r="9" spans="2:14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72">
        <v>41000</v>
      </c>
      <c r="I9" s="6">
        <v>37933</v>
      </c>
      <c r="J9" s="6">
        <v>41551</v>
      </c>
      <c r="K9" s="4"/>
      <c r="L9" s="4"/>
      <c r="M9" s="4"/>
      <c r="N9" s="70"/>
    </row>
    <row r="10" spans="2:14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72">
        <v>48000</v>
      </c>
      <c r="I10" s="6">
        <v>37416</v>
      </c>
      <c r="J10" s="6">
        <v>42116</v>
      </c>
      <c r="K10" s="4"/>
      <c r="L10" s="4"/>
      <c r="M10" s="4"/>
      <c r="N10" s="70"/>
    </row>
    <row r="11" spans="2:14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73">
        <v>42000</v>
      </c>
      <c r="I11" s="17">
        <v>37843</v>
      </c>
      <c r="J11" s="17">
        <v>40800</v>
      </c>
      <c r="K11" s="16"/>
      <c r="L11" s="16"/>
      <c r="M11" s="16"/>
      <c r="N11" s="71"/>
    </row>
  </sheetData>
  <mergeCells count="2">
    <mergeCell ref="M2:N2"/>
    <mergeCell ref="M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B1:M11"/>
  <sheetViews>
    <sheetView showGridLines="0" workbookViewId="0">
      <selection activeCell="M12" sqref="M12"/>
    </sheetView>
  </sheetViews>
  <sheetFormatPr defaultColWidth="13.7109375" defaultRowHeight="15" x14ac:dyDescent="0.25"/>
  <cols>
    <col min="1" max="1" width="5.42578125" customWidth="1"/>
    <col min="2" max="2" width="12.5703125" customWidth="1"/>
    <col min="5" max="5" width="7.7109375" customWidth="1"/>
  </cols>
  <sheetData>
    <row r="1" spans="2:13" ht="15.75" thickBot="1" x14ac:dyDescent="0.3">
      <c r="L1" t="s">
        <v>80</v>
      </c>
      <c r="M1" t="s">
        <v>81</v>
      </c>
    </row>
    <row r="2" spans="2:13" x14ac:dyDescent="0.25">
      <c r="B2" s="29" t="s">
        <v>19</v>
      </c>
      <c r="C2" s="30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30" t="s">
        <v>21</v>
      </c>
      <c r="I2" s="30" t="s">
        <v>34</v>
      </c>
      <c r="J2" s="30" t="s">
        <v>35</v>
      </c>
      <c r="K2" s="30" t="s">
        <v>59</v>
      </c>
      <c r="L2" s="30" t="s">
        <v>60</v>
      </c>
      <c r="M2" s="31" t="s">
        <v>61</v>
      </c>
    </row>
    <row r="3" spans="2:13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4">
        <v>45000</v>
      </c>
      <c r="I3" s="6">
        <v>37197</v>
      </c>
      <c r="J3" s="6">
        <v>42253</v>
      </c>
      <c r="K3" s="8">
        <f>COUNT(B3:B11)</f>
        <v>9</v>
      </c>
      <c r="L3" s="8">
        <f>COUNTIF(H3:H11,"&gt;45000")</f>
        <v>5</v>
      </c>
      <c r="M3" s="14">
        <f>COUNTIFS(B3:B11,"&gt;1005",F3:F11,"Male")</f>
        <v>3</v>
      </c>
    </row>
    <row r="4" spans="2:13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4">
        <v>36000</v>
      </c>
      <c r="I4" s="6">
        <v>36436</v>
      </c>
      <c r="J4" s="6">
        <v>42287</v>
      </c>
      <c r="K4" s="8"/>
      <c r="L4" s="8"/>
      <c r="M4" s="14"/>
    </row>
    <row r="5" spans="2:13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4">
        <v>63000</v>
      </c>
      <c r="I5" s="6">
        <v>36711</v>
      </c>
      <c r="J5" s="6">
        <v>42986</v>
      </c>
      <c r="K5" s="8"/>
      <c r="L5" s="8"/>
      <c r="M5" s="14"/>
    </row>
    <row r="6" spans="2:13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4">
        <v>47000</v>
      </c>
      <c r="I6" s="6">
        <v>36530</v>
      </c>
      <c r="J6" s="6">
        <v>42341</v>
      </c>
      <c r="K6" s="8"/>
      <c r="L6" s="8"/>
      <c r="M6" s="14"/>
    </row>
    <row r="7" spans="2:13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4">
        <v>50000</v>
      </c>
      <c r="I7" s="6">
        <v>37017</v>
      </c>
      <c r="J7" s="6">
        <v>42977</v>
      </c>
      <c r="K7" s="8"/>
      <c r="L7" s="8"/>
      <c r="M7" s="14"/>
    </row>
    <row r="8" spans="2:13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4">
        <v>65000</v>
      </c>
      <c r="I8" s="6">
        <v>35040</v>
      </c>
      <c r="J8" s="6">
        <v>41528</v>
      </c>
      <c r="K8" s="8"/>
      <c r="L8" s="8"/>
      <c r="M8" s="14"/>
    </row>
    <row r="9" spans="2:13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4">
        <v>41000</v>
      </c>
      <c r="I9" s="6">
        <v>37933</v>
      </c>
      <c r="J9" s="6">
        <v>41551</v>
      </c>
      <c r="K9" s="8"/>
      <c r="L9" s="8"/>
      <c r="M9" s="14"/>
    </row>
    <row r="10" spans="2:13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4">
        <v>48000</v>
      </c>
      <c r="I10" s="6">
        <v>37416</v>
      </c>
      <c r="J10" s="6">
        <v>42116</v>
      </c>
      <c r="K10" s="8"/>
      <c r="L10" s="8"/>
      <c r="M10" s="14"/>
    </row>
    <row r="11" spans="2:13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16">
        <v>42000</v>
      </c>
      <c r="I11" s="17">
        <v>37843</v>
      </c>
      <c r="J11" s="17">
        <v>40800</v>
      </c>
      <c r="K11" s="18"/>
      <c r="L11" s="18"/>
      <c r="M11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B1:L11"/>
  <sheetViews>
    <sheetView showGridLines="0" tabSelected="1" workbookViewId="0">
      <selection activeCell="M3" sqref="M3"/>
    </sheetView>
  </sheetViews>
  <sheetFormatPr defaultColWidth="11.7109375" defaultRowHeight="15" x14ac:dyDescent="0.25"/>
  <cols>
    <col min="12" max="12" width="19.85546875" customWidth="1"/>
  </cols>
  <sheetData>
    <row r="1" spans="2:12" ht="15.75" thickBot="1" x14ac:dyDescent="0.3"/>
    <row r="2" spans="2:12" x14ac:dyDescent="0.25">
      <c r="B2" s="29" t="s">
        <v>19</v>
      </c>
      <c r="C2" s="30" t="s">
        <v>0</v>
      </c>
      <c r="D2" s="30" t="s">
        <v>1</v>
      </c>
      <c r="E2" s="30" t="s">
        <v>22</v>
      </c>
      <c r="F2" s="30" t="s">
        <v>23</v>
      </c>
      <c r="G2" s="30" t="s">
        <v>20</v>
      </c>
      <c r="H2" s="77" t="s">
        <v>21</v>
      </c>
      <c r="I2" s="30" t="s">
        <v>34</v>
      </c>
      <c r="J2" s="30" t="s">
        <v>35</v>
      </c>
      <c r="K2" s="30" t="s">
        <v>66</v>
      </c>
      <c r="L2" s="31" t="s">
        <v>67</v>
      </c>
    </row>
    <row r="3" spans="2:12" x14ac:dyDescent="0.25">
      <c r="B3" s="12">
        <v>1001</v>
      </c>
      <c r="C3" s="4" t="s">
        <v>2</v>
      </c>
      <c r="D3" s="4" t="s">
        <v>3</v>
      </c>
      <c r="E3" s="4">
        <v>30</v>
      </c>
      <c r="F3" s="4" t="s">
        <v>25</v>
      </c>
      <c r="G3" s="4" t="s">
        <v>24</v>
      </c>
      <c r="H3" s="64">
        <v>45000</v>
      </c>
      <c r="I3" s="55" t="s">
        <v>36</v>
      </c>
      <c r="J3" s="55" t="s">
        <v>44</v>
      </c>
      <c r="K3" s="8">
        <f>_xlfn.DAYS(J3,I3)</f>
        <v>5056</v>
      </c>
      <c r="L3" s="14">
        <f>NETWORKDAYS(I3,J3)</f>
        <v>3611</v>
      </c>
    </row>
    <row r="4" spans="2:12" x14ac:dyDescent="0.25">
      <c r="B4" s="12">
        <v>1002</v>
      </c>
      <c r="C4" s="4" t="s">
        <v>4</v>
      </c>
      <c r="D4" s="4" t="s">
        <v>5</v>
      </c>
      <c r="E4" s="4">
        <v>30</v>
      </c>
      <c r="F4" s="4" t="s">
        <v>27</v>
      </c>
      <c r="G4" s="4" t="s">
        <v>26</v>
      </c>
      <c r="H4" s="64">
        <v>36000</v>
      </c>
      <c r="I4" s="55" t="s">
        <v>37</v>
      </c>
      <c r="J4" s="55" t="s">
        <v>45</v>
      </c>
      <c r="K4" s="8">
        <f t="shared" ref="K4:K11" si="0">_xlfn.DAYS(J4,I4)</f>
        <v>5851</v>
      </c>
      <c r="L4" s="14">
        <f t="shared" ref="L4:L11" si="1">NETWORKDAYS(I4,J4)</f>
        <v>4180</v>
      </c>
    </row>
    <row r="5" spans="2:12" x14ac:dyDescent="0.25">
      <c r="B5" s="12">
        <v>1003</v>
      </c>
      <c r="C5" s="4" t="s">
        <v>6</v>
      </c>
      <c r="D5" s="4" t="s">
        <v>7</v>
      </c>
      <c r="E5" s="4">
        <v>29</v>
      </c>
      <c r="F5" s="4" t="s">
        <v>25</v>
      </c>
      <c r="G5" s="4" t="s">
        <v>24</v>
      </c>
      <c r="H5" s="64">
        <v>63000</v>
      </c>
      <c r="I5" s="55" t="s">
        <v>38</v>
      </c>
      <c r="J5" s="55" t="s">
        <v>46</v>
      </c>
      <c r="K5" s="8">
        <f t="shared" si="0"/>
        <v>6275</v>
      </c>
      <c r="L5" s="14">
        <f t="shared" si="1"/>
        <v>4484</v>
      </c>
    </row>
    <row r="6" spans="2:12" x14ac:dyDescent="0.25">
      <c r="B6" s="12">
        <v>1004</v>
      </c>
      <c r="C6" s="4" t="s">
        <v>13</v>
      </c>
      <c r="D6" s="4" t="s">
        <v>12</v>
      </c>
      <c r="E6" s="4">
        <v>31</v>
      </c>
      <c r="F6" s="4" t="s">
        <v>27</v>
      </c>
      <c r="G6" s="4" t="s">
        <v>28</v>
      </c>
      <c r="H6" s="64">
        <v>47000</v>
      </c>
      <c r="I6" s="55" t="s">
        <v>39</v>
      </c>
      <c r="J6" s="55" t="s">
        <v>47</v>
      </c>
      <c r="K6" s="8">
        <f t="shared" si="0"/>
        <v>5811</v>
      </c>
      <c r="L6" s="14">
        <f t="shared" si="1"/>
        <v>4152</v>
      </c>
    </row>
    <row r="7" spans="2:12" x14ac:dyDescent="0.25">
      <c r="B7" s="12">
        <v>1005</v>
      </c>
      <c r="C7" s="4" t="s">
        <v>14</v>
      </c>
      <c r="D7" s="4" t="s">
        <v>15</v>
      </c>
      <c r="E7" s="4">
        <v>32</v>
      </c>
      <c r="F7" s="4" t="s">
        <v>25</v>
      </c>
      <c r="G7" s="4" t="s">
        <v>29</v>
      </c>
      <c r="H7" s="64">
        <v>50000</v>
      </c>
      <c r="I7" s="55" t="s">
        <v>40</v>
      </c>
      <c r="J7" s="55" t="s">
        <v>48</v>
      </c>
      <c r="K7" s="8">
        <f t="shared" si="0"/>
        <v>5960</v>
      </c>
      <c r="L7" s="14">
        <f t="shared" si="1"/>
        <v>4258</v>
      </c>
    </row>
    <row r="8" spans="2:12" x14ac:dyDescent="0.25">
      <c r="B8" s="12">
        <v>1006</v>
      </c>
      <c r="C8" s="4" t="s">
        <v>8</v>
      </c>
      <c r="D8" s="4" t="s">
        <v>9</v>
      </c>
      <c r="E8" s="4">
        <v>35</v>
      </c>
      <c r="F8" s="4" t="s">
        <v>25</v>
      </c>
      <c r="G8" s="4" t="s">
        <v>30</v>
      </c>
      <c r="H8" s="64">
        <v>65000</v>
      </c>
      <c r="I8" s="55" t="s">
        <v>40</v>
      </c>
      <c r="J8" s="55" t="s">
        <v>49</v>
      </c>
      <c r="K8" s="8">
        <f t="shared" si="0"/>
        <v>4511</v>
      </c>
      <c r="L8" s="14">
        <f t="shared" si="1"/>
        <v>3223</v>
      </c>
    </row>
    <row r="9" spans="2:12" x14ac:dyDescent="0.25">
      <c r="B9" s="12">
        <v>1007</v>
      </c>
      <c r="C9" s="4" t="s">
        <v>32</v>
      </c>
      <c r="D9" s="4" t="s">
        <v>33</v>
      </c>
      <c r="E9" s="4">
        <v>32</v>
      </c>
      <c r="F9" s="4" t="s">
        <v>27</v>
      </c>
      <c r="G9" s="4" t="s">
        <v>31</v>
      </c>
      <c r="H9" s="64">
        <v>41000</v>
      </c>
      <c r="I9" s="55" t="s">
        <v>41</v>
      </c>
      <c r="J9" s="55" t="s">
        <v>49</v>
      </c>
      <c r="K9" s="8">
        <f t="shared" si="0"/>
        <v>3595</v>
      </c>
      <c r="L9" s="14">
        <f t="shared" si="1"/>
        <v>2568</v>
      </c>
    </row>
    <row r="10" spans="2:12" x14ac:dyDescent="0.25">
      <c r="B10" s="12">
        <v>1008</v>
      </c>
      <c r="C10" s="4" t="s">
        <v>16</v>
      </c>
      <c r="D10" s="4" t="s">
        <v>17</v>
      </c>
      <c r="E10" s="4">
        <v>38</v>
      </c>
      <c r="F10" s="4" t="s">
        <v>25</v>
      </c>
      <c r="G10" s="4" t="s">
        <v>24</v>
      </c>
      <c r="H10" s="64">
        <v>48000</v>
      </c>
      <c r="I10" s="55" t="s">
        <v>42</v>
      </c>
      <c r="J10" s="55" t="s">
        <v>50</v>
      </c>
      <c r="K10" s="8">
        <f t="shared" si="0"/>
        <v>4700</v>
      </c>
      <c r="L10" s="14">
        <f t="shared" si="1"/>
        <v>3358</v>
      </c>
    </row>
    <row r="11" spans="2:12" ht="15.75" thickBot="1" x14ac:dyDescent="0.3">
      <c r="B11" s="15">
        <v>1009</v>
      </c>
      <c r="C11" s="16" t="s">
        <v>10</v>
      </c>
      <c r="D11" s="16" t="s">
        <v>11</v>
      </c>
      <c r="E11" s="16">
        <v>31</v>
      </c>
      <c r="F11" s="16" t="s">
        <v>25</v>
      </c>
      <c r="G11" s="16" t="s">
        <v>28</v>
      </c>
      <c r="H11" s="66">
        <v>42000</v>
      </c>
      <c r="I11" s="57" t="s">
        <v>43</v>
      </c>
      <c r="J11" s="57" t="s">
        <v>50</v>
      </c>
      <c r="K11" s="18">
        <f t="shared" si="0"/>
        <v>4273</v>
      </c>
      <c r="L11" s="19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DateToText</vt:lpstr>
      <vt:lpstr>LeftRight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2021-12-16T14:18:34Z</dcterms:created>
  <dcterms:modified xsi:type="dcterms:W3CDTF">2023-05-31T12:50:54Z</dcterms:modified>
</cp:coreProperties>
</file>