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자료\CE혁신과제\"/>
    </mc:Choice>
  </mc:AlternateContent>
  <xr:revisionPtr revIDLastSave="0" documentId="8_{4173CB2F-9458-4DC2-825A-D2DEE232C370}" xr6:coauthVersionLast="45" xr6:coauthVersionMax="45" xr10:uidLastSave="{00000000-0000-0000-0000-000000000000}"/>
  <bookViews>
    <workbookView xWindow="-110" yWindow="-110" windowWidth="19420" windowHeight="10420" tabRatio="809" xr2:uid="{00000000-000D-0000-FFFF-FFFF00000000}"/>
  </bookViews>
  <sheets>
    <sheet name="CE 혁신 과제 진행현황" sheetId="24" r:id="rId1"/>
    <sheet name="혁신 5단계" sheetId="3" state="hidden" r:id="rId2"/>
    <sheet name="혁신 5단계 (2)" sheetId="25" state="hidden" r:id="rId3"/>
  </sheets>
  <definedNames>
    <definedName name="_xlnm._FilterDatabase" localSheetId="0" hidden="1">'CE 혁신 과제 진행현황'!$B$6:$BB$37</definedName>
    <definedName name="_xlnm.Print_Area" localSheetId="0">'CE 혁신 과제 진행현황'!$B$2:$AJ$45</definedName>
    <definedName name="_xlnm.Print_Titles" localSheetId="0">'CE 혁신 과제 진행현황'!$4:$6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4" l="1"/>
  <c r="AH33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T32" i="24"/>
  <c r="AS18" i="24"/>
  <c r="P33" i="24"/>
  <c r="AN33" i="24" s="1"/>
  <c r="P37" i="24"/>
  <c r="AN37" i="24" s="1"/>
  <c r="P36" i="24"/>
  <c r="AN36" i="24" s="1"/>
  <c r="P18" i="24"/>
  <c r="AN18" i="24" s="1"/>
  <c r="AP18" i="24"/>
  <c r="R18" i="24" s="1"/>
  <c r="Q18" i="24" s="1"/>
  <c r="AL18" i="24"/>
  <c r="AJ18" i="24"/>
  <c r="P30" i="24"/>
  <c r="AN30" i="24" s="1"/>
  <c r="P25" i="24"/>
  <c r="AN25" i="24" s="1"/>
  <c r="P20" i="24"/>
  <c r="AN20" i="24" s="1"/>
  <c r="P7" i="24"/>
  <c r="AN7" i="24" s="1"/>
  <c r="P17" i="24"/>
  <c r="AN17" i="24" s="1"/>
  <c r="P16" i="24"/>
  <c r="AN16" i="24" s="1"/>
  <c r="P22" i="24"/>
  <c r="AN22" i="24" s="1"/>
  <c r="P24" i="24"/>
  <c r="AN24" i="24" s="1"/>
  <c r="P19" i="24"/>
  <c r="AN19" i="24" s="1"/>
  <c r="AN23" i="24"/>
  <c r="P15" i="24"/>
  <c r="AN15" i="24" s="1"/>
  <c r="P14" i="24"/>
  <c r="AN14" i="24" s="1"/>
  <c r="P21" i="24"/>
  <c r="AN21" i="24" s="1"/>
  <c r="P11" i="24"/>
  <c r="AN11" i="24" s="1"/>
  <c r="P10" i="24"/>
  <c r="AN10" i="24" s="1"/>
  <c r="P12" i="24"/>
  <c r="AN12" i="24" s="1"/>
  <c r="P9" i="24"/>
  <c r="AN9" i="24" s="1"/>
  <c r="P8" i="24"/>
  <c r="AN8" i="24" s="1"/>
  <c r="P13" i="24"/>
  <c r="AN13" i="24" s="1"/>
  <c r="P29" i="24"/>
  <c r="AN29" i="24" s="1"/>
  <c r="P28" i="24"/>
  <c r="AN28" i="24" s="1"/>
  <c r="P27" i="24"/>
  <c r="AN27" i="24" s="1"/>
  <c r="P26" i="24"/>
  <c r="AN26" i="24" s="1"/>
  <c r="P34" i="24"/>
  <c r="AN34" i="24" s="1"/>
  <c r="P31" i="24"/>
  <c r="AN31" i="24" s="1"/>
  <c r="P35" i="24"/>
  <c r="AN35" i="24" s="1"/>
  <c r="P32" i="24"/>
  <c r="AN32" i="24" s="1"/>
  <c r="AP33" i="24" l="1"/>
  <c r="AL33" i="24"/>
  <c r="AJ33" i="24"/>
  <c r="AP37" i="24"/>
  <c r="AL37" i="24"/>
  <c r="AJ37" i="24"/>
  <c r="AP36" i="24"/>
  <c r="AL36" i="24"/>
  <c r="AJ36" i="24"/>
  <c r="AP30" i="24"/>
  <c r="AL30" i="24"/>
  <c r="AJ30" i="24"/>
  <c r="AP25" i="24"/>
  <c r="AL25" i="24"/>
  <c r="AJ25" i="24"/>
  <c r="AP20" i="24"/>
  <c r="AL20" i="24"/>
  <c r="AJ20" i="24"/>
  <c r="AP7" i="24"/>
  <c r="AL7" i="24"/>
  <c r="AJ7" i="24"/>
  <c r="AP17" i="24"/>
  <c r="AL17" i="24"/>
  <c r="AJ17" i="24"/>
  <c r="AP16" i="24"/>
  <c r="AL16" i="24"/>
  <c r="AJ16" i="24"/>
  <c r="AP22" i="24"/>
  <c r="AL22" i="24"/>
  <c r="AJ22" i="24"/>
  <c r="AP24" i="24"/>
  <c r="AL24" i="24"/>
  <c r="AJ24" i="24"/>
  <c r="AP19" i="24"/>
  <c r="AL19" i="24"/>
  <c r="AJ19" i="24"/>
  <c r="AP23" i="24"/>
  <c r="AL23" i="24"/>
  <c r="AJ23" i="24"/>
  <c r="AP15" i="24"/>
  <c r="AL15" i="24"/>
  <c r="AJ15" i="24"/>
  <c r="AP14" i="24"/>
  <c r="AL14" i="24"/>
  <c r="AJ14" i="24"/>
  <c r="AP21" i="24"/>
  <c r="AL21" i="24"/>
  <c r="AJ21" i="24"/>
  <c r="AP11" i="24"/>
  <c r="AL11" i="24"/>
  <c r="AJ11" i="24"/>
  <c r="AP10" i="24"/>
  <c r="AL10" i="24"/>
  <c r="AJ10" i="24"/>
  <c r="AP12" i="24"/>
  <c r="AL12" i="24"/>
  <c r="AJ12" i="24"/>
  <c r="AP9" i="24"/>
  <c r="AL9" i="24"/>
  <c r="AJ9" i="24"/>
  <c r="AP8" i="24"/>
  <c r="AL8" i="24"/>
  <c r="AJ8" i="24"/>
  <c r="AP13" i="24"/>
  <c r="AL13" i="24"/>
  <c r="AJ13" i="24"/>
  <c r="AP29" i="24"/>
  <c r="AL29" i="24"/>
  <c r="AJ29" i="24"/>
  <c r="AP28" i="24"/>
  <c r="AL28" i="24"/>
  <c r="AJ28" i="24"/>
  <c r="AP27" i="24"/>
  <c r="AL27" i="24"/>
  <c r="AJ27" i="24"/>
  <c r="AP26" i="24"/>
  <c r="AL26" i="24"/>
  <c r="AJ26" i="24"/>
  <c r="AP34" i="24"/>
  <c r="AL34" i="24"/>
  <c r="AJ34" i="24"/>
  <c r="AP31" i="24"/>
  <c r="AL31" i="24"/>
  <c r="AJ31" i="24"/>
  <c r="AP35" i="24"/>
  <c r="AL35" i="24"/>
  <c r="AJ35" i="24"/>
  <c r="AP32" i="24"/>
  <c r="AL32" i="24"/>
  <c r="AJ32" i="24"/>
  <c r="AS35" i="24" l="1"/>
  <c r="R35" i="24"/>
  <c r="Q35" i="24" s="1"/>
  <c r="AS23" i="24"/>
  <c r="R23" i="24"/>
  <c r="Q23" i="24" s="1"/>
  <c r="AS25" i="24"/>
  <c r="R25" i="24"/>
  <c r="Q25" i="24" s="1"/>
  <c r="AS26" i="24"/>
  <c r="R26" i="24"/>
  <c r="Q26" i="24" s="1"/>
  <c r="AS10" i="24"/>
  <c r="R10" i="24"/>
  <c r="Q10" i="24" s="1"/>
  <c r="AS22" i="24"/>
  <c r="R22" i="24"/>
  <c r="Q22" i="24" s="1"/>
  <c r="AS37" i="24"/>
  <c r="R37" i="24"/>
  <c r="Q37" i="24" s="1"/>
  <c r="AS29" i="24"/>
  <c r="R29" i="24"/>
  <c r="Q29" i="24" s="1"/>
  <c r="AS14" i="24"/>
  <c r="R14" i="24"/>
  <c r="Q14" i="24" s="1"/>
  <c r="AS7" i="24"/>
  <c r="R7" i="24"/>
  <c r="Q7" i="24" s="1"/>
  <c r="AS31" i="24"/>
  <c r="R31" i="24"/>
  <c r="Q31" i="24" s="1"/>
  <c r="AS19" i="24"/>
  <c r="R19" i="24"/>
  <c r="Q19" i="24" s="1"/>
  <c r="AS30" i="24"/>
  <c r="R30" i="24"/>
  <c r="Q30" i="24" s="1"/>
  <c r="AS21" i="24"/>
  <c r="R21" i="24"/>
  <c r="Q21" i="24" s="1"/>
  <c r="AS27" i="24"/>
  <c r="R27" i="24"/>
  <c r="Q27" i="24" s="1"/>
  <c r="AS11" i="24"/>
  <c r="R11" i="24"/>
  <c r="Q11" i="24" s="1"/>
  <c r="AS16" i="24"/>
  <c r="R16" i="24"/>
  <c r="Q16" i="24" s="1"/>
  <c r="AS33" i="24"/>
  <c r="R33" i="24"/>
  <c r="Q33" i="24" s="1"/>
  <c r="AS17" i="24"/>
  <c r="R17" i="24"/>
  <c r="Q17" i="24" s="1"/>
  <c r="AS32" i="24"/>
  <c r="R32" i="24"/>
  <c r="Q32" i="24" s="1"/>
  <c r="AS13" i="24"/>
  <c r="R13" i="24"/>
  <c r="Q13" i="24" s="1"/>
  <c r="AS15" i="24"/>
  <c r="R15" i="24"/>
  <c r="Q15" i="24" s="1"/>
  <c r="AS20" i="24"/>
  <c r="R20" i="24"/>
  <c r="Q20" i="24" s="1"/>
  <c r="AS28" i="24"/>
  <c r="R28" i="24"/>
  <c r="Q28" i="24" s="1"/>
  <c r="AS34" i="24"/>
  <c r="R34" i="24"/>
  <c r="Q34" i="24" s="1"/>
  <c r="AS12" i="24"/>
  <c r="R12" i="24"/>
  <c r="Q12" i="24" s="1"/>
  <c r="AS24" i="24"/>
  <c r="R24" i="24"/>
  <c r="Q24" i="24" s="1"/>
  <c r="AS36" i="24"/>
  <c r="R36" i="24"/>
  <c r="Q36" i="24" s="1"/>
  <c r="AS9" i="24"/>
  <c r="R9" i="24"/>
  <c r="Q9" i="24" s="1"/>
  <c r="AS8" i="24"/>
  <c r="R8" i="24"/>
  <c r="Q8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이성민(LEE, SM - CS기획팀)</author>
    <author>tc={58F4901E-AC02-48BA-A058-C3052E517AA9}</author>
    <author>tc={8F28C1CB-120C-453F-B5B6-5C66FF4999E7}</author>
    <author>tc={272321DF-77BD-4455-BECB-404E4061DC67}</author>
    <author>tc={66AE7FE9-20A8-4B9F-8ACB-2DC3D8A9D1B6}</author>
  </authors>
  <commentList>
    <comment ref="S5" authorId="0" shapeId="0" xr:uid="{82675671-F2C2-4533-8B25-4A48A7D3F3AB}">
      <text>
        <r>
          <rPr>
            <sz val="10"/>
            <color indexed="81"/>
            <rFont val="맑은 고딕"/>
            <family val="3"/>
            <charset val="129"/>
            <scheme val="minor"/>
          </rPr>
          <t>Status에 따른 진행사항 작성 방법
  1. Finished : 향후 모니터링 계획 또는 잘 정착되기 위한 유관부서 협조사항 등
  2. Advanced : 완료된 단계의 결과물 위주로 작성(솔루션 기획안, IT개발요구사항 정리된 내용 등)
  3. Slow, Not gone : 진행이 더디거나 멈춘 사유, 앞으로의 진행 계획</t>
        </r>
      </text>
    </comment>
    <comment ref="S26" authorId="1" shapeId="0" xr:uid="{58F4901E-AC02-48BA-A058-C3052E517A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제목에서 '간접채널' 은 제외하고 수정했습니다. 본인인증 절차를 수행하지 않을 경우 발생 가능한 마이너스 요인에 대해 검토하고 영업적으로 불편을 끼치지 않으면서도 정확한 고객정보를 획득할 수 있는 방안이 필요한 듯 합니다. 
답글:
    제목에서 최초 계약 시는 뺐으면 좋겠습니다. 고객의 본인인증 절차를 강화하기 위한 단계별 프로세스를 구축하는 것이 맞을 것 같습니다.</t>
      </text>
    </comment>
    <comment ref="AI26" authorId="2" shapeId="0" xr:uid="{8F28C1CB-120C-453F-B5B6-5C66FF4999E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제목에서 '간접채널' 은 제외하고 수정했습니다. 본인인증 절차를 수행하지 않을 경우 발생 가능한 마이너스 요인에 대해 검토하고 영업적으로 불편을 끼치지 않으면서도 정확한 고객정보를 획득할 수 있는 방안이 필요한 듯 합니다. 
답글:
    제목에서 최초 계약 시는 뺐으면 좋겠습니다. 고객의 본인인증 절차를 강화하기 위한 단계별 프로세스를 구축하는 것이 맞을 것 같습니다.</t>
      </text>
    </comment>
    <comment ref="S28" authorId="3" shapeId="0" xr:uid="{272321DF-77BD-4455-BECB-404E4061DC6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본 건은 최초 발의되고 고가혁 회의에서 방향성에 대해 CEO의 지시를 받은 지 이미 1년이 넘었으며, 계속해서 고객불만을 야기하고 있는 이슈입니다. 개발 일정을 좀 더 앞당겨서 완결지었으면 합니다. 
답글:
    해당 건은 ITSR 접수 건으로 4월 30일 완료 일정입니다.</t>
      </text>
    </comment>
    <comment ref="AI28" authorId="4" shapeId="0" xr:uid="{66AE7FE9-20A8-4B9F-8ACB-2DC3D8A9D1B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본 건은 최초 발의되고 고가혁 회의에서 방향성에 대해 CEO의 지시를 받은 지 이미 1년이 넘었으며, 계속해서 고객불만을 야기하고 있는 이슈입니다. 개발 일정을 좀 더 앞당겨서 완결지었으면 합니다. 
답글:
    해당 건은 ITSR 접수 건으로 4월 30일 완료 일정입니다.</t>
      </text>
    </comment>
  </commentList>
</comments>
</file>

<file path=xl/sharedStrings.xml><?xml version="1.0" encoding="utf-8"?>
<sst xmlns="http://schemas.openxmlformats.org/spreadsheetml/2006/main" count="561" uniqueCount="281">
  <si>
    <t>CE 혁신 과제 진행현황</t>
    <phoneticPr fontId="1" type="noConversion"/>
  </si>
  <si>
    <t>CE혁신가치</t>
    <phoneticPr fontId="1" type="noConversion"/>
  </si>
  <si>
    <t>접점</t>
    <phoneticPr fontId="1" type="noConversion"/>
  </si>
  <si>
    <t>대표과제
(챔피언)</t>
    <phoneticPr fontId="1" type="noConversion"/>
  </si>
  <si>
    <t>실행 Item</t>
  </si>
  <si>
    <t>담당부서</t>
  </si>
  <si>
    <t>단계 진행율 및 일정</t>
    <phoneticPr fontId="1" type="noConversion"/>
  </si>
  <si>
    <t>아이템 전체 진행율 및 일정</t>
    <phoneticPr fontId="1" type="noConversion"/>
  </si>
  <si>
    <t>Status</t>
    <phoneticPr fontId="1" type="noConversion"/>
  </si>
  <si>
    <t>진행사항 요약(2줄 정도로 간단히 작성)</t>
    <phoneticPr fontId="1" type="noConversion"/>
  </si>
  <si>
    <t>진행 일정</t>
    <phoneticPr fontId="1" type="noConversion"/>
  </si>
  <si>
    <t>완료일정</t>
    <phoneticPr fontId="1" type="noConversion"/>
  </si>
  <si>
    <t>진행율</t>
    <phoneticPr fontId="1" type="noConversion"/>
  </si>
  <si>
    <t>진행단계</t>
    <phoneticPr fontId="1" type="noConversion"/>
  </si>
  <si>
    <t>그룹</t>
    <phoneticPr fontId="1" type="noConversion"/>
  </si>
  <si>
    <t>팀</t>
    <phoneticPr fontId="1" type="noConversion"/>
  </si>
  <si>
    <t>팀장</t>
  </si>
  <si>
    <t>진행 단계</t>
    <phoneticPr fontId="1" type="noConversion"/>
  </si>
  <si>
    <t>시작</t>
    <phoneticPr fontId="1" type="noConversion"/>
  </si>
  <si>
    <t>완료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</si>
  <si>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</si>
  <si>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</si>
  <si>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</si>
  <si>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</si>
  <si>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전월취합</t>
    <phoneticPr fontId="1" type="noConversion"/>
  </si>
  <si>
    <t>변경여부</t>
    <phoneticPr fontId="1" type="noConversion"/>
  </si>
  <si>
    <t>전월</t>
    <phoneticPr fontId="1" type="noConversion"/>
  </si>
  <si>
    <t>MOM</t>
    <phoneticPr fontId="1" type="noConversion"/>
  </si>
  <si>
    <t>전월 완료일</t>
    <phoneticPr fontId="1" type="noConversion"/>
  </si>
  <si>
    <t>전월 진행율</t>
    <phoneticPr fontId="1" type="noConversion"/>
  </si>
  <si>
    <t>전월 진행단계</t>
    <phoneticPr fontId="1" type="noConversion"/>
  </si>
  <si>
    <t>편리</t>
    <phoneticPr fontId="1" type="noConversion"/>
  </si>
  <si>
    <t>고객센터</t>
    <phoneticPr fontId="1" type="noConversion"/>
  </si>
  <si>
    <t>편안하고 유용한 
앱 서비스
(보안기술연구소장)</t>
    <phoneticPr fontId="1" type="noConversion"/>
  </si>
  <si>
    <t>1</t>
    <phoneticPr fontId="1" type="noConversion"/>
  </si>
  <si>
    <t>★고객센터앱 (마이캡스) 리뉴얼</t>
    <phoneticPr fontId="1" type="noConversion"/>
  </si>
  <si>
    <t>고객중심경영그룹</t>
    <phoneticPr fontId="1" type="noConversion"/>
  </si>
  <si>
    <t>고객가치혁신팀</t>
  </si>
  <si>
    <t>정재욱</t>
  </si>
  <si>
    <t>3. 개발 Draft</t>
  </si>
  <si>
    <t xml:space="preserve">
 - 상세계획 수립 필요함
 - 텔레프로 상세 설계 완료 후에 진행할 예정(개발방향에 대한 논의는 완료됨)</t>
    <phoneticPr fontId="1" type="noConversion"/>
  </si>
  <si>
    <t>공감</t>
    <phoneticPr fontId="1" type="noConversion"/>
  </si>
  <si>
    <t>나의 일처럼 
생각해 주는, 
든든한 고객센터
(고객중심경영그룹장)</t>
    <phoneticPr fontId="1" type="noConversion"/>
  </si>
  <si>
    <t>2</t>
  </si>
  <si>
    <t>상담프로그램 내 상담사 본인의 만족도 현황 알림</t>
    <phoneticPr fontId="1" type="noConversion"/>
  </si>
  <si>
    <t>고객서비스팀</t>
  </si>
  <si>
    <t>홍희정</t>
  </si>
  <si>
    <t xml:space="preserve">- 화면설계 완료 및 요건사항 IT리뷰 중 </t>
    <phoneticPr fontId="1" type="noConversion"/>
  </si>
  <si>
    <t xml:space="preserve">- 화면설계 완료 및 요건사항 IT리뷰 중 </t>
  </si>
  <si>
    <t>3</t>
  </si>
  <si>
    <t>정확하고 전문적 상담을 위한 차세대 OSS 상담 assistant 도입</t>
    <phoneticPr fontId="1" type="noConversion"/>
  </si>
  <si>
    <t xml:space="preserve">- 텔레프로 메인화면(상담Assistant 연동) 디자인 진행 중 </t>
    <phoneticPr fontId="1" type="noConversion"/>
  </si>
  <si>
    <t xml:space="preserve">- 텔레프로 메인화면(상담Assistant 연동) 디자인 진행 중 </t>
  </si>
  <si>
    <t>대면보다 편리한
 비대면
상담 서비스
(고객중심경영그룹장)</t>
    <phoneticPr fontId="1" type="noConversion"/>
  </si>
  <si>
    <t>4</t>
  </si>
  <si>
    <t>유선상담 감소를 위한 보이는 ARS 도입</t>
    <phoneticPr fontId="1" type="noConversion"/>
  </si>
  <si>
    <t xml:space="preserve">- 보이는 ARS 항목별 구성화면 및 진행단계 상세설계 진행 중 
- 텔레프로 요구사항 우선설계에 따라 완료일정 변경(7월 30일-&gt; 10월 30일) </t>
    <phoneticPr fontId="1" type="noConversion"/>
  </si>
  <si>
    <t xml:space="preserve">- 보이는 ARS 항목별 구성화면 및 진행단계 상세설계 진행 중 
- 텔레프로 요구사항 우선설계에 따라 완료일정 변경(7월 30일-&gt; 10월 30일) </t>
  </si>
  <si>
    <t>5</t>
  </si>
  <si>
    <t>신분확인 절차 간소화를 위한 간편인증 도입</t>
    <phoneticPr fontId="1" type="noConversion"/>
  </si>
  <si>
    <t xml:space="preserve">- 상세화면 설계 및 IT접수 (IT검토 중) - 우선순위에 따라 검토리뷰 중 </t>
    <phoneticPr fontId="1" type="noConversion"/>
  </si>
  <si>
    <t xml:space="preserve">- 상세화면 설계 및 IT접수 (IT검토 중) - 우선순위에 따라 검토리뷰 중 </t>
  </si>
  <si>
    <t>혁신</t>
    <phoneticPr fontId="1" type="noConversion"/>
  </si>
  <si>
    <t>6</t>
  </si>
  <si>
    <t>일정한 톤&amp;매너 접촉 기회 확대 위한 보이스봇 도입</t>
    <phoneticPr fontId="1" type="noConversion"/>
  </si>
  <si>
    <t xml:space="preserve">- 보이스봇 적용유형 도출완료 및 IT리뷰 진행 중 (계속)
 - 텔레프로 요구사항 우선설계에 따라 완료일정 변경(7월 30일-&gt; 10월 30일) </t>
    <phoneticPr fontId="1" type="noConversion"/>
  </si>
  <si>
    <t xml:space="preserve">- 보이스봇 적용유형 도출완료 및 IT리뷰 진행 중 (계속)
 - 텔레프로 요구사항 우선설계에 따라 완료일정 변경(7월 30일-&gt; 10월 30일) </t>
  </si>
  <si>
    <t>신뢰</t>
    <phoneticPr fontId="1" type="noConversion"/>
  </si>
  <si>
    <t>관제</t>
    <phoneticPr fontId="1" type="noConversion"/>
  </si>
  <si>
    <t>기대 이상의 
가치를 제공하는,
고도화된 관제 서비스
(관제그룹장)</t>
    <phoneticPr fontId="1" type="noConversion"/>
  </si>
  <si>
    <t>7</t>
  </si>
  <si>
    <t>AI 접목을 통한 상황판단 고도화</t>
    <phoneticPr fontId="1" type="noConversion"/>
  </si>
  <si>
    <t>관제그룹</t>
    <phoneticPr fontId="1" type="noConversion"/>
  </si>
  <si>
    <t>관제기획팀</t>
  </si>
  <si>
    <t>김현</t>
  </si>
  <si>
    <t>- 예측스코어, 영상정보 분석 통한 스마트 침입탐지 기능 고도화 진행 
- 고객에게 현장 상황(스틸컷) 제공을 통해 체감 서비스 향상 (12월)
  ( Next OSS 개발 계획에 포함 예정 )</t>
    <phoneticPr fontId="1" type="noConversion"/>
  </si>
  <si>
    <t>- 예측스코어, 영상정보 분석 통한 스마트 침입탐지 기능 고도화 진행 
- 고객에게 현장 상황(스틸컷) 제공을 통해 체감 서비스 향상 (12월)
  ( Next OSS 개발 계획에 포함 예정 )</t>
  </si>
  <si>
    <t>디지털 매체</t>
    <phoneticPr fontId="1" type="noConversion"/>
  </si>
  <si>
    <t>빠르고 안정적인
영상 조회 서비스
(보안기술연구소장)</t>
    <phoneticPr fontId="1" type="noConversion"/>
  </si>
  <si>
    <t>8</t>
  </si>
  <si>
    <t>★뷰가드 상태진단 고객알림 서비스</t>
    <phoneticPr fontId="1" type="noConversion"/>
  </si>
  <si>
    <t>보안기술연구소</t>
    <phoneticPr fontId="1" type="noConversion"/>
  </si>
  <si>
    <t>영상보안개발팀</t>
  </si>
  <si>
    <t>김지일</t>
  </si>
  <si>
    <t>4. (시스템, 디자인)개발</t>
  </si>
  <si>
    <t>- Health 신호 패턴분석을 통해 녹화기 네트워크 단절 및 카메라 신호 없음 고객 알림 서비스를 개발할 예정으로, Health 관리자 페이지 연동 및 네트워크 단절 시 푸시 알림 전송 기능 개발 중
(유관부서의 관리자 페이지 개발 요구사항 추가 반영 및 검토에 따른 개발일정 추가)</t>
  </si>
  <si>
    <t>9</t>
  </si>
  <si>
    <t>중지/해약 고객 뷰가드 서비스 자동 중지 프로세스 적용</t>
    <phoneticPr fontId="1" type="noConversion"/>
  </si>
  <si>
    <t>- 중지/해약 대상 녹화기 및 고객 DB의 중지/해약 정보를 매칭 개발 완료
- 1대 이상을 사용 중인 고객을 고려해서 계약번호 기준의 CU코드를 관리할 수 있게 하였으나, 이로 인해 DB 구조 변경이 발생해 서비스 중단 등의 위험성이 발견되어 계약번호 정보로 중지/해야 처리할 수 있도록 재 개발 중</t>
  </si>
  <si>
    <t>10</t>
  </si>
  <si>
    <t>★고객용 앱 계정 통합(뷰가드, 고객센터, 캡스홈)</t>
    <phoneticPr fontId="1" type="noConversion"/>
  </si>
  <si>
    <t>3. 개발 Draft</t>
    <phoneticPr fontId="1" type="noConversion"/>
  </si>
  <si>
    <t>고객용 앱 계정 통합 방안 완료. Draft 설계중</t>
    <phoneticPr fontId="1" type="noConversion"/>
  </si>
  <si>
    <t>고객용 앱 계정 통합 방안 완료. Draft 설계중</t>
  </si>
  <si>
    <t>11</t>
  </si>
  <si>
    <t>★뷰가드 앱 셀프 가입 프로세스</t>
    <phoneticPr fontId="1" type="noConversion"/>
  </si>
  <si>
    <t>TBD</t>
    <phoneticPr fontId="1" type="noConversion"/>
  </si>
  <si>
    <t>- 올해는 계정 통합 인증 시스템 개발을 선행 개발 후 내년부터 앱 셀프 가입 프로세스 개발 시 고객이 스스로 ID 생성 시 적용될 수 있도록 진행할 예정</t>
    <phoneticPr fontId="1" type="noConversion"/>
  </si>
  <si>
    <t>- 올해는 계정 통합 인증 시스템 개발을 선행 개발 후 내년부터 앱 셀프 가입 프로세스 개발 시 고객이 스스로 ID 생성 시 적용될 수 있도록 진행할 예정</t>
  </si>
  <si>
    <t>12</t>
  </si>
  <si>
    <t>뷰가드 앱 UI/UX 리뉴얼 후 3차 개선</t>
    <phoneticPr fontId="1" type="noConversion"/>
  </si>
  <si>
    <t>최신 기술을 활용한, 
차별화된 고객 경험
(보안기술연구소장)</t>
    <phoneticPr fontId="1" type="noConversion"/>
  </si>
  <si>
    <t>13</t>
  </si>
  <si>
    <t>차별화된 서비스 제공 위한 AI IP카메라 개발</t>
    <phoneticPr fontId="1" type="noConversion"/>
  </si>
  <si>
    <t>- 1단계 스마트 침탐 개발을 위한 API 설계
- 개통 시나리오 및 시스템 구성도 완료</t>
    <phoneticPr fontId="1" type="noConversion"/>
  </si>
  <si>
    <t>- 1단계 스마트 침탐 개발을 위한 API 설계
- 개통 시나리오 및 시스템 구성도 완료</t>
  </si>
  <si>
    <t>높은 수준의 
가치가 느껴지는,
시각화된 
서비스 디자인
(커뮤니케이션그룹장)</t>
    <phoneticPr fontId="1" type="noConversion"/>
  </si>
  <si>
    <t>14</t>
  </si>
  <si>
    <t>파란 우체통' renewal</t>
    <phoneticPr fontId="1" type="noConversion"/>
  </si>
  <si>
    <t>커뮤니케이션그룹</t>
    <phoneticPr fontId="1" type="noConversion"/>
  </si>
  <si>
    <t>마케팅comm.팀</t>
  </si>
  <si>
    <t>이주병</t>
  </si>
  <si>
    <t>5. 적용 진행</t>
  </si>
  <si>
    <t>- 고객 Comm. 채널, 파란우케통 컨텐츠 리뉴얼 방향성 기획 완료
- 8월호 Target 디자인 리뉴얼 (8/5 런칭 예정)</t>
    <phoneticPr fontId="1" type="noConversion"/>
  </si>
  <si>
    <t>- 고객 Comm. 채널, 파란우케통 컨텐츠 리뉴얼 방향성 기획 완료
- 8월호 Target 디자인 리뉴얼 (8/5 런칭 예정)</t>
  </si>
  <si>
    <t>상품/디바이스</t>
    <phoneticPr fontId="1" type="noConversion"/>
  </si>
  <si>
    <t>15</t>
  </si>
  <si>
    <t>뷰가드 신규고객 DDNS 개통 / 기존고객 DDNS 전환</t>
    <phoneticPr fontId="1" type="noConversion"/>
  </si>
  <si>
    <t>기술지원그룹</t>
  </si>
  <si>
    <t>언택지원팀</t>
  </si>
  <si>
    <t>박찬구</t>
  </si>
  <si>
    <t>- 신규고객 DDNS로 개통 중(10월~)
- 8/19일기준 전체대상 117,174건 중 전환 43,035건(36.7%)
; 원격대상 35,977건 중 전환 18,767건(52.2%), 현장대상 81,197건 중 전환 24,268건(29.9%)
- 현장방문 전환건은 코로나 4단계로 인하여 AS접수 시 전환하고, 현장 방문 우선 대상 고객 선정 확인(8/23~)
(예, 우선 전환 고객 선정 기준 : 최근 3개월 스마트폰 영상장애 AS접수, 타사 전환 영상서비스 경험 고객)</t>
  </si>
  <si>
    <t>- 신규고객 DDNS로 개통 중(10월~)
- 6월 마감 전체대상 117,174건 중 전환 35,741건(30.5%)
; 원격대상 35,977건 중 전환 14,913건(41.5%), 현장대상 81,197건 중 전환 20,828건(25.7%)
- P2P → DDNS 전환 고객 중 우선 전환 대상 고객 선정하여 진행(7/15~)
1. 우선 전환 고객 선정 기준 : 최근 3개월 스마트폰 영상장애 AS접수, 타사 전환 영상서비스 경험 고객
2. 우선 대상 고객 14,335건(원격 전환 3,915건, 현장 방문 전환 10,420건)</t>
  </si>
  <si>
    <t>16</t>
  </si>
  <si>
    <t>간편 설치 및 디자인 개선된, 무선감지기 기반 신규 주장치 개발</t>
    <phoneticPr fontId="1" type="noConversion"/>
  </si>
  <si>
    <t>보안디바이스개발팀</t>
  </si>
  <si>
    <t>신승호</t>
  </si>
  <si>
    <t xml:space="preserve">- QA FT 진행중 8/17~11/12: HW 및 FW 기능 검증과 CMS 신호 전송 확인중  </t>
  </si>
  <si>
    <t xml:space="preserve">- 주장치 개발 및 연동 테스트 진행중 및 FOT 샘플 제작중
 - Cat.M1 모듈을 통한 ACaaS연동 개발 진행중 </t>
  </si>
  <si>
    <t>17</t>
  </si>
  <si>
    <t>존루프 방지를 위한 Addressable 감지기 개발</t>
    <phoneticPr fontId="1" type="noConversion"/>
  </si>
  <si>
    <t xml:space="preserve">- 주소형 감지기 QA 검증이 완료되어 FOT 진행중 대상 16 사이트(고객8+본부8)
- 존확장기의 MCU 반도체 수급 이슈로 인한 단가 상승 이슈 </t>
  </si>
  <si>
    <t xml:space="preserve">- 주소형 감지기 QA FT 진행중 / FOT 시료 준비중
- 존확장기의 MCU 반도체 공급 문제로 인한 생산 업체 변경 및 제품 가격 상승 이슈 </t>
  </si>
  <si>
    <t>18</t>
  </si>
  <si>
    <t>프로그램 설치없이 근태/출입 관리 위한 ACaaS 개발</t>
    <phoneticPr fontId="1" type="noConversion"/>
  </si>
  <si>
    <t>출입보안개발팀</t>
  </si>
  <si>
    <t>신동열</t>
  </si>
  <si>
    <t>- 서버 Architecture 설계중
- 연동 디바이스 F/W 개발중(560B, 910B, 711주장치)</t>
    <phoneticPr fontId="1" type="noConversion"/>
  </si>
  <si>
    <t>- 서버 Architecture 설계중
- 연동 디바이스 F/W 개발중(560B, 910B, 711주장치)</t>
  </si>
  <si>
    <t>19</t>
  </si>
  <si>
    <t>기기 사용 편의성 향상을 위한 사용자 매뉴얼 제작/배포</t>
    <phoneticPr fontId="1" type="noConversion"/>
  </si>
  <si>
    <t>2. 솔루션 도출</t>
  </si>
  <si>
    <t>- 테크니컬 매뉴얼 자료 취합중 (CMS상품기획팀 -&gt; 고가혁팀 -&gt; 마케팅Comm.팀 프로세스)</t>
    <phoneticPr fontId="1" type="noConversion"/>
  </si>
  <si>
    <t>- 테크니컬 매뉴얼 자료 취합중 (CMS상품기획팀 -&gt; 고가혁팀 -&gt; 마케팅Comm.팀 프로세스)</t>
  </si>
  <si>
    <t>영업</t>
    <phoneticPr fontId="1" type="noConversion"/>
  </si>
  <si>
    <t>투명하고 명확한
계약, 요금
커뮤니케이션
(영업지원그룹장)</t>
    <phoneticPr fontId="1" type="noConversion"/>
  </si>
  <si>
    <t>20</t>
  </si>
  <si>
    <t>★고객 본인인증 프로세스 구축 (전자계약서)</t>
    <phoneticPr fontId="1" type="noConversion"/>
  </si>
  <si>
    <t>영업지원그룹</t>
    <phoneticPr fontId="1" type="noConversion"/>
  </si>
  <si>
    <t>영업지원팀</t>
  </si>
  <si>
    <t>김경태</t>
  </si>
  <si>
    <t xml:space="preserve"> - 시스템 개발 요청사항 1차 정리하여 IT그룹 전달 완료.(본인인증 추가 안내, 본인인증 여부 저장 기능 등)
 - 추가 정의해야 할 사항에 대한 논의 중(7월 말까지)</t>
    <phoneticPr fontId="1" type="noConversion"/>
  </si>
  <si>
    <t xml:space="preserve"> - 시스템 개발 요청사항 1차 정리하여 IT그룹 전달 완료.(본인인증 추가 안내, 본인인증 여부 저장 기능 등)
 - 추가 정의해야 할 사항에 대한 논의 중(7월 말까지)</t>
  </si>
  <si>
    <t>21</t>
  </si>
  <si>
    <t>★표준화된 가격 커뮤니케이션 프로세스 구축</t>
    <phoneticPr fontId="1" type="noConversion"/>
  </si>
  <si>
    <t xml:space="preserve"> - 고객용 모바일 견적 조회 기능에 대한 노출 수준 결정 필요 (고가혁팀 기재)
 - 계약 등록시 견적서 등록 프로세스 구축 필요 (고가혁팀 기재)</t>
    <phoneticPr fontId="1" type="noConversion"/>
  </si>
  <si>
    <t>22</t>
  </si>
  <si>
    <t>지사간 이전시 계약정보 이관(계약기간, 손실공사비)</t>
    <phoneticPr fontId="1" type="noConversion"/>
  </si>
  <si>
    <t>4. (시스템, 디자인)개발</t>
    <phoneticPr fontId="1" type="noConversion"/>
  </si>
  <si>
    <t>- 견적공사비, 기기철거비 등 위약금 이관에 대한 오류 예상 / 5/4 AR팀 검토 의뢰
- 청구 관련 이슈 정리 후 개발 (6월 내 런칭 목표)</t>
  </si>
  <si>
    <t>23</t>
  </si>
  <si>
    <t>기기추가시 미설치 상태 월정료 인상 예방</t>
    <phoneticPr fontId="1" type="noConversion"/>
  </si>
  <si>
    <t>- 인상적용일을 요청일과 확정일로 구분하여 적용 예정
- Capex/Opex위원회 상정하여 예산 확보 필요</t>
  </si>
  <si>
    <t>현장 서비스</t>
    <phoneticPr fontId="1" type="noConversion"/>
  </si>
  <si>
    <t>고객관점의 
프로세스 개선</t>
    <phoneticPr fontId="1" type="noConversion"/>
  </si>
  <si>
    <t>24</t>
  </si>
  <si>
    <t>★가입~경비개시 연계프로세스 정교화</t>
    <phoneticPr fontId="1" type="noConversion"/>
  </si>
  <si>
    <t xml:space="preserve"> - 계약시 본인인증 부분 개선 사항을 추가하여 개발요청사항 전달 완료
- 추가 정의 필요한 부분에 대해 8월 초까지 IT그룹 전달 예정</t>
    <phoneticPr fontId="1" type="noConversion"/>
  </si>
  <si>
    <t xml:space="preserve"> - 계약시 본인인증 부분 개선 사항을 추가하여 개발요청사항 전달 완료
- 추가 정의 필요한 부분에 대해 8월 초까지 IT그룹 전달 예정</t>
  </si>
  <si>
    <t>고객이 불편하게 
놔두지 않는
AS 접수 및 처리
(기술지원그룹장)</t>
    <phoneticPr fontId="1" type="noConversion"/>
  </si>
  <si>
    <t>25</t>
  </si>
  <si>
    <t>A/S Self 처리를 위한 동영상 매뉴얼 제작, 배포</t>
    <phoneticPr fontId="1" type="noConversion"/>
  </si>
  <si>
    <t>기술지원그룹</t>
    <phoneticPr fontId="1" type="noConversion"/>
  </si>
  <si>
    <t>기술지원팀</t>
  </si>
  <si>
    <t>최준심</t>
  </si>
  <si>
    <t>- 뷰가드 4.0 App 출시로 기존 제작된 아이디/비밀번호 찾기(어플리케이션) 수정 완료 및 배포
- 고객에서 필수 정보만 전달될 수 있도록 기존 제작된 동영상 매뉴얼 축소 편집 완료</t>
  </si>
  <si>
    <t>마음까지 배려하는, 
몸에 밴 
고객응대 태도
(인재지원그룹장)</t>
    <phoneticPr fontId="1" type="noConversion"/>
  </si>
  <si>
    <t>26</t>
  </si>
  <si>
    <t>업무능력 향상을 위한 자격 인증 제도 도입(BP/TSE)</t>
    <phoneticPr fontId="1" type="noConversion"/>
  </si>
  <si>
    <t>-21년 한반기 사업내 자격 검정사업 신규 모집 공고('7/7,w/한국산업인력공단)
 - 서류 접수 준비 및 접수(~7/23)</t>
    <phoneticPr fontId="1" type="noConversion"/>
  </si>
  <si>
    <t>-21년 한반기 사업내 자격 검정사업 신규 모집 공고('7/7,w/한국산업인력공단)
 - 서류 접수 준비 및 접수(~7/23)</t>
  </si>
  <si>
    <t>27</t>
  </si>
  <si>
    <t>AS 스케쥴링 및 고객 안내 시스템 고도화</t>
    <phoneticPr fontId="1" type="noConversion"/>
  </si>
  <si>
    <t>- AS 접수시 시간대 지정 예약 시스템 구축
 - 접수~완료 단계 알림 발송 및 실시간 일정 확인 기능 제공
 - 차세대 OSS 개발에 세부내용 포함 완료, 추가 개발 진행 예정(업무량 고도화 포함)</t>
    <phoneticPr fontId="1" type="noConversion"/>
  </si>
  <si>
    <t>- AS 접수시 시간대 지정 예약 시스템 구축
 - 접수~완료 단계 알림 발송 및 실시간 일정 확인 기능 제공
 - 차세대 OSS 개발에 세부내용 포함 완료, 추가 개발 진행 예정(업무량 고도화 포함)</t>
  </si>
  <si>
    <t>28</t>
  </si>
  <si>
    <t>IP Camera(NVR)  Reset기능 적용</t>
    <phoneticPr fontId="1" type="noConversion"/>
  </si>
  <si>
    <t>품질보증팀</t>
  </si>
  <si>
    <t>남우현</t>
  </si>
  <si>
    <t xml:space="preserve">- STL NVR 영상없음 발생 시 카메라 3번 접속 시도 후 영상없음 표현 시 해당 POE Port 리셋적용(신규제품 적용 완료 
'- 기존 고객의  F/W Upgrade 를 위한 별도 버전의 F/W 개발하여, 원격으로 업데이트 진행(78,860대)
'- 현장 적용 운영 제품 각 센터를 통해 원격 진행중 (펌웨어 진척도 7/23기준 54%) </t>
    <phoneticPr fontId="1" type="noConversion"/>
  </si>
  <si>
    <t xml:space="preserve">- STL NVR 영상없음 발생 시 카메라 3번 접속 시도 후 영상없음 표현 시 해당 POE Port 리셋적용(신규제품 적용 완료 
'- 기존 고객의  F/W Upgrade 를 위한 별도 버전의 F/W 개발하여, 원격으로 업데이트 진행(78,860대)
'- 현장 적용 운영 제품 각 센터를 통해 원격 진행중 (펌웨어 진척도 7/23기준 54%) </t>
  </si>
  <si>
    <t>고객이 든든한
설치 서비스
(설치지원그룹장)</t>
    <phoneticPr fontId="1" type="noConversion"/>
  </si>
  <si>
    <t>29</t>
  </si>
  <si>
    <t xml:space="preserve">설치비 재산정 프로세스 강화 </t>
    <phoneticPr fontId="1" type="noConversion"/>
  </si>
  <si>
    <t>설치지원그룹</t>
    <phoneticPr fontId="1" type="noConversion"/>
  </si>
  <si>
    <t>설치기획팀</t>
  </si>
  <si>
    <t>노인기</t>
  </si>
  <si>
    <t>  - 설치비 재산출 Process 수정 완료(8/17)
    → 기술지원팀, BSS개발팀 회의 진행(8/26)
  - 설치비 재산출 Process 적용에 대한 개발 기간 및 비용 검토(w/BSS개발팀)</t>
  </si>
  <si>
    <t>  - 재산출 프로그램 재검토(계약변경→단순공사)
    → 언택지원 원격지원3팀 단순공사 프로그램 확인(7/2)
  - 단순공사 프로그램 수정 후 적용 여부 확인(7/23)(w/ Bss개발팀)</t>
  </si>
  <si>
    <t>원칙에 철저한, 
믿을 수 있는
경비 시스템
(운영지원그룹장)</t>
    <phoneticPr fontId="1" type="noConversion"/>
  </si>
  <si>
    <t>30</t>
  </si>
  <si>
    <t>출동결과 보고서 개선</t>
    <phoneticPr fontId="1" type="noConversion"/>
  </si>
  <si>
    <t>운영지원그룹</t>
    <phoneticPr fontId="1" type="noConversion"/>
  </si>
  <si>
    <t>BP운영팀</t>
  </si>
  <si>
    <t>송대호</t>
  </si>
  <si>
    <t>- 차세대 OSS 개발 계획에 포함하여 진행 예정</t>
    <phoneticPr fontId="1" type="noConversion"/>
  </si>
  <si>
    <t>31</t>
  </si>
  <si>
    <t>모바일 고도화 통한 지연/누락 예방</t>
    <phoneticPr fontId="1" type="noConversion"/>
  </si>
  <si>
    <t>- 고객 대기 건에 대한 방문 예정시간 필수 등록으로 변경(현재는 선택사항)
- BP직군 교대시 업무 인수인계 전산 등록 기능 개발(차세대OSS 개발계획에 포함하여 진행)</t>
    <phoneticPr fontId="1" type="noConversion"/>
  </si>
  <si>
    <t>- 고객 대기 건에 대한 방문 예정시간 필수 등록으로 변경(현재는 선택사항)
- BP직군 교대시 업무 인수인계 전산 등록 기능 개발(차세대OSS 개발계획에 포함하여 진행)</t>
  </si>
  <si>
    <t>CE혁신 실행아이템 공통 추진 단계</t>
    <phoneticPr fontId="1" type="noConversion"/>
  </si>
  <si>
    <t>(ISPDR)</t>
    <phoneticPr fontId="1" type="noConversion"/>
  </si>
  <si>
    <t>과제 성격에 따른 해당 여부</t>
    <phoneticPr fontId="1" type="noConversion"/>
  </si>
  <si>
    <t>Phase</t>
    <phoneticPr fontId="1" type="noConversion"/>
  </si>
  <si>
    <t>Phase 구분</t>
    <phoneticPr fontId="1" type="noConversion"/>
  </si>
  <si>
    <t>축약된 용어</t>
    <phoneticPr fontId="1" type="noConversion"/>
  </si>
  <si>
    <t>진척율</t>
    <phoneticPr fontId="1" type="noConversion"/>
  </si>
  <si>
    <t>단계 설명</t>
    <phoneticPr fontId="1" type="noConversion"/>
  </si>
  <si>
    <t>시스템</t>
    <phoneticPr fontId="1" type="noConversion"/>
  </si>
  <si>
    <t>R/R</t>
    <phoneticPr fontId="1" type="noConversion"/>
  </si>
  <si>
    <t>매뉴얼</t>
    <phoneticPr fontId="1" type="noConversion"/>
  </si>
  <si>
    <t>디자인</t>
    <phoneticPr fontId="1" type="noConversion"/>
  </si>
  <si>
    <t>__</t>
    <phoneticPr fontId="1" type="noConversion"/>
  </si>
  <si>
    <t>과제 착수 전</t>
    <phoneticPr fontId="1" type="noConversion"/>
  </si>
  <si>
    <t xml:space="preserve"> </t>
    <phoneticPr fontId="1" type="noConversion"/>
  </si>
  <si>
    <t>Phase 1</t>
    <phoneticPr fontId="1" type="noConversion"/>
  </si>
  <si>
    <t>1. Issue Define</t>
  </si>
  <si>
    <t>1. Issue Define</t>
    <phoneticPr fontId="1" type="noConversion"/>
  </si>
  <si>
    <t>어떤 문제이고, 무엇이 원인인지 확인하는 단계 (VoC건수, 관련지표, Fact Check)</t>
    <phoneticPr fontId="1" type="noConversion"/>
  </si>
  <si>
    <t>O</t>
    <phoneticPr fontId="1" type="noConversion"/>
  </si>
  <si>
    <t>Phase 1</t>
  </si>
  <si>
    <t>Phase 2</t>
    <phoneticPr fontId="1" type="noConversion"/>
  </si>
  <si>
    <t>2. Solution</t>
    <phoneticPr fontId="1" type="noConversion"/>
  </si>
  <si>
    <t>해결을 위한 프로세스, 정책, 교육 등의 이슈 해결방안 도출 (Diagram, Flow Chart)</t>
    <phoneticPr fontId="1" type="noConversion"/>
  </si>
  <si>
    <t>Phase 2</t>
  </si>
  <si>
    <t>Phase 3</t>
  </si>
  <si>
    <t>3. Planning (Scenario/Draft/Sketch)</t>
    <phoneticPr fontId="1" type="noConversion"/>
  </si>
  <si>
    <t>시스템 개발, 디자인 제작이 필요한 경우) 이에 대한 Draft/Sketch (화면 구성초안 등)</t>
    <phoneticPr fontId="1" type="noConversion"/>
  </si>
  <si>
    <t>Phase 4</t>
  </si>
  <si>
    <t>4. Development</t>
    <phoneticPr fontId="1" type="noConversion"/>
  </si>
  <si>
    <t>IT개발, 디자인 개발, 매뉴얼 제작 등 실질적인 결과물 생산 단계</t>
    <phoneticPr fontId="1" type="noConversion"/>
  </si>
  <si>
    <t>Phase 5</t>
  </si>
  <si>
    <t>5. Roll-out</t>
    <phoneticPr fontId="1" type="noConversion"/>
  </si>
  <si>
    <t>현장 적용을 위한 테스트, 공지, 시스템 반영하여 적용되도록 하는 단계</t>
    <phoneticPr fontId="1" type="noConversion"/>
  </si>
  <si>
    <t>Finished</t>
    <phoneticPr fontId="1" type="noConversion"/>
  </si>
  <si>
    <t>(완료된 과제)</t>
    <phoneticPr fontId="1" type="noConversion"/>
  </si>
  <si>
    <t>Advanced</t>
    <phoneticPr fontId="1" type="noConversion"/>
  </si>
  <si>
    <t>(다음 단계로 진행됨)</t>
    <phoneticPr fontId="1" type="noConversion"/>
  </si>
  <si>
    <t>Going well</t>
    <phoneticPr fontId="1" type="noConversion"/>
  </si>
  <si>
    <t>(전월 대비 진척도 변화가 5% 이상임)</t>
    <phoneticPr fontId="1" type="noConversion"/>
  </si>
  <si>
    <t>Slow</t>
    <phoneticPr fontId="1" type="noConversion"/>
  </si>
  <si>
    <t>(전월 대비 진척도 변화가 5% 미만임)</t>
    <phoneticPr fontId="1" type="noConversion"/>
  </si>
  <si>
    <t>Not gone</t>
    <phoneticPr fontId="1" type="noConversion"/>
  </si>
  <si>
    <t>(전월 대비 진척도 변화가 0%임)</t>
    <phoneticPr fontId="1" type="noConversion"/>
  </si>
  <si>
    <t>실천가치</t>
    <phoneticPr fontId="1" type="noConversion"/>
  </si>
  <si>
    <t>담당그룹</t>
    <phoneticPr fontId="1" type="noConversion"/>
  </si>
  <si>
    <t>시간과 노력을 아끼는 프리미엄급 관리</t>
    <phoneticPr fontId="1" type="noConversion"/>
  </si>
  <si>
    <t>보안기술연구소</t>
  </si>
  <si>
    <t>안심하고 믿을 수 있는 절대적인 신뢰</t>
    <phoneticPr fontId="1" type="noConversion"/>
  </si>
  <si>
    <t>상품기획그룹</t>
  </si>
  <si>
    <t>차별성을 느낄 수 있는 미래지향적 혁신</t>
    <phoneticPr fontId="1" type="noConversion"/>
  </si>
  <si>
    <t>영업지원그룹</t>
  </si>
  <si>
    <t>개개인의 마음을 읽는 진심어린 공감</t>
    <phoneticPr fontId="1" type="noConversion"/>
  </si>
  <si>
    <t>운영지원그룹</t>
  </si>
  <si>
    <t>관제그룹</t>
  </si>
  <si>
    <t>설치지원그룹</t>
  </si>
  <si>
    <t>고객중심경영그룹</t>
  </si>
  <si>
    <t>인재지원그룹</t>
    <phoneticPr fontId="1" type="noConversion"/>
  </si>
  <si>
    <t>홈보안사업그룹</t>
    <phoneticPr fontId="1" type="noConversion"/>
  </si>
  <si>
    <t>단계 완료시 산출물(예시)</t>
    <phoneticPr fontId="1" type="noConversion"/>
  </si>
  <si>
    <t>0%~20%</t>
    <phoneticPr fontId="1" type="noConversion"/>
  </si>
  <si>
    <t>보고자료</t>
    <phoneticPr fontId="1" type="noConversion"/>
  </si>
  <si>
    <t>20%~40%</t>
    <phoneticPr fontId="1" type="noConversion"/>
  </si>
  <si>
    <t>40%~60%</t>
    <phoneticPr fontId="1" type="noConversion"/>
  </si>
  <si>
    <t>ITSR 접수, 발주 등</t>
    <phoneticPr fontId="1" type="noConversion"/>
  </si>
  <si>
    <t>60%~80%</t>
    <phoneticPr fontId="1" type="noConversion"/>
  </si>
  <si>
    <t>제작 및 시스템 개발/테스트 완료</t>
    <phoneticPr fontId="1" type="noConversion"/>
  </si>
  <si>
    <t>80%~100%</t>
    <phoneticPr fontId="1" type="noConversion"/>
  </si>
  <si>
    <t>공지, 교육, 시스템 live 반영</t>
    <phoneticPr fontId="1" type="noConversion"/>
  </si>
  <si>
    <t>- 개발 구현은 완료 후 단위 테스트 진행 중이나, 녹화기와 DDNS 서버 간 신호 전송 누락이 확인되어 원인을 파악 및 개선 방안을 검토 중으로 DDNS 서버에 설치된 Health 신호 전송 프로그램 개선 등으로 개발일정 추가 예정</t>
    <phoneticPr fontId="1" type="noConversion"/>
  </si>
  <si>
    <t>- 중지/해약 대상 녹화기 및 고객 DB의 중지/해약 정보를 매칭 개발 완료
- 1대 이상을 사용 중인 고객을 고려해서 계약번호 기준의 CU코드를 관리할 수 있게 하였으나, 이로 인해 DB 구조 변경이 발생해 서비스 중단 등의 위험성이 발견되어 계약번호 정보로 중지/해야 처리할 수 있도록 재 개발 중
 - 고객 계약번호가 해지상태이고, 고객 ID의 매칭된 장비가 해약상태인 경우 해당 장비를 고객이 로그인하여 볼 수 없도록 리스트에서 삭제하는 방안으로 개발 검토중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</si>
</sst>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/&quot;d;@"/>
    <numFmt numFmtId="177" formatCode="yy&quot;/&quot;m&quot;/&quot;d;@"/>
    <numFmt numFmtId="178" formatCode="0.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0"/>
      <color rgb="FFFFC000"/>
      <name val="맑은 고딕"/>
      <family val="3"/>
      <charset val="129"/>
      <scheme val="minor"/>
    </font>
    <font>
      <sz val="9"/>
      <color theme="1" tint="4.9989318521683403E-2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1499984740745262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 tint="0.14999847407452621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  <font>
      <b/>
      <sz val="26"/>
      <color theme="8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9" fontId="4" fillId="2" borderId="1" xfId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4" fillId="0" borderId="0" xfId="2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 applyProtection="1">
      <alignment horizontal="left" vertical="center"/>
      <protection locked="0"/>
    </xf>
    <xf numFmtId="176" fontId="12" fillId="5" borderId="1" xfId="0" applyNumberFormat="1" applyFont="1" applyFill="1" applyBorder="1" applyAlignment="1" applyProtection="1">
      <alignment horizontal="center" vertical="center"/>
      <protection locked="0"/>
    </xf>
    <xf numFmtId="9" fontId="5" fillId="2" borderId="1" xfId="1" applyFont="1" applyFill="1" applyBorder="1" applyAlignment="1" applyProtection="1">
      <alignment horizontal="center" vertical="center" wrapText="1"/>
      <protection locked="0"/>
    </xf>
    <xf numFmtId="17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6" fontId="1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shrinkToFit="1"/>
      <protection locked="0"/>
    </xf>
    <xf numFmtId="0" fontId="16" fillId="8" borderId="1" xfId="0" applyFont="1" applyFill="1" applyBorder="1" applyAlignment="1" applyProtection="1">
      <alignment vertical="center" wrapText="1" shrinkToFit="1"/>
      <protection locked="0"/>
    </xf>
    <xf numFmtId="0" fontId="17" fillId="6" borderId="1" xfId="0" applyFont="1" applyFill="1" applyBorder="1" applyAlignment="1" applyProtection="1">
      <alignment horizontal="center" vertical="center" shrinkToFit="1"/>
      <protection locked="0"/>
    </xf>
    <xf numFmtId="0" fontId="16" fillId="8" borderId="1" xfId="0" applyFont="1" applyFill="1" applyBorder="1" applyAlignment="1" applyProtection="1">
      <alignment vertical="center" shrinkToFit="1"/>
      <protection locked="0"/>
    </xf>
    <xf numFmtId="177" fontId="17" fillId="7" borderId="1" xfId="0" quotePrefix="1" applyNumberFormat="1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shrinkToFit="1"/>
      <protection locked="0"/>
    </xf>
    <xf numFmtId="9" fontId="7" fillId="0" borderId="0" xfId="1" applyFont="1" applyAlignment="1" applyProtection="1">
      <alignment horizontal="right" vertical="center" shrinkToFit="1"/>
      <protection locked="0"/>
    </xf>
    <xf numFmtId="9" fontId="7" fillId="0" borderId="0" xfId="1" applyFont="1" applyAlignment="1" applyProtection="1">
      <alignment horizontal="center" vertical="center" shrinkToFit="1"/>
      <protection locked="0"/>
    </xf>
    <xf numFmtId="177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 shrinkToFit="1"/>
      <protection locked="0"/>
    </xf>
    <xf numFmtId="176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4" fontId="19" fillId="0" borderId="0" xfId="0" applyNumberFormat="1" applyFont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16" fillId="8" borderId="7" xfId="0" applyFont="1" applyFill="1" applyBorder="1" applyAlignment="1" applyProtection="1">
      <alignment horizontal="left" vertical="center" shrinkToFit="1"/>
      <protection locked="0"/>
    </xf>
    <xf numFmtId="0" fontId="16" fillId="8" borderId="8" xfId="0" applyFont="1" applyFill="1" applyBorder="1" applyAlignment="1" applyProtection="1">
      <alignment vertical="center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vertical="center" shrinkToFit="1"/>
      <protection locked="0"/>
    </xf>
    <xf numFmtId="177" fontId="11" fillId="0" borderId="1" xfId="1" applyNumberFormat="1" applyFont="1" applyFill="1" applyBorder="1" applyAlignment="1" applyProtection="1">
      <alignment horizontal="center" vertical="center" shrinkToFit="1"/>
      <protection locked="0"/>
    </xf>
    <xf numFmtId="177" fontId="20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20" fillId="0" borderId="1" xfId="1" applyFont="1" applyFill="1" applyBorder="1" applyAlignment="1" applyProtection="1">
      <alignment horizontal="center" vertical="center" wrapText="1"/>
      <protection locked="0"/>
    </xf>
    <xf numFmtId="49" fontId="5" fillId="0" borderId="1" xfId="0" quotePrefix="1" applyNumberFormat="1" applyFont="1" applyFill="1" applyBorder="1" applyAlignment="1" applyProtection="1">
      <alignment vertical="center" wrapText="1" shrinkToFit="1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 shrinkToFit="1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quotePrefix="1" applyFont="1" applyFill="1" applyBorder="1" applyAlignment="1">
      <alignment vertical="center" wrapText="1"/>
    </xf>
    <xf numFmtId="0" fontId="14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shrinkToFit="1"/>
      <protection locked="0"/>
    </xf>
    <xf numFmtId="9" fontId="6" fillId="0" borderId="0" xfId="1" applyFont="1" applyAlignment="1" applyProtection="1">
      <alignment horizontal="right" vertical="center" shrinkToFit="1"/>
      <protection locked="0"/>
    </xf>
    <xf numFmtId="9" fontId="6" fillId="0" borderId="0" xfId="1" applyFont="1" applyAlignment="1" applyProtection="1">
      <alignment horizontal="center" vertical="center" shrinkToFit="1"/>
      <protection locked="0"/>
    </xf>
    <xf numFmtId="177" fontId="6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176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shrinkToFit="1"/>
      <protection locked="0"/>
    </xf>
    <xf numFmtId="0" fontId="16" fillId="8" borderId="14" xfId="0" applyFont="1" applyFill="1" applyBorder="1" applyAlignment="1" applyProtection="1">
      <alignment vertical="center"/>
      <protection locked="0"/>
    </xf>
    <xf numFmtId="0" fontId="16" fillId="8" borderId="11" xfId="0" applyFont="1" applyFill="1" applyBorder="1" applyAlignment="1" applyProtection="1">
      <alignment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22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20" fillId="0" borderId="26" xfId="0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0" fillId="0" borderId="28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6" fillId="0" borderId="31" xfId="0" applyFont="1" applyFill="1" applyBorder="1" applyAlignment="1" applyProtection="1">
      <alignment horizontal="center" vertical="center" wrapText="1"/>
      <protection locked="0"/>
    </xf>
    <xf numFmtId="49" fontId="11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31" xfId="0" applyFont="1" applyFill="1" applyBorder="1" applyAlignment="1" applyProtection="1">
      <alignment vertical="center"/>
      <protection locked="0"/>
    </xf>
    <xf numFmtId="0" fontId="11" fillId="0" borderId="31" xfId="0" applyFont="1" applyFill="1" applyBorder="1" applyAlignment="1" applyProtection="1">
      <alignment horizontal="center" vertical="center"/>
      <protection locked="0"/>
    </xf>
    <xf numFmtId="0" fontId="11" fillId="0" borderId="31" xfId="0" applyFont="1" applyFill="1" applyBorder="1" applyAlignment="1" applyProtection="1">
      <alignment vertical="center" shrinkToFit="1"/>
      <protection locked="0"/>
    </xf>
    <xf numFmtId="177" fontId="11" fillId="0" borderId="31" xfId="1" applyNumberFormat="1" applyFont="1" applyFill="1" applyBorder="1" applyAlignment="1" applyProtection="1">
      <alignment horizontal="center" vertical="center" shrinkToFit="1"/>
      <protection locked="0"/>
    </xf>
    <xf numFmtId="9" fontId="11" fillId="0" borderId="31" xfId="1" applyFont="1" applyFill="1" applyBorder="1" applyAlignment="1" applyProtection="1">
      <alignment horizontal="center" vertical="center" shrinkToFit="1"/>
      <protection locked="0"/>
    </xf>
    <xf numFmtId="177" fontId="20" fillId="0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0" borderId="31" xfId="1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9" fontId="20" fillId="0" borderId="33" xfId="1" applyFont="1" applyFill="1" applyBorder="1" applyAlignment="1" applyProtection="1">
      <alignment horizontal="left" vertical="center" wrapText="1"/>
      <protection locked="0"/>
    </xf>
    <xf numFmtId="49" fontId="5" fillId="0" borderId="31" xfId="0" quotePrefix="1" applyNumberFormat="1" applyFont="1" applyFill="1" applyBorder="1" applyAlignment="1" applyProtection="1">
      <alignment vertical="center" wrapText="1" shrinkToFit="1"/>
      <protection locked="0"/>
    </xf>
    <xf numFmtId="0" fontId="6" fillId="0" borderId="18" xfId="0" applyFont="1" applyFill="1" applyBorder="1" applyAlignment="1" applyProtection="1">
      <alignment horizontal="center" vertical="center" wrapText="1"/>
      <protection locked="0"/>
    </xf>
    <xf numFmtId="49" fontId="11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8" xfId="0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vertical="center" shrinkToFit="1"/>
      <protection locked="0"/>
    </xf>
    <xf numFmtId="177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9" fontId="11" fillId="0" borderId="18" xfId="1" applyFont="1" applyFill="1" applyBorder="1" applyAlignment="1" applyProtection="1">
      <alignment horizontal="center" vertical="center" shrinkToFit="1"/>
      <protection locked="0"/>
    </xf>
    <xf numFmtId="177" fontId="20" fillId="0" borderId="18" xfId="0" applyNumberFormat="1" applyFont="1" applyFill="1" applyBorder="1" applyAlignment="1" applyProtection="1">
      <alignment horizontal="center" vertical="center" wrapText="1"/>
      <protection locked="0"/>
    </xf>
    <xf numFmtId="9" fontId="20" fillId="0" borderId="18" xfId="1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9" fontId="20" fillId="0" borderId="19" xfId="1" applyFont="1" applyFill="1" applyBorder="1" applyAlignment="1" applyProtection="1">
      <alignment horizontal="left" vertical="center" wrapText="1"/>
      <protection locked="0"/>
    </xf>
    <xf numFmtId="49" fontId="5" fillId="0" borderId="18" xfId="0" quotePrefix="1" applyNumberFormat="1" applyFont="1" applyFill="1" applyBorder="1" applyAlignment="1" applyProtection="1">
      <alignment vertical="center" wrapText="1" shrinkToFit="1"/>
      <protection locked="0"/>
    </xf>
    <xf numFmtId="0" fontId="11" fillId="0" borderId="18" xfId="0" quotePrefix="1" applyFont="1" applyFill="1" applyBorder="1" applyAlignment="1" applyProtection="1">
      <alignment vertical="center"/>
      <protection locked="0"/>
    </xf>
    <xf numFmtId="0" fontId="11" fillId="0" borderId="18" xfId="0" quotePrefix="1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 wrapText="1"/>
      <protection locked="0"/>
    </xf>
    <xf numFmtId="49" fontId="11" fillId="0" borderId="34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34" xfId="0" applyFont="1" applyFill="1" applyBorder="1" applyAlignment="1" applyProtection="1">
      <alignment vertical="center"/>
      <protection locked="0"/>
    </xf>
    <xf numFmtId="0" fontId="11" fillId="0" borderId="34" xfId="0" applyFont="1" applyFill="1" applyBorder="1" applyAlignment="1" applyProtection="1">
      <alignment horizontal="center" vertical="center"/>
      <protection locked="0"/>
    </xf>
    <xf numFmtId="0" fontId="11" fillId="0" borderId="34" xfId="0" applyFont="1" applyFill="1" applyBorder="1" applyAlignment="1" applyProtection="1">
      <alignment vertical="center" shrinkToFit="1"/>
      <protection locked="0"/>
    </xf>
    <xf numFmtId="177" fontId="11" fillId="0" borderId="34" xfId="1" applyNumberFormat="1" applyFont="1" applyFill="1" applyBorder="1" applyAlignment="1" applyProtection="1">
      <alignment horizontal="center" vertical="center" shrinkToFit="1"/>
      <protection locked="0"/>
    </xf>
    <xf numFmtId="9" fontId="11" fillId="0" borderId="34" xfId="1" applyFont="1" applyFill="1" applyBorder="1" applyAlignment="1" applyProtection="1">
      <alignment horizontal="center" vertical="center" shrinkToFit="1"/>
      <protection locked="0"/>
    </xf>
    <xf numFmtId="177" fontId="20" fillId="0" borderId="34" xfId="0" applyNumberFormat="1" applyFont="1" applyFill="1" applyBorder="1" applyAlignment="1" applyProtection="1">
      <alignment horizontal="center" vertical="center" wrapText="1"/>
      <protection locked="0"/>
    </xf>
    <xf numFmtId="9" fontId="20" fillId="0" borderId="34" xfId="1" applyFont="1" applyFill="1" applyBorder="1" applyAlignment="1" applyProtection="1">
      <alignment horizontal="center" vertical="center" wrapText="1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9" fontId="20" fillId="0" borderId="36" xfId="1" applyFont="1" applyFill="1" applyBorder="1" applyAlignment="1" applyProtection="1">
      <alignment horizontal="left" vertical="center" wrapText="1"/>
      <protection locked="0"/>
    </xf>
    <xf numFmtId="49" fontId="5" fillId="0" borderId="34" xfId="0" quotePrefix="1" applyNumberFormat="1" applyFont="1" applyFill="1" applyBorder="1" applyAlignment="1" applyProtection="1">
      <alignment vertical="center" wrapText="1" shrinkToFit="1"/>
      <protection locked="0"/>
    </xf>
    <xf numFmtId="0" fontId="20" fillId="0" borderId="35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9" fontId="3" fillId="9" borderId="1" xfId="1" applyFont="1" applyFill="1" applyBorder="1" applyAlignment="1">
      <alignment horizontal="center" vertical="center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1" fillId="10" borderId="18" xfId="0" applyFont="1" applyFill="1" applyBorder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7" fontId="17" fillId="7" borderId="15" xfId="0" applyNumberFormat="1" applyFont="1" applyFill="1" applyBorder="1" applyAlignment="1" applyProtection="1">
      <alignment horizontal="center" vertical="center" shrinkToFit="1"/>
      <protection locked="0"/>
    </xf>
    <xf numFmtId="177" fontId="17" fillId="7" borderId="16" xfId="0" applyNumberFormat="1" applyFont="1" applyFill="1" applyBorder="1" applyAlignment="1" applyProtection="1">
      <alignment horizontal="center" vertical="center" shrinkToFit="1"/>
      <protection locked="0"/>
    </xf>
    <xf numFmtId="177" fontId="17" fillId="7" borderId="17" xfId="0" applyNumberFormat="1" applyFont="1" applyFill="1" applyBorder="1" applyAlignment="1" applyProtection="1">
      <alignment horizontal="center" vertical="center" shrinkToFit="1"/>
      <protection locked="0"/>
    </xf>
    <xf numFmtId="177" fontId="17" fillId="7" borderId="10" xfId="0" applyNumberFormat="1" applyFont="1" applyFill="1" applyBorder="1" applyAlignment="1" applyProtection="1">
      <alignment horizontal="center" vertical="center" shrinkToFit="1"/>
      <protection locked="0"/>
    </xf>
    <xf numFmtId="0" fontId="16" fillId="8" borderId="12" xfId="0" applyFont="1" applyFill="1" applyBorder="1" applyAlignment="1" applyProtection="1">
      <alignment horizontal="center" vertical="center"/>
      <protection locked="0"/>
    </xf>
    <xf numFmtId="0" fontId="16" fillId="8" borderId="13" xfId="0" applyFont="1" applyFill="1" applyBorder="1" applyAlignment="1" applyProtection="1">
      <alignment horizontal="center" vertical="center"/>
      <protection locked="0"/>
    </xf>
    <xf numFmtId="0" fontId="16" fillId="8" borderId="2" xfId="0" applyFont="1" applyFill="1" applyBorder="1" applyAlignment="1" applyProtection="1">
      <alignment horizontal="center" vertical="center"/>
      <protection locked="0"/>
    </xf>
    <xf numFmtId="0" fontId="17" fillId="6" borderId="12" xfId="0" applyFont="1" applyFill="1" applyBorder="1" applyAlignment="1" applyProtection="1">
      <alignment horizontal="center" vertical="center" shrinkToFit="1"/>
      <protection locked="0"/>
    </xf>
    <xf numFmtId="0" fontId="17" fillId="6" borderId="13" xfId="0" applyFont="1" applyFill="1" applyBorder="1" applyAlignment="1" applyProtection="1">
      <alignment horizontal="center" vertical="center" shrinkToFit="1"/>
      <protection locked="0"/>
    </xf>
    <xf numFmtId="0" fontId="17" fillId="6" borderId="2" xfId="0" applyFont="1" applyFill="1" applyBorder="1" applyAlignment="1" applyProtection="1">
      <alignment horizontal="center" vertical="center" shrinkToFit="1"/>
      <protection locked="0"/>
    </xf>
    <xf numFmtId="0" fontId="16" fillId="8" borderId="29" xfId="0" applyFont="1" applyFill="1" applyBorder="1" applyAlignment="1" applyProtection="1">
      <alignment horizontal="center" vertical="center"/>
      <protection locked="0"/>
    </xf>
    <xf numFmtId="0" fontId="16" fillId="8" borderId="30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 shrinkToFit="1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shrinkToFit="1"/>
      <protection locked="0"/>
    </xf>
    <xf numFmtId="177" fontId="17" fillId="7" borderId="1" xfId="0" applyNumberFormat="1" applyFont="1" applyFill="1" applyBorder="1" applyAlignment="1" applyProtection="1">
      <alignment horizontal="center" vertical="center" shrinkToFit="1"/>
      <protection locked="0"/>
    </xf>
    <xf numFmtId="0" fontId="16" fillId="8" borderId="24" xfId="0" applyFont="1" applyFill="1" applyBorder="1" applyAlignment="1" applyProtection="1">
      <alignment horizontal="center" vertical="center" shrinkToFit="1"/>
      <protection locked="0"/>
    </xf>
    <xf numFmtId="0" fontId="16" fillId="8" borderId="20" xfId="0" applyFont="1" applyFill="1" applyBorder="1" applyAlignment="1" applyProtection="1">
      <alignment horizontal="center" vertical="center" shrinkToFit="1"/>
      <protection locked="0"/>
    </xf>
    <xf numFmtId="0" fontId="16" fillId="8" borderId="25" xfId="0" applyFont="1" applyFill="1" applyBorder="1" applyAlignment="1" applyProtection="1">
      <alignment horizontal="center" vertical="center" shrinkToFit="1"/>
      <protection locked="0"/>
    </xf>
  </cellXfs>
  <cellStyles count="3">
    <cellStyle name="백분율" xfId="1" builtinId="5"/>
    <cellStyle name="쉼표 [0]" xfId="2" builtinId="6"/>
    <cellStyle name="표준" xfId="0" builtinId="0"/>
  </cellStyles>
  <dxfs count="49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 tint="0.14993743705557422"/>
      </font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 tint="0.14993743705557422"/>
      </font>
    </dxf>
    <dxf>
      <font>
        <b/>
        <i val="0"/>
        <color theme="1" tint="0.14993743705557422"/>
      </font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 tint="0.14993743705557422"/>
      </font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 tint="0.14993743705557422"/>
      </font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3729</xdr:colOff>
      <xdr:row>37</xdr:row>
      <xdr:rowOff>97972</xdr:rowOff>
    </xdr:from>
    <xdr:to>
      <xdr:col>18</xdr:col>
      <xdr:colOff>2517914</xdr:colOff>
      <xdr:row>44</xdr:row>
      <xdr:rowOff>133350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5E5BA28F-3D15-41BA-A2D5-D5EB5AF080C3}"/>
            </a:ext>
          </a:extLst>
        </xdr:cNvPr>
        <xdr:cNvSpPr/>
      </xdr:nvSpPr>
      <xdr:spPr>
        <a:xfrm>
          <a:off x="12899751" y="14716776"/>
          <a:ext cx="3508098" cy="1426857"/>
        </a:xfrm>
        <a:prstGeom prst="rect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32303</xdr:colOff>
      <xdr:row>37</xdr:row>
      <xdr:rowOff>117021</xdr:rowOff>
    </xdr:from>
    <xdr:to>
      <xdr:col>18</xdr:col>
      <xdr:colOff>527603</xdr:colOff>
      <xdr:row>39</xdr:row>
      <xdr:rowOff>119741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CFBF65-1D0E-4DF6-A843-F75FC149DE02}"/>
            </a:ext>
          </a:extLst>
        </xdr:cNvPr>
        <xdr:cNvSpPr txBox="1"/>
      </xdr:nvSpPr>
      <xdr:spPr>
        <a:xfrm>
          <a:off x="12928325" y="14735825"/>
          <a:ext cx="1489213" cy="4002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u="sng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CE </a:t>
          </a:r>
          <a:r>
            <a:rPr lang="ko-KR" altLang="en-US" sz="1100" b="1" u="sng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혁신 과제 </a:t>
          </a:r>
          <a:r>
            <a:rPr lang="en-US" altLang="ko-KR" sz="1100" b="1" u="sng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Status</a:t>
          </a:r>
          <a:endParaRPr lang="ko-KR" altLang="en-US" sz="1100" b="1" u="sng">
            <a:solidFill>
              <a:schemeClr val="accent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89453</xdr:colOff>
      <xdr:row>39</xdr:row>
      <xdr:rowOff>81642</xdr:rowOff>
    </xdr:from>
    <xdr:to>
      <xdr:col>18</xdr:col>
      <xdr:colOff>2396993</xdr:colOff>
      <xdr:row>44</xdr:row>
      <xdr:rowOff>24846</xdr:rowOff>
    </xdr:to>
    <xdr:pic>
      <xdr:nvPicPr>
        <xdr:cNvPr id="3" name="그림 7">
          <a:extLst>
            <a:ext uri="{FF2B5EF4-FFF2-40B4-BE49-F238E27FC236}">
              <a16:creationId xmlns:a16="http://schemas.microsoft.com/office/drawing/2014/main" id="{F1FE70B4-F487-4E4B-8CB9-DAF0BBD1DB1E}"/>
            </a:ext>
            <a:ext uri="{147F2762-F138-4A5C-976F-8EAC2B608ADB}">
              <a16:predDERef xmlns:a16="http://schemas.microsoft.com/office/drawing/2014/main" pred="{50CFBF65-1D0E-4DF6-A843-F75FC149D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475" y="15098012"/>
          <a:ext cx="3368689" cy="93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38</xdr:row>
          <xdr:rowOff>0</xdr:rowOff>
        </xdr:from>
        <xdr:to>
          <xdr:col>17</xdr:col>
          <xdr:colOff>444406</xdr:colOff>
          <xdr:row>43</xdr:row>
          <xdr:rowOff>57148</xdr:rowOff>
        </xdr:to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552F0334-6CFF-4993-95E0-F0A0CAE5A1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혁신 5단계 (2)'!$B$2:$E$7" spid="_x0000_s418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819775" y="14935201"/>
              <a:ext cx="6410978" cy="105727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김경태(KIM KT - 영업지원팀)" id="{B846A663-646B-489D-B7FE-2E9F167FF45F}" userId="S::ktkim4@adtkorea.com::0edb6748-f245-4d9d-a760-01cf5f6fa93f" providerId="AD"/>
  <person displayName="정재욱(JUNG, JW - CS기획팀)" id="{4260A24F-EF10-4E31-9390-DB621CC64082}" userId="S::jw2.jeong@adtkorea.com::841c9e34-44ec-4339-8a11-a4c3583ce27c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6" dT="2020-11-07T13:38:17.98" personId="{4260A24F-EF10-4E31-9390-DB621CC64082}" id="{58F4901E-AC02-48BA-A058-C3052E517AA9}">
    <text xml:space="preserve">제목에서 '간접채널' 은 제외하고 수정했습니다. 본인인증 절차를 수행하지 않을 경우 발생 가능한 마이너스 요인에 대해 검토하고 영업적으로 불편을 끼치지 않으면서도 정확한 고객정보를 획득할 수 있는 방안이 필요한 듯 합니다. </text>
  </threadedComment>
  <threadedComment ref="S26" dT="2021-03-15T23:43:37.26" personId="{B846A663-646B-489D-B7FE-2E9F167FF45F}" id="{5D71313D-C3F3-40A4-A8DB-B3F0BE243C33}" parentId="{58F4901E-AC02-48BA-A058-C3052E517AA9}">
    <text>제목에서 최초 계약 시는 뺐으면 좋겠습니다. 고객의 본인인증 절차를 강화하기 위한 단계별 프로세스를 구축하는 것이 맞을 것 같습니다.</text>
  </threadedComment>
  <threadedComment ref="AI26" dT="2020-11-07T13:38:17.98" personId="{4260A24F-EF10-4E31-9390-DB621CC64082}" id="{8F28C1CB-120C-453F-B5B6-5C66FF4999E7}">
    <text xml:space="preserve">제목에서 '간접채널' 은 제외하고 수정했습니다. 본인인증 절차를 수행하지 않을 경우 발생 가능한 마이너스 요인에 대해 검토하고 영업적으로 불편을 끼치지 않으면서도 정확한 고객정보를 획득할 수 있는 방안이 필요한 듯 합니다. </text>
  </threadedComment>
  <threadedComment ref="AI26" dT="2021-03-15T23:43:37.26" personId="{B846A663-646B-489D-B7FE-2E9F167FF45F}" id="{5BB70BDD-3763-4FCD-A8E3-ADD148473A84}" parentId="{8F28C1CB-120C-453F-B5B6-5C66FF4999E7}">
    <text>제목에서 최초 계약 시는 뺐으면 좋겠습니다. 고객의 본인인증 절차를 강화하기 위한 단계별 프로세스를 구축하는 것이 맞을 것 같습니다.</text>
  </threadedComment>
  <threadedComment ref="S28" dT="2020-11-07T13:41:15.61" personId="{4260A24F-EF10-4E31-9390-DB621CC64082}" id="{272321DF-77BD-4455-BECB-404E4061DC67}">
    <text xml:space="preserve">본 건은 최초 발의되고 고가혁 회의에서 방향성에 대해 CEO의 지시를 받은 지 이미 1년이 넘었으며, 계속해서 고객불만을 야기하고 있는 이슈입니다. 개발 일정을 좀 더 앞당겨서 완결지었으면 합니다. </text>
  </threadedComment>
  <threadedComment ref="S28" dT="2021-03-15T23:44:20.84" personId="{B846A663-646B-489D-B7FE-2E9F167FF45F}" id="{C4E9CEF1-FEF0-4094-ADD9-1D60CE51C81B}" parentId="{272321DF-77BD-4455-BECB-404E4061DC67}">
    <text>해당 건은 ITSR 접수 건으로 4월 30일 완료 일정입니다.</text>
  </threadedComment>
  <threadedComment ref="AI28" dT="2020-11-07T13:41:15.61" personId="{4260A24F-EF10-4E31-9390-DB621CC64082}" id="{66AE7FE9-20A8-4B9F-8ACB-2DC3D8A9D1B6}">
    <text xml:space="preserve">본 건은 최초 발의되고 고가혁 회의에서 방향성에 대해 CEO의 지시를 받은 지 이미 1년이 넘었으며, 계속해서 고객불만을 야기하고 있는 이슈입니다. 개발 일정을 좀 더 앞당겨서 완결지었으면 합니다. </text>
  </threadedComment>
  <threadedComment ref="AI28" dT="2021-03-15T23:44:20.84" personId="{B846A663-646B-489D-B7FE-2E9F167FF45F}" id="{6EF658E0-8695-4C8A-9A56-BBCC6977A8F1}" parentId="{66AE7FE9-20A8-4B9F-8ACB-2DC3D8A9D1B6}">
    <text>해당 건은 ITSR 접수 건으로 4월 30일 완료 일정입니다.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2D25-BF39-4FA1-9E03-CEAFE884161A}">
  <sheetPr>
    <tabColor rgb="FFFF0000"/>
    <pageSetUpPr fitToPage="1"/>
  </sheetPr>
  <dimension ref="A1:BB37"/>
  <sheetViews>
    <sheetView showGridLines="0" tabSelected="1" zoomScale="85" zoomScaleNormal="85" zoomScaleSheetLayoutView="85" workbookViewId="0">
      <pane xSplit="6" ySplit="6" topLeftCell="G16" activePane="bottomRight" state="frozen"/>
      <selection pane="topRight" activeCell="G1" sqref="G1"/>
      <selection pane="bottomLeft" activeCell="A8" sqref="A8"/>
      <selection pane="bottomRight" activeCell="F18" sqref="F18"/>
    </sheetView>
  </sheetViews>
  <sheetFormatPr defaultColWidth="9" defaultRowHeight="15.75" customHeight="1" outlineLevelCol="1" x14ac:dyDescent="0.45"/>
  <cols>
    <col min="1" max="1" width="1.58203125" style="12" customWidth="1"/>
    <col min="2" max="2" width="9.25" style="64" hidden="1" customWidth="1"/>
    <col min="3" max="3" width="11.25" style="12" bestFit="1" customWidth="1"/>
    <col min="4" max="4" width="16.58203125" style="65" hidden="1" customWidth="1"/>
    <col min="5" max="5" width="4.75" style="66" bestFit="1" customWidth="1"/>
    <col min="6" max="6" width="47.58203125" style="23" bestFit="1" customWidth="1"/>
    <col min="7" max="7" width="13.83203125" style="23" bestFit="1" customWidth="1"/>
    <col min="8" max="8" width="15.5" style="23" hidden="1" customWidth="1" outlineLevel="1"/>
    <col min="9" max="9" width="6" style="23" hidden="1" customWidth="1" outlineLevel="1"/>
    <col min="10" max="10" width="15.08203125" style="67" customWidth="1" collapsed="1"/>
    <col min="11" max="11" width="10.75" style="68" customWidth="1" outlineLevel="1"/>
    <col min="12" max="12" width="8" style="69" bestFit="1" customWidth="1"/>
    <col min="13" max="13" width="6" style="69" bestFit="1" customWidth="1"/>
    <col min="14" max="14" width="8" style="70" customWidth="1" outlineLevel="1"/>
    <col min="15" max="15" width="8" style="70" bestFit="1" customWidth="1"/>
    <col min="16" max="16" width="6" style="70" bestFit="1" customWidth="1"/>
    <col min="17" max="17" width="4.5" style="70" customWidth="1"/>
    <col min="18" max="18" width="9.5" style="70" customWidth="1"/>
    <col min="19" max="19" width="69.83203125" style="71" customWidth="1"/>
    <col min="20" max="31" width="1.83203125" style="66" customWidth="1"/>
    <col min="32" max="34" width="1.83203125" style="23" customWidth="1"/>
    <col min="35" max="35" width="8.5" style="23" hidden="1" customWidth="1" outlineLevel="1"/>
    <col min="36" max="36" width="6" style="66" hidden="1" customWidth="1" outlineLevel="1"/>
    <col min="37" max="37" width="8" style="66" hidden="1" customWidth="1" outlineLevel="1"/>
    <col min="38" max="38" width="4.5" style="72" hidden="1" customWidth="1" outlineLevel="1"/>
    <col min="39" max="39" width="5.75" style="66" hidden="1" customWidth="1" outlineLevel="1"/>
    <col min="40" max="40" width="5.08203125" style="66" hidden="1" customWidth="1" outlineLevel="1"/>
    <col min="41" max="41" width="17.83203125" style="66" hidden="1" customWidth="1" outlineLevel="1"/>
    <col min="42" max="42" width="5.08203125" style="73" hidden="1" customWidth="1" outlineLevel="1"/>
    <col min="43" max="43" width="11.5" style="73" hidden="1" customWidth="1" outlineLevel="1"/>
    <col min="44" max="44" width="8" style="74" hidden="1" customWidth="1" outlineLevel="1"/>
    <col min="45" max="45" width="5.08203125" style="74" hidden="1" customWidth="1" outlineLevel="1"/>
    <col min="46" max="46" width="17.83203125" style="12" hidden="1" customWidth="1" outlineLevel="1"/>
    <col min="47" max="47" width="9" style="12" collapsed="1"/>
    <col min="48" max="16384" width="9" style="12"/>
  </cols>
  <sheetData>
    <row r="1" spans="1:54" ht="17.25" customHeight="1" x14ac:dyDescent="0.45"/>
    <row r="2" spans="1:54" s="38" customFormat="1" ht="27.75" customHeight="1" x14ac:dyDescent="0.45">
      <c r="B2" s="139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30"/>
      <c r="AJ2" s="31"/>
      <c r="AK2" s="31"/>
      <c r="AL2" s="44"/>
      <c r="AM2" s="31"/>
      <c r="AN2" s="31"/>
      <c r="AO2" s="31"/>
      <c r="AP2" s="45"/>
      <c r="AQ2" s="45"/>
      <c r="AR2" s="46"/>
      <c r="AS2" s="46"/>
    </row>
    <row r="3" spans="1:54" s="38" customFormat="1" ht="13.5" customHeight="1" x14ac:dyDescent="0.45">
      <c r="B3" s="37"/>
      <c r="D3" s="39"/>
      <c r="E3" s="47"/>
      <c r="F3" s="30"/>
      <c r="G3" s="30"/>
      <c r="H3" s="30"/>
      <c r="I3" s="30"/>
      <c r="J3" s="40"/>
      <c r="K3" s="41"/>
      <c r="L3" s="42"/>
      <c r="M3" s="42"/>
      <c r="N3" s="43"/>
      <c r="O3" s="43"/>
      <c r="P3" s="43"/>
      <c r="Q3" s="43"/>
      <c r="R3" s="43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0"/>
      <c r="AG3" s="30"/>
      <c r="AH3" s="90"/>
      <c r="AI3" s="30"/>
      <c r="AJ3" s="31"/>
      <c r="AK3" s="31"/>
      <c r="AL3" s="44"/>
      <c r="AM3" s="31"/>
      <c r="AN3" s="31"/>
      <c r="AO3" s="31"/>
      <c r="AP3" s="45"/>
      <c r="AQ3" s="45"/>
      <c r="AR3" s="46"/>
      <c r="AS3" s="46"/>
    </row>
    <row r="4" spans="1:54" s="38" customFormat="1" ht="6.75" customHeight="1" x14ac:dyDescent="0.45">
      <c r="B4" s="37"/>
      <c r="D4" s="39"/>
      <c r="E4" s="31"/>
      <c r="F4" s="30"/>
      <c r="G4" s="30"/>
      <c r="H4" s="30"/>
      <c r="I4" s="30"/>
      <c r="J4" s="40"/>
      <c r="K4" s="41"/>
      <c r="L4" s="42"/>
      <c r="M4" s="42"/>
      <c r="N4" s="43"/>
      <c r="O4" s="43"/>
      <c r="P4" s="43"/>
      <c r="Q4" s="43"/>
      <c r="R4" s="43"/>
      <c r="S4" s="31"/>
      <c r="T4" s="48">
        <v>44197</v>
      </c>
      <c r="U4" s="48">
        <v>44228</v>
      </c>
      <c r="V4" s="48">
        <v>44256</v>
      </c>
      <c r="W4" s="48">
        <v>44287</v>
      </c>
      <c r="X4" s="48">
        <v>44317</v>
      </c>
      <c r="Y4" s="48">
        <v>44348</v>
      </c>
      <c r="Z4" s="48">
        <v>44378</v>
      </c>
      <c r="AA4" s="48">
        <v>44409</v>
      </c>
      <c r="AB4" s="48">
        <v>44440</v>
      </c>
      <c r="AC4" s="48">
        <v>44470</v>
      </c>
      <c r="AD4" s="48">
        <v>44501</v>
      </c>
      <c r="AE4" s="48">
        <v>44531</v>
      </c>
      <c r="AF4" s="48">
        <v>44562</v>
      </c>
      <c r="AG4" s="48">
        <v>44593</v>
      </c>
      <c r="AH4" s="48">
        <v>44621</v>
      </c>
      <c r="AI4" s="48">
        <v>44652</v>
      </c>
      <c r="AJ4" s="49"/>
      <c r="AK4" s="49"/>
      <c r="AL4" s="44"/>
      <c r="AM4" s="31"/>
      <c r="AN4" s="31"/>
      <c r="AO4" s="31"/>
      <c r="AP4" s="45"/>
      <c r="AQ4" s="45"/>
      <c r="AR4" s="46"/>
      <c r="AS4" s="46"/>
    </row>
    <row r="5" spans="1:54" s="52" customFormat="1" ht="20.5" customHeight="1" x14ac:dyDescent="0.45">
      <c r="B5" s="152" t="s">
        <v>1</v>
      </c>
      <c r="C5" s="152" t="s">
        <v>2</v>
      </c>
      <c r="D5" s="33" t="s">
        <v>3</v>
      </c>
      <c r="E5" s="153" t="s">
        <v>4</v>
      </c>
      <c r="F5" s="153"/>
      <c r="G5" s="144" t="s">
        <v>5</v>
      </c>
      <c r="H5" s="145"/>
      <c r="I5" s="146"/>
      <c r="J5" s="147" t="s">
        <v>6</v>
      </c>
      <c r="K5" s="148"/>
      <c r="L5" s="148"/>
      <c r="M5" s="149"/>
      <c r="N5" s="155" t="s">
        <v>7</v>
      </c>
      <c r="O5" s="155"/>
      <c r="P5" s="155"/>
      <c r="Q5" s="140" t="s">
        <v>8</v>
      </c>
      <c r="R5" s="141"/>
      <c r="S5" s="152" t="s">
        <v>9</v>
      </c>
      <c r="T5" s="156" t="s">
        <v>10</v>
      </c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8"/>
      <c r="AI5" s="50"/>
      <c r="AJ5" s="51"/>
      <c r="AK5" s="154" t="s">
        <v>11</v>
      </c>
      <c r="AL5" s="154"/>
      <c r="AM5" s="154" t="s">
        <v>12</v>
      </c>
      <c r="AN5" s="154"/>
      <c r="AO5" s="154" t="s">
        <v>13</v>
      </c>
      <c r="AP5" s="154"/>
    </row>
    <row r="6" spans="1:54" s="52" customFormat="1" ht="20.5" customHeight="1" x14ac:dyDescent="0.45">
      <c r="B6" s="152"/>
      <c r="C6" s="152"/>
      <c r="D6" s="35"/>
      <c r="E6" s="153"/>
      <c r="F6" s="153"/>
      <c r="G6" s="137" t="s">
        <v>14</v>
      </c>
      <c r="H6" s="137" t="s">
        <v>15</v>
      </c>
      <c r="I6" s="137" t="s">
        <v>16</v>
      </c>
      <c r="J6" s="34" t="s">
        <v>17</v>
      </c>
      <c r="K6" s="34" t="s">
        <v>18</v>
      </c>
      <c r="L6" s="34" t="s">
        <v>19</v>
      </c>
      <c r="M6" s="34" t="s">
        <v>12</v>
      </c>
      <c r="N6" s="36" t="s">
        <v>18</v>
      </c>
      <c r="O6" s="36" t="s">
        <v>19</v>
      </c>
      <c r="P6" s="36" t="s">
        <v>12</v>
      </c>
      <c r="Q6" s="142"/>
      <c r="R6" s="143"/>
      <c r="S6" s="152"/>
      <c r="T6" s="144" t="s">
        <v>20</v>
      </c>
      <c r="U6" s="145"/>
      <c r="V6" s="145"/>
      <c r="W6" s="150" t="s">
        <v>21</v>
      </c>
      <c r="X6" s="145"/>
      <c r="Y6" s="151"/>
      <c r="Z6" s="145" t="s">
        <v>22</v>
      </c>
      <c r="AA6" s="145"/>
      <c r="AB6" s="145"/>
      <c r="AC6" s="150" t="s">
        <v>23</v>
      </c>
      <c r="AD6" s="145"/>
      <c r="AE6" s="151"/>
      <c r="AF6" s="145" t="s">
        <v>20</v>
      </c>
      <c r="AG6" s="145"/>
      <c r="AH6" s="146"/>
      <c r="AI6" s="75"/>
      <c r="AJ6" s="76"/>
      <c r="AK6" s="28" t="s">
        <v>24</v>
      </c>
      <c r="AL6" s="28" t="s">
        <v>25</v>
      </c>
      <c r="AM6" s="24" t="s">
        <v>26</v>
      </c>
      <c r="AN6" s="24" t="s">
        <v>27</v>
      </c>
      <c r="AO6" s="32" t="s">
        <v>26</v>
      </c>
      <c r="AP6" s="32" t="s">
        <v>25</v>
      </c>
      <c r="AQ6" s="29"/>
      <c r="AR6" s="29" t="s">
        <v>28</v>
      </c>
      <c r="AS6" s="29" t="s">
        <v>29</v>
      </c>
      <c r="AT6" s="29" t="s">
        <v>30</v>
      </c>
    </row>
    <row r="7" spans="1:54" s="13" customFormat="1" ht="33" customHeight="1" x14ac:dyDescent="0.45">
      <c r="B7" s="91" t="s">
        <v>31</v>
      </c>
      <c r="C7" s="91" t="s">
        <v>32</v>
      </c>
      <c r="D7" s="91" t="s">
        <v>33</v>
      </c>
      <c r="E7" s="92" t="s">
        <v>34</v>
      </c>
      <c r="F7" s="93" t="s">
        <v>35</v>
      </c>
      <c r="G7" s="94" t="s">
        <v>36</v>
      </c>
      <c r="H7" s="94" t="s">
        <v>37</v>
      </c>
      <c r="I7" s="94" t="s">
        <v>38</v>
      </c>
      <c r="J7" s="95" t="s">
        <v>39</v>
      </c>
      <c r="K7" s="96">
        <v>44348</v>
      </c>
      <c r="L7" s="96">
        <v>44438</v>
      </c>
      <c r="M7" s="97">
        <v>0.6</v>
      </c>
      <c r="N7" s="96">
        <v>44082</v>
      </c>
      <c r="O7" s="98">
        <v>44711</v>
      </c>
      <c r="P7" s="99">
        <f>IF(J7='혁신 5단계'!$C$9,"완료",VLOOKUP($J7,'혁신 5단계'!$C:$E,3,0)+M7/5)</f>
        <v>0.52</v>
      </c>
      <c r="Q7" s="100">
        <f>VLOOKUP(R7,'혁신 5단계'!$C$11:$E$15,3,0)</f>
        <v>1</v>
      </c>
      <c r="R7" s="101" t="str">
        <f t="shared" ref="R7:R37" si="0">IF(J7="완료","Finished",IF(AP7&gt;0,"Advanced",IF(AN7&gt;=5%,"Going well",IF(AN7&gt;0,"Slow","Not gone"))))</f>
        <v>Not gone</v>
      </c>
      <c r="S7" s="102" t="s">
        <v>40</v>
      </c>
      <c r="T7" s="85">
        <f t="shared" ref="T7:AH7" si="1">IF($O7="TBD",0,IF(AND($N7&lt;U$4,$O7&gt;=T$4),1,0))</f>
        <v>1</v>
      </c>
      <c r="U7" s="86">
        <f t="shared" si="1"/>
        <v>1</v>
      </c>
      <c r="V7" s="86">
        <f t="shared" si="1"/>
        <v>1</v>
      </c>
      <c r="W7" s="87">
        <f t="shared" si="1"/>
        <v>1</v>
      </c>
      <c r="X7" s="86">
        <f t="shared" si="1"/>
        <v>1</v>
      </c>
      <c r="Y7" s="88">
        <f t="shared" si="1"/>
        <v>1</v>
      </c>
      <c r="Z7" s="86">
        <f t="shared" si="1"/>
        <v>1</v>
      </c>
      <c r="AA7" s="86">
        <f t="shared" si="1"/>
        <v>1</v>
      </c>
      <c r="AB7" s="86">
        <f t="shared" si="1"/>
        <v>1</v>
      </c>
      <c r="AC7" s="87">
        <f t="shared" si="1"/>
        <v>1</v>
      </c>
      <c r="AD7" s="86">
        <f t="shared" si="1"/>
        <v>1</v>
      </c>
      <c r="AE7" s="88">
        <f t="shared" si="1"/>
        <v>1</v>
      </c>
      <c r="AF7" s="86">
        <f t="shared" si="1"/>
        <v>1</v>
      </c>
      <c r="AG7" s="86">
        <f t="shared" si="1"/>
        <v>1</v>
      </c>
      <c r="AH7" s="89">
        <f t="shared" si="1"/>
        <v>1</v>
      </c>
      <c r="AI7" s="58" t="s">
        <v>40</v>
      </c>
      <c r="AJ7" s="59" t="str">
        <f t="shared" ref="AJ7:AJ37" si="2">IF(S7=AI7,"미수정","수정")</f>
        <v>미수정</v>
      </c>
      <c r="AK7" s="56">
        <v>44711</v>
      </c>
      <c r="AL7" s="26" t="str">
        <f t="shared" ref="AL7:AL37" si="3">IF(O7&gt;AK7,"연기",IF(AK7=O7,"동일",IF(O7&lt;AK7,"단축","??")))</f>
        <v>동일</v>
      </c>
      <c r="AM7" s="27">
        <v>0.52</v>
      </c>
      <c r="AN7" s="25">
        <f t="shared" ref="AN7:AN37" si="4">IF(J7="완료","완료",P7-AM7)</f>
        <v>0</v>
      </c>
      <c r="AO7" s="54" t="s">
        <v>39</v>
      </c>
      <c r="AP7" s="60">
        <f>VLOOKUP(J7,'혁신 5단계'!$C$4:$L$9,10,0)-VLOOKUP(AO7,'혁신 5단계'!$C$4:$L$9,10,0)</f>
        <v>0</v>
      </c>
      <c r="AR7" s="56">
        <v>44711</v>
      </c>
      <c r="AS7" s="57">
        <f>IF(AM7='혁신 5단계'!$C$9,"완료",VLOOKUP($J7,'혁신 5단계'!$C:$E,3,0)+AP7/5)</f>
        <v>0.4</v>
      </c>
      <c r="AT7" s="54" t="s">
        <v>39</v>
      </c>
    </row>
    <row r="8" spans="1:54" ht="33" customHeight="1" x14ac:dyDescent="0.45">
      <c r="A8" s="13"/>
      <c r="B8" s="103" t="s">
        <v>41</v>
      </c>
      <c r="C8" s="103" t="s">
        <v>32</v>
      </c>
      <c r="D8" s="103" t="s">
        <v>42</v>
      </c>
      <c r="E8" s="104" t="s">
        <v>43</v>
      </c>
      <c r="F8" s="105" t="s">
        <v>44</v>
      </c>
      <c r="G8" s="106" t="s">
        <v>36</v>
      </c>
      <c r="H8" s="106" t="s">
        <v>45</v>
      </c>
      <c r="I8" s="106" t="s">
        <v>46</v>
      </c>
      <c r="J8" s="107" t="s">
        <v>39</v>
      </c>
      <c r="K8" s="108">
        <v>44256</v>
      </c>
      <c r="L8" s="108">
        <v>44377</v>
      </c>
      <c r="M8" s="109">
        <v>1</v>
      </c>
      <c r="N8" s="108">
        <v>44197</v>
      </c>
      <c r="O8" s="110">
        <v>44834</v>
      </c>
      <c r="P8" s="111">
        <f>IF(J8='혁신 5단계'!$C$9,"완료",VLOOKUP($J8,'혁신 5단계'!$C:$E,3,0)+M8/5)</f>
        <v>0.60000000000000009</v>
      </c>
      <c r="Q8" s="112">
        <f>VLOOKUP(R8,'혁신 5단계'!$C$11:$E$15,3,0)</f>
        <v>1</v>
      </c>
      <c r="R8" s="113" t="str">
        <f t="shared" si="0"/>
        <v>Not gone</v>
      </c>
      <c r="S8" s="114" t="s">
        <v>47</v>
      </c>
      <c r="T8" s="77">
        <f t="shared" ref="T8:AH8" si="5">IF($O8="TBD",0,IF(AND($N8&lt;U$4,$O8&gt;=T$4),1,0))</f>
        <v>1</v>
      </c>
      <c r="U8" s="78">
        <f t="shared" si="5"/>
        <v>1</v>
      </c>
      <c r="V8" s="78">
        <f t="shared" si="5"/>
        <v>1</v>
      </c>
      <c r="W8" s="80">
        <f t="shared" si="5"/>
        <v>1</v>
      </c>
      <c r="X8" s="78">
        <f t="shared" si="5"/>
        <v>1</v>
      </c>
      <c r="Y8" s="81">
        <f t="shared" si="5"/>
        <v>1</v>
      </c>
      <c r="Z8" s="78">
        <f t="shared" si="5"/>
        <v>1</v>
      </c>
      <c r="AA8" s="78">
        <f t="shared" si="5"/>
        <v>1</v>
      </c>
      <c r="AB8" s="78">
        <f t="shared" si="5"/>
        <v>1</v>
      </c>
      <c r="AC8" s="80">
        <f t="shared" si="5"/>
        <v>1</v>
      </c>
      <c r="AD8" s="78">
        <f t="shared" si="5"/>
        <v>1</v>
      </c>
      <c r="AE8" s="81">
        <f t="shared" si="5"/>
        <v>1</v>
      </c>
      <c r="AF8" s="78">
        <f t="shared" si="5"/>
        <v>1</v>
      </c>
      <c r="AG8" s="78">
        <f t="shared" si="5"/>
        <v>1</v>
      </c>
      <c r="AH8" s="79">
        <f t="shared" si="5"/>
        <v>1</v>
      </c>
      <c r="AI8" s="58" t="s">
        <v>48</v>
      </c>
      <c r="AJ8" s="61" t="str">
        <f t="shared" si="2"/>
        <v>미수정</v>
      </c>
      <c r="AK8" s="56">
        <v>44834</v>
      </c>
      <c r="AL8" s="26" t="str">
        <f t="shared" si="3"/>
        <v>동일</v>
      </c>
      <c r="AM8" s="27">
        <v>0.60000000000000009</v>
      </c>
      <c r="AN8" s="25">
        <f t="shared" si="4"/>
        <v>0</v>
      </c>
      <c r="AO8" s="54" t="s">
        <v>39</v>
      </c>
      <c r="AP8" s="60">
        <f>VLOOKUP(J8,'혁신 5단계'!$C$4:$L$9,10,0)-VLOOKUP(AO8,'혁신 5단계'!$C$4:$L$9,10,0)</f>
        <v>0</v>
      </c>
      <c r="AQ8" s="13"/>
      <c r="AR8" s="56">
        <v>44834</v>
      </c>
      <c r="AS8" s="57">
        <f>IF(AM8='혁신 5단계'!$C$9,"완료",VLOOKUP($J8,'혁신 5단계'!$C:$E,3,0)+AP8/5)</f>
        <v>0.4</v>
      </c>
      <c r="AT8" s="54" t="s">
        <v>39</v>
      </c>
      <c r="AU8" s="13"/>
      <c r="AV8" s="13"/>
      <c r="AW8" s="13"/>
      <c r="AX8" s="13"/>
      <c r="AY8" s="13"/>
      <c r="AZ8" s="13"/>
      <c r="BA8" s="13"/>
      <c r="BB8" s="13"/>
    </row>
    <row r="9" spans="1:54" s="13" customFormat="1" ht="33" customHeight="1" x14ac:dyDescent="0.45">
      <c r="A9" s="12"/>
      <c r="B9" s="103" t="s">
        <v>41</v>
      </c>
      <c r="C9" s="103" t="s">
        <v>32</v>
      </c>
      <c r="D9" s="103" t="s">
        <v>42</v>
      </c>
      <c r="E9" s="104" t="s">
        <v>49</v>
      </c>
      <c r="F9" s="105" t="s">
        <v>50</v>
      </c>
      <c r="G9" s="106" t="s">
        <v>36</v>
      </c>
      <c r="H9" s="106" t="s">
        <v>45</v>
      </c>
      <c r="I9" s="106" t="s">
        <v>46</v>
      </c>
      <c r="J9" s="107" t="s">
        <v>39</v>
      </c>
      <c r="K9" s="108">
        <v>44256</v>
      </c>
      <c r="L9" s="108">
        <v>44561</v>
      </c>
      <c r="M9" s="109">
        <v>0.35</v>
      </c>
      <c r="N9" s="108">
        <v>44197</v>
      </c>
      <c r="O9" s="110">
        <v>44834</v>
      </c>
      <c r="P9" s="111">
        <f>IF(J9='혁신 5단계'!$C$9,"완료",VLOOKUP($J9,'혁신 5단계'!$C:$E,3,0)+M9/5)</f>
        <v>0.47000000000000003</v>
      </c>
      <c r="Q9" s="112">
        <f>VLOOKUP(R9,'혁신 5단계'!$C$11:$E$15,3,0)</f>
        <v>1</v>
      </c>
      <c r="R9" s="113" t="str">
        <f t="shared" si="0"/>
        <v>Not gone</v>
      </c>
      <c r="S9" s="114" t="s">
        <v>51</v>
      </c>
      <c r="T9" s="77">
        <f t="shared" ref="T9:AH9" si="6">IF($O9="TBD",0,IF(AND($N9&lt;U$4,$O9&gt;=T$4),1,0))</f>
        <v>1</v>
      </c>
      <c r="U9" s="78">
        <f t="shared" si="6"/>
        <v>1</v>
      </c>
      <c r="V9" s="78">
        <f t="shared" si="6"/>
        <v>1</v>
      </c>
      <c r="W9" s="80">
        <f t="shared" si="6"/>
        <v>1</v>
      </c>
      <c r="X9" s="78">
        <f t="shared" si="6"/>
        <v>1</v>
      </c>
      <c r="Y9" s="81">
        <f t="shared" si="6"/>
        <v>1</v>
      </c>
      <c r="Z9" s="78">
        <f t="shared" si="6"/>
        <v>1</v>
      </c>
      <c r="AA9" s="78">
        <f t="shared" si="6"/>
        <v>1</v>
      </c>
      <c r="AB9" s="78">
        <f t="shared" si="6"/>
        <v>1</v>
      </c>
      <c r="AC9" s="80">
        <f t="shared" si="6"/>
        <v>1</v>
      </c>
      <c r="AD9" s="78">
        <f t="shared" si="6"/>
        <v>1</v>
      </c>
      <c r="AE9" s="81">
        <f t="shared" si="6"/>
        <v>1</v>
      </c>
      <c r="AF9" s="78">
        <f t="shared" si="6"/>
        <v>1</v>
      </c>
      <c r="AG9" s="78">
        <f t="shared" si="6"/>
        <v>1</v>
      </c>
      <c r="AH9" s="79">
        <f t="shared" si="6"/>
        <v>1</v>
      </c>
      <c r="AI9" s="58" t="s">
        <v>52</v>
      </c>
      <c r="AJ9" s="61" t="str">
        <f t="shared" si="2"/>
        <v>미수정</v>
      </c>
      <c r="AK9" s="56">
        <v>44834</v>
      </c>
      <c r="AL9" s="26" t="str">
        <f t="shared" si="3"/>
        <v>동일</v>
      </c>
      <c r="AM9" s="27">
        <v>0.47000000000000003</v>
      </c>
      <c r="AN9" s="25">
        <f t="shared" si="4"/>
        <v>0</v>
      </c>
      <c r="AO9" s="54" t="s">
        <v>39</v>
      </c>
      <c r="AP9" s="60">
        <f>VLOOKUP(J9,'혁신 5단계'!$C$4:$L$9,10,0)-VLOOKUP(AO9,'혁신 5단계'!$C$4:$L$9,10,0)</f>
        <v>0</v>
      </c>
      <c r="AR9" s="56">
        <v>44834</v>
      </c>
      <c r="AS9" s="57">
        <f>IF(AM9='혁신 5단계'!$C$9,"완료",VLOOKUP($J9,'혁신 5단계'!$C:$E,3,0)+AP9/5)</f>
        <v>0.4</v>
      </c>
      <c r="AT9" s="54" t="s">
        <v>39</v>
      </c>
    </row>
    <row r="10" spans="1:54" s="13" customFormat="1" ht="33" customHeight="1" x14ac:dyDescent="0.45">
      <c r="B10" s="103" t="s">
        <v>31</v>
      </c>
      <c r="C10" s="103" t="s">
        <v>32</v>
      </c>
      <c r="D10" s="103" t="s">
        <v>53</v>
      </c>
      <c r="E10" s="104" t="s">
        <v>54</v>
      </c>
      <c r="F10" s="105" t="s">
        <v>55</v>
      </c>
      <c r="G10" s="106" t="s">
        <v>36</v>
      </c>
      <c r="H10" s="106" t="s">
        <v>45</v>
      </c>
      <c r="I10" s="106" t="s">
        <v>46</v>
      </c>
      <c r="J10" s="107" t="s">
        <v>39</v>
      </c>
      <c r="K10" s="108">
        <v>44256</v>
      </c>
      <c r="L10" s="108">
        <v>44499</v>
      </c>
      <c r="M10" s="109">
        <v>0.35</v>
      </c>
      <c r="N10" s="108">
        <v>44197</v>
      </c>
      <c r="O10" s="110">
        <v>44834</v>
      </c>
      <c r="P10" s="111">
        <f>IF(J10='혁신 5단계'!$C$9,"완료",VLOOKUP($J10,'혁신 5단계'!$C:$E,3,0)+M10/5)</f>
        <v>0.47000000000000003</v>
      </c>
      <c r="Q10" s="112">
        <f>VLOOKUP(R10,'혁신 5단계'!$C$11:$E$15,3,0)</f>
        <v>1</v>
      </c>
      <c r="R10" s="113" t="str">
        <f t="shared" si="0"/>
        <v>Not gone</v>
      </c>
      <c r="S10" s="114" t="s">
        <v>56</v>
      </c>
      <c r="T10" s="77">
        <f t="shared" ref="T10:AH10" si="7">IF($O10="TBD",0,IF(AND($N10&lt;U$4,$O10&gt;=T$4),1,0))</f>
        <v>1</v>
      </c>
      <c r="U10" s="78">
        <f t="shared" si="7"/>
        <v>1</v>
      </c>
      <c r="V10" s="78">
        <f t="shared" si="7"/>
        <v>1</v>
      </c>
      <c r="W10" s="80">
        <f t="shared" si="7"/>
        <v>1</v>
      </c>
      <c r="X10" s="78">
        <f t="shared" si="7"/>
        <v>1</v>
      </c>
      <c r="Y10" s="81">
        <f t="shared" si="7"/>
        <v>1</v>
      </c>
      <c r="Z10" s="78">
        <f t="shared" si="7"/>
        <v>1</v>
      </c>
      <c r="AA10" s="78">
        <f t="shared" si="7"/>
        <v>1</v>
      </c>
      <c r="AB10" s="78">
        <f t="shared" si="7"/>
        <v>1</v>
      </c>
      <c r="AC10" s="80">
        <f t="shared" si="7"/>
        <v>1</v>
      </c>
      <c r="AD10" s="78">
        <f t="shared" si="7"/>
        <v>1</v>
      </c>
      <c r="AE10" s="81">
        <f t="shared" si="7"/>
        <v>1</v>
      </c>
      <c r="AF10" s="78">
        <f t="shared" si="7"/>
        <v>1</v>
      </c>
      <c r="AG10" s="78">
        <f t="shared" si="7"/>
        <v>1</v>
      </c>
      <c r="AH10" s="79">
        <f t="shared" si="7"/>
        <v>1</v>
      </c>
      <c r="AI10" s="58" t="s">
        <v>57</v>
      </c>
      <c r="AJ10" s="61" t="str">
        <f t="shared" si="2"/>
        <v>미수정</v>
      </c>
      <c r="AK10" s="56">
        <v>44834</v>
      </c>
      <c r="AL10" s="26" t="str">
        <f t="shared" si="3"/>
        <v>동일</v>
      </c>
      <c r="AM10" s="27">
        <v>0.47000000000000003</v>
      </c>
      <c r="AN10" s="25">
        <f t="shared" si="4"/>
        <v>0</v>
      </c>
      <c r="AO10" s="54" t="s">
        <v>39</v>
      </c>
      <c r="AP10" s="60">
        <f>VLOOKUP(J10,'혁신 5단계'!$C$4:$L$9,10,0)-VLOOKUP(AO10,'혁신 5단계'!$C$4:$L$9,10,0)</f>
        <v>0</v>
      </c>
      <c r="AR10" s="56">
        <v>44834</v>
      </c>
      <c r="AS10" s="57">
        <f>IF(AM10='혁신 5단계'!$C$9,"완료",VLOOKUP($J10,'혁신 5단계'!$C:$E,3,0)+AP10/5)</f>
        <v>0.4</v>
      </c>
      <c r="AT10" s="54" t="s">
        <v>39</v>
      </c>
    </row>
    <row r="11" spans="1:54" s="13" customFormat="1" ht="33" customHeight="1" x14ac:dyDescent="0.45">
      <c r="B11" s="103" t="s">
        <v>31</v>
      </c>
      <c r="C11" s="103" t="s">
        <v>32</v>
      </c>
      <c r="D11" s="103" t="s">
        <v>53</v>
      </c>
      <c r="E11" s="104" t="s">
        <v>58</v>
      </c>
      <c r="F11" s="105" t="s">
        <v>59</v>
      </c>
      <c r="G11" s="106" t="s">
        <v>36</v>
      </c>
      <c r="H11" s="106" t="s">
        <v>45</v>
      </c>
      <c r="I11" s="106" t="s">
        <v>46</v>
      </c>
      <c r="J11" s="107" t="s">
        <v>39</v>
      </c>
      <c r="K11" s="108">
        <v>44256</v>
      </c>
      <c r="L11" s="108">
        <v>44407</v>
      </c>
      <c r="M11" s="109">
        <v>0.8</v>
      </c>
      <c r="N11" s="108">
        <v>44197</v>
      </c>
      <c r="O11" s="110">
        <v>44834</v>
      </c>
      <c r="P11" s="111">
        <f>IF(J11='혁신 5단계'!$C$9,"완료",VLOOKUP($J11,'혁신 5단계'!$C:$E,3,0)+M11/5)</f>
        <v>0.56000000000000005</v>
      </c>
      <c r="Q11" s="112">
        <f>VLOOKUP(R11,'혁신 5단계'!$C$11:$E$15,3,0)</f>
        <v>1</v>
      </c>
      <c r="R11" s="113" t="str">
        <f t="shared" si="0"/>
        <v>Not gone</v>
      </c>
      <c r="S11" s="114" t="s">
        <v>60</v>
      </c>
      <c r="T11" s="77">
        <f t="shared" ref="T11:AH11" si="8">IF($O11="TBD",0,IF(AND($N11&lt;U$4,$O11&gt;=T$4),1,0))</f>
        <v>1</v>
      </c>
      <c r="U11" s="78">
        <f t="shared" si="8"/>
        <v>1</v>
      </c>
      <c r="V11" s="78">
        <f t="shared" si="8"/>
        <v>1</v>
      </c>
      <c r="W11" s="80">
        <f t="shared" si="8"/>
        <v>1</v>
      </c>
      <c r="X11" s="78">
        <f t="shared" si="8"/>
        <v>1</v>
      </c>
      <c r="Y11" s="81">
        <f t="shared" si="8"/>
        <v>1</v>
      </c>
      <c r="Z11" s="78">
        <f t="shared" si="8"/>
        <v>1</v>
      </c>
      <c r="AA11" s="78">
        <f t="shared" si="8"/>
        <v>1</v>
      </c>
      <c r="AB11" s="78">
        <f t="shared" si="8"/>
        <v>1</v>
      </c>
      <c r="AC11" s="80">
        <f t="shared" si="8"/>
        <v>1</v>
      </c>
      <c r="AD11" s="78">
        <f t="shared" si="8"/>
        <v>1</v>
      </c>
      <c r="AE11" s="81">
        <f t="shared" si="8"/>
        <v>1</v>
      </c>
      <c r="AF11" s="78">
        <f t="shared" si="8"/>
        <v>1</v>
      </c>
      <c r="AG11" s="78">
        <f t="shared" si="8"/>
        <v>1</v>
      </c>
      <c r="AH11" s="79">
        <f t="shared" si="8"/>
        <v>1</v>
      </c>
      <c r="AI11" s="58" t="s">
        <v>61</v>
      </c>
      <c r="AJ11" s="61" t="str">
        <f t="shared" si="2"/>
        <v>미수정</v>
      </c>
      <c r="AK11" s="56">
        <v>44834</v>
      </c>
      <c r="AL11" s="26" t="str">
        <f t="shared" si="3"/>
        <v>동일</v>
      </c>
      <c r="AM11" s="27">
        <v>0.56000000000000005</v>
      </c>
      <c r="AN11" s="25">
        <f t="shared" si="4"/>
        <v>0</v>
      </c>
      <c r="AO11" s="54" t="s">
        <v>39</v>
      </c>
      <c r="AP11" s="60">
        <f>VLOOKUP(J11,'혁신 5단계'!$C$4:$L$9,10,0)-VLOOKUP(AO11,'혁신 5단계'!$C$4:$L$9,10,0)</f>
        <v>0</v>
      </c>
      <c r="AR11" s="56">
        <v>44834</v>
      </c>
      <c r="AS11" s="57">
        <f>IF(AM11='혁신 5단계'!$C$9,"완료",VLOOKUP($J11,'혁신 5단계'!$C:$E,3,0)+AP11/5)</f>
        <v>0.4</v>
      </c>
      <c r="AT11" s="54" t="s">
        <v>39</v>
      </c>
    </row>
    <row r="12" spans="1:54" s="13" customFormat="1" ht="33" customHeight="1" x14ac:dyDescent="0.45">
      <c r="B12" s="103" t="s">
        <v>62</v>
      </c>
      <c r="C12" s="103" t="s">
        <v>32</v>
      </c>
      <c r="D12" s="103" t="s">
        <v>53</v>
      </c>
      <c r="E12" s="104" t="s">
        <v>63</v>
      </c>
      <c r="F12" s="105" t="s">
        <v>64</v>
      </c>
      <c r="G12" s="106" t="s">
        <v>36</v>
      </c>
      <c r="H12" s="106" t="s">
        <v>45</v>
      </c>
      <c r="I12" s="106" t="s">
        <v>46</v>
      </c>
      <c r="J12" s="107" t="s">
        <v>39</v>
      </c>
      <c r="K12" s="108">
        <v>44256</v>
      </c>
      <c r="L12" s="108">
        <v>44499</v>
      </c>
      <c r="M12" s="109">
        <v>0.22</v>
      </c>
      <c r="N12" s="108">
        <v>44197</v>
      </c>
      <c r="O12" s="110">
        <v>44834</v>
      </c>
      <c r="P12" s="111">
        <f>IF(J12='혁신 5단계'!$C$9,"완료",VLOOKUP($J12,'혁신 5단계'!$C:$E,3,0)+M12/5)</f>
        <v>0.44400000000000001</v>
      </c>
      <c r="Q12" s="112">
        <f>VLOOKUP(R12,'혁신 5단계'!$C$11:$E$15,3,0)</f>
        <v>1</v>
      </c>
      <c r="R12" s="113" t="str">
        <f t="shared" si="0"/>
        <v>Not gone</v>
      </c>
      <c r="S12" s="114" t="s">
        <v>65</v>
      </c>
      <c r="T12" s="77">
        <f t="shared" ref="T12:AH12" si="9">IF($O12="TBD",0,IF(AND($N12&lt;U$4,$O12&gt;=T$4),1,0))</f>
        <v>1</v>
      </c>
      <c r="U12" s="78">
        <f t="shared" si="9"/>
        <v>1</v>
      </c>
      <c r="V12" s="78">
        <f t="shared" si="9"/>
        <v>1</v>
      </c>
      <c r="W12" s="80">
        <f t="shared" si="9"/>
        <v>1</v>
      </c>
      <c r="X12" s="78">
        <f t="shared" si="9"/>
        <v>1</v>
      </c>
      <c r="Y12" s="81">
        <f t="shared" si="9"/>
        <v>1</v>
      </c>
      <c r="Z12" s="78">
        <f t="shared" si="9"/>
        <v>1</v>
      </c>
      <c r="AA12" s="78">
        <f t="shared" si="9"/>
        <v>1</v>
      </c>
      <c r="AB12" s="78">
        <f t="shared" si="9"/>
        <v>1</v>
      </c>
      <c r="AC12" s="80">
        <f t="shared" si="9"/>
        <v>1</v>
      </c>
      <c r="AD12" s="78">
        <f t="shared" si="9"/>
        <v>1</v>
      </c>
      <c r="AE12" s="81">
        <f t="shared" si="9"/>
        <v>1</v>
      </c>
      <c r="AF12" s="78">
        <f t="shared" si="9"/>
        <v>1</v>
      </c>
      <c r="AG12" s="78">
        <f t="shared" si="9"/>
        <v>1</v>
      </c>
      <c r="AH12" s="79">
        <f t="shared" si="9"/>
        <v>1</v>
      </c>
      <c r="AI12" s="58" t="s">
        <v>66</v>
      </c>
      <c r="AJ12" s="61" t="str">
        <f t="shared" si="2"/>
        <v>미수정</v>
      </c>
      <c r="AK12" s="56">
        <v>44834</v>
      </c>
      <c r="AL12" s="26" t="str">
        <f t="shared" si="3"/>
        <v>동일</v>
      </c>
      <c r="AM12" s="27">
        <v>0.44400000000000001</v>
      </c>
      <c r="AN12" s="25">
        <f t="shared" si="4"/>
        <v>0</v>
      </c>
      <c r="AO12" s="54" t="s">
        <v>39</v>
      </c>
      <c r="AP12" s="60">
        <f>VLOOKUP(J12,'혁신 5단계'!$C$4:$L$9,10,0)-VLOOKUP(AO12,'혁신 5단계'!$C$4:$L$9,10,0)</f>
        <v>0</v>
      </c>
      <c r="AR12" s="56">
        <v>44834</v>
      </c>
      <c r="AS12" s="57">
        <f>IF(AM12='혁신 5단계'!$C$9,"완료",VLOOKUP($J12,'혁신 5단계'!$C:$E,3,0)+AP12/5)</f>
        <v>0.4</v>
      </c>
      <c r="AT12" s="54" t="s">
        <v>39</v>
      </c>
    </row>
    <row r="13" spans="1:54" s="13" customFormat="1" ht="33" customHeight="1" x14ac:dyDescent="0.45">
      <c r="B13" s="103" t="s">
        <v>67</v>
      </c>
      <c r="C13" s="103" t="s">
        <v>68</v>
      </c>
      <c r="D13" s="103" t="s">
        <v>69</v>
      </c>
      <c r="E13" s="104" t="s">
        <v>70</v>
      </c>
      <c r="F13" s="105" t="s">
        <v>71</v>
      </c>
      <c r="G13" s="106" t="s">
        <v>72</v>
      </c>
      <c r="H13" s="106" t="s">
        <v>73</v>
      </c>
      <c r="I13" s="106" t="s">
        <v>74</v>
      </c>
      <c r="J13" s="107" t="s">
        <v>39</v>
      </c>
      <c r="K13" s="108">
        <v>44228</v>
      </c>
      <c r="L13" s="108">
        <v>44469</v>
      </c>
      <c r="M13" s="109">
        <v>0.51</v>
      </c>
      <c r="N13" s="108">
        <v>43983</v>
      </c>
      <c r="O13" s="110">
        <v>44561</v>
      </c>
      <c r="P13" s="111">
        <f>IF(J13='혁신 5단계'!$C$9,"완료",VLOOKUP($J13,'혁신 5단계'!$C:$E,3,0)+M13/5)</f>
        <v>0.502</v>
      </c>
      <c r="Q13" s="112">
        <f>VLOOKUP(R13,'혁신 5단계'!$C$11:$E$15,3,0)</f>
        <v>1</v>
      </c>
      <c r="R13" s="113" t="str">
        <f t="shared" si="0"/>
        <v>Not gone</v>
      </c>
      <c r="S13" s="114" t="s">
        <v>75</v>
      </c>
      <c r="T13" s="77">
        <f t="shared" ref="T13:AH13" si="10">IF($O13="TBD",0,IF(AND($N13&lt;U$4,$O13&gt;=T$4),1,0))</f>
        <v>1</v>
      </c>
      <c r="U13" s="78">
        <f t="shared" si="10"/>
        <v>1</v>
      </c>
      <c r="V13" s="78">
        <f t="shared" si="10"/>
        <v>1</v>
      </c>
      <c r="W13" s="80">
        <f t="shared" si="10"/>
        <v>1</v>
      </c>
      <c r="X13" s="78">
        <f t="shared" si="10"/>
        <v>1</v>
      </c>
      <c r="Y13" s="81">
        <f t="shared" si="10"/>
        <v>1</v>
      </c>
      <c r="Z13" s="78">
        <f t="shared" si="10"/>
        <v>1</v>
      </c>
      <c r="AA13" s="78">
        <f t="shared" si="10"/>
        <v>1</v>
      </c>
      <c r="AB13" s="78">
        <f t="shared" si="10"/>
        <v>1</v>
      </c>
      <c r="AC13" s="80">
        <f t="shared" si="10"/>
        <v>1</v>
      </c>
      <c r="AD13" s="78">
        <f t="shared" si="10"/>
        <v>1</v>
      </c>
      <c r="AE13" s="81">
        <f t="shared" si="10"/>
        <v>1</v>
      </c>
      <c r="AF13" s="78">
        <f t="shared" si="10"/>
        <v>0</v>
      </c>
      <c r="AG13" s="78">
        <f t="shared" si="10"/>
        <v>0</v>
      </c>
      <c r="AH13" s="79">
        <f t="shared" si="10"/>
        <v>0</v>
      </c>
      <c r="AI13" s="58" t="s">
        <v>76</v>
      </c>
      <c r="AJ13" s="61" t="str">
        <f t="shared" si="2"/>
        <v>미수정</v>
      </c>
      <c r="AK13" s="56">
        <v>44561</v>
      </c>
      <c r="AL13" s="26" t="str">
        <f t="shared" si="3"/>
        <v>동일</v>
      </c>
      <c r="AM13" s="27">
        <v>0.502</v>
      </c>
      <c r="AN13" s="25">
        <f t="shared" si="4"/>
        <v>0</v>
      </c>
      <c r="AO13" s="54" t="s">
        <v>39</v>
      </c>
      <c r="AP13" s="60">
        <f>VLOOKUP(J13,'혁신 5단계'!$C$4:$L$9,10,0)-VLOOKUP(AO13,'혁신 5단계'!$C$4:$L$9,10,0)</f>
        <v>0</v>
      </c>
      <c r="AR13" s="56">
        <v>44561</v>
      </c>
      <c r="AS13" s="57">
        <f>IF(AM13='혁신 5단계'!$C$9,"완료",VLOOKUP($J13,'혁신 5단계'!$C:$E,3,0)+AP13/5)</f>
        <v>0.4</v>
      </c>
      <c r="AT13" s="54" t="s">
        <v>39</v>
      </c>
    </row>
    <row r="14" spans="1:54" s="13" customFormat="1" ht="46.5" customHeight="1" x14ac:dyDescent="0.45">
      <c r="B14" s="103" t="s">
        <v>67</v>
      </c>
      <c r="C14" s="103" t="s">
        <v>77</v>
      </c>
      <c r="D14" s="103" t="s">
        <v>78</v>
      </c>
      <c r="E14" s="104" t="s">
        <v>79</v>
      </c>
      <c r="F14" s="138" t="s">
        <v>80</v>
      </c>
      <c r="G14" s="106" t="s">
        <v>81</v>
      </c>
      <c r="H14" s="106" t="s">
        <v>82</v>
      </c>
      <c r="I14" s="106" t="s">
        <v>83</v>
      </c>
      <c r="J14" s="107" t="s">
        <v>84</v>
      </c>
      <c r="K14" s="108">
        <v>44158</v>
      </c>
      <c r="L14" s="108">
        <v>44456</v>
      </c>
      <c r="M14" s="109">
        <v>1</v>
      </c>
      <c r="N14" s="108">
        <v>43983</v>
      </c>
      <c r="O14" s="110">
        <v>44469</v>
      </c>
      <c r="P14" s="111">
        <f>IF(J14='혁신 5단계'!$C$9,"완료",VLOOKUP($J14,'혁신 5단계'!$C:$E,3,0)+M14/5)</f>
        <v>0.8</v>
      </c>
      <c r="Q14" s="112">
        <f>VLOOKUP(R14,'혁신 5단계'!$C$11:$E$15,3,0)</f>
        <v>1</v>
      </c>
      <c r="R14" s="113" t="str">
        <f t="shared" si="0"/>
        <v>Not gone</v>
      </c>
      <c r="S14" s="114" t="s">
        <v>279</v>
      </c>
      <c r="T14" s="77">
        <f t="shared" ref="T14:AH14" si="11">IF($O14="TBD",0,IF(AND($N14&lt;U$4,$O14&gt;=T$4),1,0))</f>
        <v>1</v>
      </c>
      <c r="U14" s="78">
        <f t="shared" si="11"/>
        <v>1</v>
      </c>
      <c r="V14" s="78">
        <f t="shared" si="11"/>
        <v>1</v>
      </c>
      <c r="W14" s="80">
        <f t="shared" si="11"/>
        <v>1</v>
      </c>
      <c r="X14" s="78">
        <f t="shared" si="11"/>
        <v>1</v>
      </c>
      <c r="Y14" s="81">
        <f t="shared" si="11"/>
        <v>1</v>
      </c>
      <c r="Z14" s="78">
        <f t="shared" si="11"/>
        <v>1</v>
      </c>
      <c r="AA14" s="78">
        <f t="shared" si="11"/>
        <v>1</v>
      </c>
      <c r="AB14" s="78">
        <f t="shared" si="11"/>
        <v>1</v>
      </c>
      <c r="AC14" s="80">
        <f t="shared" si="11"/>
        <v>0</v>
      </c>
      <c r="AD14" s="78">
        <f t="shared" si="11"/>
        <v>0</v>
      </c>
      <c r="AE14" s="81">
        <f t="shared" si="11"/>
        <v>0</v>
      </c>
      <c r="AF14" s="78">
        <f t="shared" si="11"/>
        <v>0</v>
      </c>
      <c r="AG14" s="78">
        <f t="shared" si="11"/>
        <v>0</v>
      </c>
      <c r="AH14" s="79">
        <f t="shared" si="11"/>
        <v>0</v>
      </c>
      <c r="AI14" s="63" t="s">
        <v>85</v>
      </c>
      <c r="AJ14" s="61" t="str">
        <f t="shared" si="2"/>
        <v>수정</v>
      </c>
      <c r="AK14" s="56">
        <v>44419</v>
      </c>
      <c r="AL14" s="26" t="str">
        <f t="shared" si="3"/>
        <v>연기</v>
      </c>
      <c r="AM14" s="27">
        <v>0.8</v>
      </c>
      <c r="AN14" s="25">
        <f t="shared" si="4"/>
        <v>0</v>
      </c>
      <c r="AO14" s="54" t="s">
        <v>84</v>
      </c>
      <c r="AP14" s="60">
        <f>VLOOKUP(J14,'혁신 5단계'!$C$4:$L$9,10,0)-VLOOKUP(AO14,'혁신 5단계'!$C$4:$L$9,10,0)</f>
        <v>0</v>
      </c>
      <c r="AQ14" s="12"/>
      <c r="AR14" s="56">
        <v>44419</v>
      </c>
      <c r="AS14" s="57">
        <f>IF(AM14='혁신 5단계'!$C$9,"완료",VLOOKUP($J14,'혁신 5단계'!$C:$E,3,0)+AP14/5)</f>
        <v>0.6</v>
      </c>
      <c r="AT14" s="54" t="s">
        <v>84</v>
      </c>
      <c r="AU14" s="12"/>
      <c r="AV14" s="12"/>
      <c r="AW14" s="12"/>
      <c r="AX14" s="12"/>
      <c r="AY14" s="12"/>
      <c r="AZ14" s="12"/>
      <c r="BA14" s="12"/>
      <c r="BB14" s="12"/>
    </row>
    <row r="15" spans="1:54" s="13" customFormat="1" ht="33" customHeight="1" x14ac:dyDescent="0.45">
      <c r="B15" s="103" t="s">
        <v>67</v>
      </c>
      <c r="C15" s="103" t="s">
        <v>77</v>
      </c>
      <c r="D15" s="103" t="s">
        <v>78</v>
      </c>
      <c r="E15" s="104" t="s">
        <v>86</v>
      </c>
      <c r="F15" s="138" t="s">
        <v>87</v>
      </c>
      <c r="G15" s="106" t="s">
        <v>81</v>
      </c>
      <c r="H15" s="106" t="s">
        <v>82</v>
      </c>
      <c r="I15" s="106" t="s">
        <v>83</v>
      </c>
      <c r="J15" s="107" t="s">
        <v>84</v>
      </c>
      <c r="K15" s="108">
        <v>44214</v>
      </c>
      <c r="L15" s="108">
        <v>44439</v>
      </c>
      <c r="M15" s="109">
        <v>0.99</v>
      </c>
      <c r="N15" s="108">
        <v>44124</v>
      </c>
      <c r="O15" s="110">
        <v>44446</v>
      </c>
      <c r="P15" s="111">
        <f>IF(J15='혁신 5단계'!$C$9,"완료",VLOOKUP($J15,'혁신 5단계'!$C:$E,3,0)+M15/5)</f>
        <v>0.79800000000000004</v>
      </c>
      <c r="Q15" s="112">
        <f>VLOOKUP(R15,'혁신 5단계'!$C$11:$E$15,3,0)</f>
        <v>1</v>
      </c>
      <c r="R15" s="113" t="str">
        <f t="shared" si="0"/>
        <v>Not gone</v>
      </c>
      <c r="S15" s="114" t="s">
        <v>280</v>
      </c>
      <c r="T15" s="77">
        <f t="shared" ref="T15:AH15" si="12">IF($O15="TBD",0,IF(AND($N15&lt;U$4,$O15&gt;=T$4),1,0))</f>
        <v>1</v>
      </c>
      <c r="U15" s="78">
        <f t="shared" si="12"/>
        <v>1</v>
      </c>
      <c r="V15" s="78">
        <f t="shared" si="12"/>
        <v>1</v>
      </c>
      <c r="W15" s="80">
        <f t="shared" si="12"/>
        <v>1</v>
      </c>
      <c r="X15" s="78">
        <f t="shared" si="12"/>
        <v>1</v>
      </c>
      <c r="Y15" s="81">
        <f t="shared" si="12"/>
        <v>1</v>
      </c>
      <c r="Z15" s="78">
        <f t="shared" si="12"/>
        <v>1</v>
      </c>
      <c r="AA15" s="78">
        <f t="shared" si="12"/>
        <v>1</v>
      </c>
      <c r="AB15" s="78">
        <f t="shared" si="12"/>
        <v>1</v>
      </c>
      <c r="AC15" s="80">
        <f t="shared" si="12"/>
        <v>0</v>
      </c>
      <c r="AD15" s="78">
        <f t="shared" si="12"/>
        <v>0</v>
      </c>
      <c r="AE15" s="81">
        <f t="shared" si="12"/>
        <v>0</v>
      </c>
      <c r="AF15" s="78">
        <f t="shared" si="12"/>
        <v>0</v>
      </c>
      <c r="AG15" s="78">
        <f t="shared" si="12"/>
        <v>0</v>
      </c>
      <c r="AH15" s="79">
        <f t="shared" si="12"/>
        <v>0</v>
      </c>
      <c r="AI15" s="63" t="s">
        <v>88</v>
      </c>
      <c r="AJ15" s="61" t="str">
        <f t="shared" si="2"/>
        <v>수정</v>
      </c>
      <c r="AK15" s="56">
        <v>44420</v>
      </c>
      <c r="AL15" s="26" t="str">
        <f t="shared" si="3"/>
        <v>연기</v>
      </c>
      <c r="AM15" s="27">
        <v>0.79800000000000004</v>
      </c>
      <c r="AN15" s="25">
        <f t="shared" si="4"/>
        <v>0</v>
      </c>
      <c r="AO15" s="54" t="s">
        <v>84</v>
      </c>
      <c r="AP15" s="60">
        <f>VLOOKUP(J15,'혁신 5단계'!$C$4:$L$9,10,0)-VLOOKUP(AO15,'혁신 5단계'!$C$4:$L$9,10,0)</f>
        <v>0</v>
      </c>
      <c r="AR15" s="56">
        <v>44420</v>
      </c>
      <c r="AS15" s="57">
        <f>IF(AM15='혁신 5단계'!$C$9,"완료",VLOOKUP($J15,'혁신 5단계'!$C:$E,3,0)+AP15/5)</f>
        <v>0.6</v>
      </c>
      <c r="AT15" s="54" t="s">
        <v>84</v>
      </c>
    </row>
    <row r="16" spans="1:54" s="13" customFormat="1" ht="33" customHeight="1" x14ac:dyDescent="0.45">
      <c r="B16" s="103" t="s">
        <v>31</v>
      </c>
      <c r="C16" s="103" t="s">
        <v>77</v>
      </c>
      <c r="D16" s="103" t="s">
        <v>33</v>
      </c>
      <c r="E16" s="104" t="s">
        <v>89</v>
      </c>
      <c r="F16" s="138" t="s">
        <v>90</v>
      </c>
      <c r="G16" s="106" t="s">
        <v>81</v>
      </c>
      <c r="H16" s="117" t="s">
        <v>82</v>
      </c>
      <c r="I16" s="117" t="s">
        <v>83</v>
      </c>
      <c r="J16" s="107" t="s">
        <v>91</v>
      </c>
      <c r="K16" s="108">
        <v>44378</v>
      </c>
      <c r="L16" s="108">
        <v>44438</v>
      </c>
      <c r="M16" s="109">
        <v>0.85</v>
      </c>
      <c r="N16" s="108">
        <v>44160</v>
      </c>
      <c r="O16" s="110">
        <v>44550</v>
      </c>
      <c r="P16" s="111">
        <f>IF(J16='혁신 5단계'!$C$9,"완료",VLOOKUP($J16,'혁신 5단계'!$C:$E,3,0)+M16/5)</f>
        <v>0.57000000000000006</v>
      </c>
      <c r="Q16" s="112">
        <f>VLOOKUP(R16,'혁신 5단계'!$C$11:$E$15,3,0)</f>
        <v>1</v>
      </c>
      <c r="R16" s="113" t="str">
        <f t="shared" si="0"/>
        <v>Not gone</v>
      </c>
      <c r="S16" s="114" t="s">
        <v>92</v>
      </c>
      <c r="T16" s="77">
        <f t="shared" ref="T16:AH16" si="13">IF($O16="TBD",0,IF(AND($N16&lt;U$4,$O16&gt;=T$4),1,0))</f>
        <v>1</v>
      </c>
      <c r="U16" s="78">
        <f t="shared" si="13"/>
        <v>1</v>
      </c>
      <c r="V16" s="78">
        <f t="shared" si="13"/>
        <v>1</v>
      </c>
      <c r="W16" s="80">
        <f t="shared" si="13"/>
        <v>1</v>
      </c>
      <c r="X16" s="78">
        <f t="shared" si="13"/>
        <v>1</v>
      </c>
      <c r="Y16" s="81">
        <f t="shared" si="13"/>
        <v>1</v>
      </c>
      <c r="Z16" s="78">
        <f t="shared" si="13"/>
        <v>1</v>
      </c>
      <c r="AA16" s="78">
        <f t="shared" si="13"/>
        <v>1</v>
      </c>
      <c r="AB16" s="78">
        <f t="shared" si="13"/>
        <v>1</v>
      </c>
      <c r="AC16" s="80">
        <f t="shared" si="13"/>
        <v>1</v>
      </c>
      <c r="AD16" s="78">
        <f t="shared" si="13"/>
        <v>1</v>
      </c>
      <c r="AE16" s="81">
        <f t="shared" si="13"/>
        <v>1</v>
      </c>
      <c r="AF16" s="78">
        <f t="shared" si="13"/>
        <v>0</v>
      </c>
      <c r="AG16" s="78">
        <f t="shared" si="13"/>
        <v>0</v>
      </c>
      <c r="AH16" s="79">
        <f t="shared" si="13"/>
        <v>0</v>
      </c>
      <c r="AI16" s="63" t="s">
        <v>93</v>
      </c>
      <c r="AJ16" s="61" t="str">
        <f t="shared" si="2"/>
        <v>미수정</v>
      </c>
      <c r="AK16" s="56">
        <v>44550</v>
      </c>
      <c r="AL16" s="26" t="str">
        <f t="shared" si="3"/>
        <v>동일</v>
      </c>
      <c r="AM16" s="27">
        <v>0.57000000000000006</v>
      </c>
      <c r="AN16" s="25">
        <f t="shared" si="4"/>
        <v>0</v>
      </c>
      <c r="AO16" s="54" t="s">
        <v>91</v>
      </c>
      <c r="AP16" s="60">
        <f>VLOOKUP(J16,'혁신 5단계'!$C$4:$L$9,10,0)-VLOOKUP(AO16,'혁신 5단계'!$C$4:$L$9,10,0)</f>
        <v>0</v>
      </c>
      <c r="AR16" s="56">
        <v>44550</v>
      </c>
      <c r="AS16" s="57">
        <f>IF(AM16='혁신 5단계'!$C$9,"완료",VLOOKUP($J16,'혁신 5단계'!$C:$E,3,0)+AP16/5)</f>
        <v>0.4</v>
      </c>
      <c r="AT16" s="54" t="s">
        <v>91</v>
      </c>
    </row>
    <row r="17" spans="1:54" s="13" customFormat="1" ht="33" customHeight="1" x14ac:dyDescent="0.45">
      <c r="B17" s="103" t="s">
        <v>31</v>
      </c>
      <c r="C17" s="103" t="s">
        <v>77</v>
      </c>
      <c r="D17" s="103" t="s">
        <v>33</v>
      </c>
      <c r="E17" s="104" t="s">
        <v>94</v>
      </c>
      <c r="F17" s="138" t="s">
        <v>95</v>
      </c>
      <c r="G17" s="106" t="s">
        <v>81</v>
      </c>
      <c r="H17" s="106" t="s">
        <v>82</v>
      </c>
      <c r="I17" s="106" t="s">
        <v>83</v>
      </c>
      <c r="J17" s="107" t="s">
        <v>91</v>
      </c>
      <c r="K17" s="108">
        <v>44562</v>
      </c>
      <c r="L17" s="108">
        <v>44592</v>
      </c>
      <c r="M17" s="109">
        <v>0.1</v>
      </c>
      <c r="N17" s="108">
        <v>44256</v>
      </c>
      <c r="O17" s="110" t="s">
        <v>96</v>
      </c>
      <c r="P17" s="111">
        <f>IF(J17='혁신 5단계'!$C$9,"완료",VLOOKUP($J17,'혁신 5단계'!$C:$E,3,0)+M17/5)</f>
        <v>0.42000000000000004</v>
      </c>
      <c r="Q17" s="112">
        <f>VLOOKUP(R17,'혁신 5단계'!$C$11:$E$15,3,0)</f>
        <v>1</v>
      </c>
      <c r="R17" s="113" t="str">
        <f t="shared" si="0"/>
        <v>Not gone</v>
      </c>
      <c r="S17" s="114" t="s">
        <v>97</v>
      </c>
      <c r="T17" s="77">
        <f t="shared" ref="T17:AH17" si="14">IF($O17="TBD",0,IF(AND($N17&lt;U$4,$O17&gt;=T$4),1,0))</f>
        <v>0</v>
      </c>
      <c r="U17" s="78">
        <f t="shared" si="14"/>
        <v>0</v>
      </c>
      <c r="V17" s="78">
        <f t="shared" si="14"/>
        <v>0</v>
      </c>
      <c r="W17" s="80">
        <f t="shared" si="14"/>
        <v>0</v>
      </c>
      <c r="X17" s="78">
        <f t="shared" si="14"/>
        <v>0</v>
      </c>
      <c r="Y17" s="81">
        <f t="shared" si="14"/>
        <v>0</v>
      </c>
      <c r="Z17" s="78">
        <f t="shared" si="14"/>
        <v>0</v>
      </c>
      <c r="AA17" s="78">
        <f t="shared" si="14"/>
        <v>0</v>
      </c>
      <c r="AB17" s="78">
        <f t="shared" si="14"/>
        <v>0</v>
      </c>
      <c r="AC17" s="80">
        <f t="shared" si="14"/>
        <v>0</v>
      </c>
      <c r="AD17" s="78">
        <f t="shared" si="14"/>
        <v>0</v>
      </c>
      <c r="AE17" s="81">
        <f t="shared" si="14"/>
        <v>0</v>
      </c>
      <c r="AF17" s="78">
        <f t="shared" si="14"/>
        <v>0</v>
      </c>
      <c r="AG17" s="78">
        <f t="shared" si="14"/>
        <v>0</v>
      </c>
      <c r="AH17" s="79">
        <f t="shared" si="14"/>
        <v>0</v>
      </c>
      <c r="AI17" s="63" t="s">
        <v>98</v>
      </c>
      <c r="AJ17" s="61" t="str">
        <f t="shared" si="2"/>
        <v>미수정</v>
      </c>
      <c r="AK17" s="56" t="s">
        <v>96</v>
      </c>
      <c r="AL17" s="26" t="str">
        <f t="shared" si="3"/>
        <v>동일</v>
      </c>
      <c r="AM17" s="27">
        <v>0.42000000000000004</v>
      </c>
      <c r="AN17" s="25">
        <f t="shared" si="4"/>
        <v>0</v>
      </c>
      <c r="AO17" s="54" t="s">
        <v>91</v>
      </c>
      <c r="AP17" s="60">
        <f>VLOOKUP(J17,'혁신 5단계'!$C$4:$L$9,10,0)-VLOOKUP(AO17,'혁신 5단계'!$C$4:$L$9,10,0)</f>
        <v>0</v>
      </c>
      <c r="AR17" s="56" t="s">
        <v>96</v>
      </c>
      <c r="AS17" s="57">
        <f>IF(AM17='혁신 5단계'!$C$9,"완료",VLOOKUP($J17,'혁신 5단계'!$C:$E,3,0)+AP17/5)</f>
        <v>0.4</v>
      </c>
      <c r="AT17" s="54" t="s">
        <v>91</v>
      </c>
    </row>
    <row r="18" spans="1:54" s="13" customFormat="1" ht="33" customHeight="1" x14ac:dyDescent="0.45">
      <c r="B18" s="103" t="s">
        <v>31</v>
      </c>
      <c r="C18" s="103" t="s">
        <v>77</v>
      </c>
      <c r="D18" s="103" t="s">
        <v>33</v>
      </c>
      <c r="E18" s="104" t="s">
        <v>99</v>
      </c>
      <c r="F18" s="138" t="s">
        <v>100</v>
      </c>
      <c r="G18" s="106" t="s">
        <v>81</v>
      </c>
      <c r="H18" s="106" t="s">
        <v>82</v>
      </c>
      <c r="I18" s="106" t="s">
        <v>83</v>
      </c>
      <c r="J18" s="107"/>
      <c r="K18" s="108"/>
      <c r="L18" s="108"/>
      <c r="M18" s="109"/>
      <c r="N18" s="108"/>
      <c r="O18" s="110"/>
      <c r="P18" s="111" t="e">
        <f>IF(J18='혁신 5단계'!$C$9,"완료",VLOOKUP($J18,'혁신 5단계'!$C:$E,3,0)+M18/5)</f>
        <v>#N/A</v>
      </c>
      <c r="Q18" s="112" t="e">
        <f>VLOOKUP(R18,'혁신 5단계'!$C$11:$E$15,3,0)</f>
        <v>#N/A</v>
      </c>
      <c r="R18" s="113" t="e">
        <f t="shared" si="0"/>
        <v>#N/A</v>
      </c>
      <c r="S18" s="114"/>
      <c r="T18" s="77">
        <f t="shared" ref="T18:AH18" si="15">IF($O18="TBD",0,IF(AND($N18&lt;U$4,$O18&gt;=T$4),1,0))</f>
        <v>0</v>
      </c>
      <c r="U18" s="78">
        <f t="shared" si="15"/>
        <v>0</v>
      </c>
      <c r="V18" s="78">
        <f t="shared" si="15"/>
        <v>0</v>
      </c>
      <c r="W18" s="80">
        <f t="shared" si="15"/>
        <v>0</v>
      </c>
      <c r="X18" s="78">
        <f t="shared" si="15"/>
        <v>0</v>
      </c>
      <c r="Y18" s="81">
        <f t="shared" si="15"/>
        <v>0</v>
      </c>
      <c r="Z18" s="78">
        <f t="shared" si="15"/>
        <v>0</v>
      </c>
      <c r="AA18" s="78">
        <f t="shared" si="15"/>
        <v>0</v>
      </c>
      <c r="AB18" s="78">
        <f t="shared" si="15"/>
        <v>0</v>
      </c>
      <c r="AC18" s="80">
        <f t="shared" si="15"/>
        <v>0</v>
      </c>
      <c r="AD18" s="78">
        <f t="shared" si="15"/>
        <v>0</v>
      </c>
      <c r="AE18" s="81">
        <f t="shared" si="15"/>
        <v>0</v>
      </c>
      <c r="AF18" s="78">
        <f t="shared" si="15"/>
        <v>0</v>
      </c>
      <c r="AG18" s="78">
        <f t="shared" si="15"/>
        <v>0</v>
      </c>
      <c r="AH18" s="79">
        <f t="shared" si="15"/>
        <v>0</v>
      </c>
      <c r="AI18" s="63"/>
      <c r="AJ18" s="61" t="str">
        <f t="shared" si="2"/>
        <v>미수정</v>
      </c>
      <c r="AK18" s="56"/>
      <c r="AL18" s="26" t="str">
        <f t="shared" si="3"/>
        <v>동일</v>
      </c>
      <c r="AM18" s="27" t="e">
        <v>#N/A</v>
      </c>
      <c r="AN18" s="25" t="e">
        <f t="shared" si="4"/>
        <v>#N/A</v>
      </c>
      <c r="AO18" s="54"/>
      <c r="AP18" s="60" t="e">
        <f>VLOOKUP(J18,'혁신 5단계'!$C$4:$L$9,10,0)-VLOOKUP(AO18,'혁신 5단계'!$C$4:$L$9,10,0)</f>
        <v>#N/A</v>
      </c>
      <c r="AR18" s="56"/>
      <c r="AS18" s="57" t="e">
        <f>IF(AM18='혁신 5단계'!$C$9,"완료",VLOOKUP($J18,'혁신 5단계'!$C:$E,3,0)+AP18/5)</f>
        <v>#N/A</v>
      </c>
      <c r="AT18" s="54"/>
    </row>
    <row r="19" spans="1:54" s="13" customFormat="1" ht="33" customHeight="1" x14ac:dyDescent="0.45">
      <c r="B19" s="103" t="s">
        <v>62</v>
      </c>
      <c r="C19" s="103" t="s">
        <v>77</v>
      </c>
      <c r="D19" s="103" t="s">
        <v>101</v>
      </c>
      <c r="E19" s="104" t="s">
        <v>102</v>
      </c>
      <c r="F19" s="138" t="s">
        <v>103</v>
      </c>
      <c r="G19" s="106" t="s">
        <v>81</v>
      </c>
      <c r="H19" s="106" t="s">
        <v>82</v>
      </c>
      <c r="I19" s="106" t="s">
        <v>83</v>
      </c>
      <c r="J19" s="107" t="s">
        <v>39</v>
      </c>
      <c r="K19" s="108">
        <v>44285</v>
      </c>
      <c r="L19" s="108">
        <v>44469</v>
      </c>
      <c r="M19" s="109">
        <v>0.6</v>
      </c>
      <c r="N19" s="108">
        <v>44279</v>
      </c>
      <c r="O19" s="110">
        <v>44560</v>
      </c>
      <c r="P19" s="111">
        <f>IF(J19='혁신 5단계'!$C$9,"완료",VLOOKUP($J19,'혁신 5단계'!$C:$E,3,0)+M19/5)</f>
        <v>0.52</v>
      </c>
      <c r="Q19" s="112">
        <f>VLOOKUP(R19,'혁신 5단계'!$C$11:$E$15,3,0)</f>
        <v>1</v>
      </c>
      <c r="R19" s="113" t="str">
        <f t="shared" si="0"/>
        <v>Not gone</v>
      </c>
      <c r="S19" s="114" t="s">
        <v>104</v>
      </c>
      <c r="T19" s="77">
        <f t="shared" ref="T19:AH19" si="16">IF($O19="TBD",0,IF(AND($N19&lt;U$4,$O19&gt;=T$4),1,0))</f>
        <v>0</v>
      </c>
      <c r="U19" s="78">
        <f t="shared" si="16"/>
        <v>0</v>
      </c>
      <c r="V19" s="78">
        <f t="shared" si="16"/>
        <v>1</v>
      </c>
      <c r="W19" s="80">
        <f t="shared" si="16"/>
        <v>1</v>
      </c>
      <c r="X19" s="78">
        <f t="shared" si="16"/>
        <v>1</v>
      </c>
      <c r="Y19" s="81">
        <f t="shared" si="16"/>
        <v>1</v>
      </c>
      <c r="Z19" s="78">
        <f t="shared" si="16"/>
        <v>1</v>
      </c>
      <c r="AA19" s="78">
        <f t="shared" si="16"/>
        <v>1</v>
      </c>
      <c r="AB19" s="78">
        <f t="shared" si="16"/>
        <v>1</v>
      </c>
      <c r="AC19" s="80">
        <f t="shared" si="16"/>
        <v>1</v>
      </c>
      <c r="AD19" s="78">
        <f t="shared" si="16"/>
        <v>1</v>
      </c>
      <c r="AE19" s="81">
        <f t="shared" si="16"/>
        <v>1</v>
      </c>
      <c r="AF19" s="78">
        <f t="shared" si="16"/>
        <v>0</v>
      </c>
      <c r="AG19" s="78">
        <f t="shared" si="16"/>
        <v>0</v>
      </c>
      <c r="AH19" s="79">
        <f t="shared" si="16"/>
        <v>0</v>
      </c>
      <c r="AI19" s="63" t="s">
        <v>105</v>
      </c>
      <c r="AJ19" s="61" t="str">
        <f t="shared" si="2"/>
        <v>미수정</v>
      </c>
      <c r="AK19" s="56">
        <v>44560</v>
      </c>
      <c r="AL19" s="26" t="str">
        <f t="shared" si="3"/>
        <v>동일</v>
      </c>
      <c r="AM19" s="27">
        <v>0.52</v>
      </c>
      <c r="AN19" s="25">
        <f t="shared" si="4"/>
        <v>0</v>
      </c>
      <c r="AO19" s="54" t="s">
        <v>39</v>
      </c>
      <c r="AP19" s="60">
        <f>VLOOKUP(J19,'혁신 5단계'!$C$4:$L$9,10,0)-VLOOKUP(AO19,'혁신 5단계'!$C$4:$L$9,10,0)</f>
        <v>0</v>
      </c>
      <c r="AR19" s="56">
        <v>44560</v>
      </c>
      <c r="AS19" s="57">
        <f>IF(AM19='혁신 5단계'!$C$9,"완료",VLOOKUP($J19,'혁신 5단계'!$C:$E,3,0)+AP19/5)</f>
        <v>0.4</v>
      </c>
      <c r="AT19" s="54" t="s">
        <v>39</v>
      </c>
    </row>
    <row r="20" spans="1:54" s="13" customFormat="1" ht="33" customHeight="1" x14ac:dyDescent="0.45">
      <c r="B20" s="103" t="s">
        <v>41</v>
      </c>
      <c r="C20" s="103" t="s">
        <v>77</v>
      </c>
      <c r="D20" s="103" t="s">
        <v>106</v>
      </c>
      <c r="E20" s="104" t="s">
        <v>107</v>
      </c>
      <c r="F20" s="115" t="s">
        <v>108</v>
      </c>
      <c r="G20" s="116" t="s">
        <v>109</v>
      </c>
      <c r="H20" s="106" t="s">
        <v>110</v>
      </c>
      <c r="I20" s="106" t="s">
        <v>111</v>
      </c>
      <c r="J20" s="107" t="s">
        <v>112</v>
      </c>
      <c r="K20" s="108">
        <v>44306</v>
      </c>
      <c r="L20" s="108">
        <v>44407</v>
      </c>
      <c r="M20" s="109">
        <v>0.5</v>
      </c>
      <c r="N20" s="108">
        <v>44306</v>
      </c>
      <c r="O20" s="110">
        <v>44413</v>
      </c>
      <c r="P20" s="111">
        <f>IF(J20='혁신 5단계'!$C$9,"완료",VLOOKUP($J20,'혁신 5단계'!$C:$E,3,0)+M20/5)</f>
        <v>0.9</v>
      </c>
      <c r="Q20" s="112">
        <f>VLOOKUP(R20,'혁신 5단계'!$C$11:$E$15,3,0)</f>
        <v>1</v>
      </c>
      <c r="R20" s="113" t="str">
        <f t="shared" si="0"/>
        <v>Not gone</v>
      </c>
      <c r="S20" s="114" t="s">
        <v>113</v>
      </c>
      <c r="T20" s="77">
        <f t="shared" ref="T20:AH20" si="17">IF($O20="TBD",0,IF(AND($N20&lt;U$4,$O20&gt;=T$4),1,0))</f>
        <v>0</v>
      </c>
      <c r="U20" s="78">
        <f t="shared" si="17"/>
        <v>0</v>
      </c>
      <c r="V20" s="78">
        <f t="shared" si="17"/>
        <v>0</v>
      </c>
      <c r="W20" s="80">
        <f t="shared" si="17"/>
        <v>1</v>
      </c>
      <c r="X20" s="78">
        <f t="shared" si="17"/>
        <v>1</v>
      </c>
      <c r="Y20" s="81">
        <f t="shared" si="17"/>
        <v>1</v>
      </c>
      <c r="Z20" s="78">
        <f t="shared" si="17"/>
        <v>1</v>
      </c>
      <c r="AA20" s="78">
        <f t="shared" si="17"/>
        <v>1</v>
      </c>
      <c r="AB20" s="78">
        <f t="shared" si="17"/>
        <v>0</v>
      </c>
      <c r="AC20" s="80">
        <f t="shared" si="17"/>
        <v>0</v>
      </c>
      <c r="AD20" s="78">
        <f t="shared" si="17"/>
        <v>0</v>
      </c>
      <c r="AE20" s="81">
        <f t="shared" si="17"/>
        <v>0</v>
      </c>
      <c r="AF20" s="78">
        <f t="shared" si="17"/>
        <v>0</v>
      </c>
      <c r="AG20" s="78">
        <f t="shared" si="17"/>
        <v>0</v>
      </c>
      <c r="AH20" s="79">
        <f t="shared" si="17"/>
        <v>0</v>
      </c>
      <c r="AI20" s="58" t="s">
        <v>114</v>
      </c>
      <c r="AJ20" s="61" t="str">
        <f t="shared" si="2"/>
        <v>미수정</v>
      </c>
      <c r="AK20" s="56">
        <v>44413</v>
      </c>
      <c r="AL20" s="26" t="str">
        <f t="shared" si="3"/>
        <v>동일</v>
      </c>
      <c r="AM20" s="27">
        <v>0.9</v>
      </c>
      <c r="AN20" s="25">
        <f t="shared" si="4"/>
        <v>0</v>
      </c>
      <c r="AO20" s="54" t="s">
        <v>112</v>
      </c>
      <c r="AP20" s="60">
        <f>VLOOKUP(J20,'혁신 5단계'!$C$4:$L$9,10,0)-VLOOKUP(AO20,'혁신 5단계'!$C$4:$L$9,10,0)</f>
        <v>0</v>
      </c>
      <c r="AR20" s="56">
        <v>44413</v>
      </c>
      <c r="AS20" s="57">
        <f>IF(AM20='혁신 5단계'!$C$9,"완료",VLOOKUP($J20,'혁신 5단계'!$C:$E,3,0)+AP20/5)</f>
        <v>0.8</v>
      </c>
      <c r="AT20" s="54" t="s">
        <v>112</v>
      </c>
    </row>
    <row r="21" spans="1:54" ht="33" customHeight="1" collapsed="1" x14ac:dyDescent="0.45">
      <c r="A21" s="13"/>
      <c r="B21" s="103" t="s">
        <v>67</v>
      </c>
      <c r="C21" s="118" t="s">
        <v>115</v>
      </c>
      <c r="D21" s="103" t="s">
        <v>78</v>
      </c>
      <c r="E21" s="104" t="s">
        <v>116</v>
      </c>
      <c r="F21" s="105" t="s">
        <v>117</v>
      </c>
      <c r="G21" s="106" t="s">
        <v>118</v>
      </c>
      <c r="H21" s="117" t="s">
        <v>119</v>
      </c>
      <c r="I21" s="117" t="s">
        <v>120</v>
      </c>
      <c r="J21" s="107" t="s">
        <v>112</v>
      </c>
      <c r="K21" s="108">
        <v>44158</v>
      </c>
      <c r="L21" s="108">
        <v>44469</v>
      </c>
      <c r="M21" s="109">
        <v>0.41599999999999998</v>
      </c>
      <c r="N21" s="108">
        <v>44096</v>
      </c>
      <c r="O21" s="110">
        <v>44469</v>
      </c>
      <c r="P21" s="111">
        <f>IF(J21='혁신 5단계'!$C$9,"완료",VLOOKUP($J21,'혁신 5단계'!$C:$E,3,0)+M21/5)</f>
        <v>0.88319999999999999</v>
      </c>
      <c r="Q21" s="112">
        <f>VLOOKUP(R21,'혁신 5단계'!$C$11:$E$15,3,0)</f>
        <v>2</v>
      </c>
      <c r="R21" s="113" t="str">
        <f t="shared" si="0"/>
        <v>Slow</v>
      </c>
      <c r="S21" s="114" t="s">
        <v>121</v>
      </c>
      <c r="T21" s="77">
        <f t="shared" ref="T21:AH21" si="18">IF($O21="TBD",0,IF(AND($N21&lt;U$4,$O21&gt;=T$4),1,0))</f>
        <v>1</v>
      </c>
      <c r="U21" s="78">
        <f t="shared" si="18"/>
        <v>1</v>
      </c>
      <c r="V21" s="78">
        <f t="shared" si="18"/>
        <v>1</v>
      </c>
      <c r="W21" s="80">
        <f t="shared" si="18"/>
        <v>1</v>
      </c>
      <c r="X21" s="78">
        <f t="shared" si="18"/>
        <v>1</v>
      </c>
      <c r="Y21" s="81">
        <f t="shared" si="18"/>
        <v>1</v>
      </c>
      <c r="Z21" s="78">
        <f t="shared" si="18"/>
        <v>1</v>
      </c>
      <c r="AA21" s="78">
        <f t="shared" si="18"/>
        <v>1</v>
      </c>
      <c r="AB21" s="78">
        <f t="shared" si="18"/>
        <v>1</v>
      </c>
      <c r="AC21" s="80">
        <f t="shared" si="18"/>
        <v>0</v>
      </c>
      <c r="AD21" s="78">
        <f t="shared" si="18"/>
        <v>0</v>
      </c>
      <c r="AE21" s="81">
        <f t="shared" si="18"/>
        <v>0</v>
      </c>
      <c r="AF21" s="78">
        <f t="shared" si="18"/>
        <v>0</v>
      </c>
      <c r="AG21" s="78">
        <f t="shared" si="18"/>
        <v>0</v>
      </c>
      <c r="AH21" s="79">
        <f t="shared" si="18"/>
        <v>0</v>
      </c>
      <c r="AI21" s="58" t="s">
        <v>122</v>
      </c>
      <c r="AJ21" s="61" t="str">
        <f t="shared" si="2"/>
        <v>수정</v>
      </c>
      <c r="AK21" s="56">
        <v>44469</v>
      </c>
      <c r="AL21" s="26" t="str">
        <f t="shared" si="3"/>
        <v>동일</v>
      </c>
      <c r="AM21" s="27">
        <v>0.86099999999999999</v>
      </c>
      <c r="AN21" s="25">
        <f t="shared" si="4"/>
        <v>2.2199999999999998E-2</v>
      </c>
      <c r="AO21" s="54" t="s">
        <v>112</v>
      </c>
      <c r="AP21" s="60">
        <f>VLOOKUP(J21,'혁신 5단계'!$C$4:$L$9,10,0)-VLOOKUP(AO21,'혁신 5단계'!$C$4:$L$9,10,0)</f>
        <v>0</v>
      </c>
      <c r="AQ21" s="12"/>
      <c r="AR21" s="56">
        <v>44469</v>
      </c>
      <c r="AS21" s="57">
        <f>IF(AM21='혁신 5단계'!$C$9,"완료",VLOOKUP($J21,'혁신 5단계'!$C:$E,3,0)+AP21/5)</f>
        <v>0.8</v>
      </c>
      <c r="AT21" s="54" t="s">
        <v>112</v>
      </c>
    </row>
    <row r="22" spans="1:54" ht="33" customHeight="1" x14ac:dyDescent="0.45">
      <c r="A22" s="13"/>
      <c r="B22" s="103" t="s">
        <v>31</v>
      </c>
      <c r="C22" s="118" t="s">
        <v>115</v>
      </c>
      <c r="D22" s="103" t="s">
        <v>101</v>
      </c>
      <c r="E22" s="104" t="s">
        <v>123</v>
      </c>
      <c r="F22" s="105" t="s">
        <v>124</v>
      </c>
      <c r="G22" s="106" t="s">
        <v>81</v>
      </c>
      <c r="H22" s="106" t="s">
        <v>125</v>
      </c>
      <c r="I22" s="106" t="s">
        <v>126</v>
      </c>
      <c r="J22" s="107" t="s">
        <v>84</v>
      </c>
      <c r="K22" s="108">
        <v>44200</v>
      </c>
      <c r="L22" s="108">
        <v>44512</v>
      </c>
      <c r="M22" s="109">
        <v>0.75</v>
      </c>
      <c r="N22" s="108">
        <v>44173</v>
      </c>
      <c r="O22" s="108">
        <v>44550</v>
      </c>
      <c r="P22" s="111">
        <f>IF(J22='혁신 5단계'!$C$9,"완료",VLOOKUP($J22,'혁신 5단계'!$C:$E,3,0)+M22/5)</f>
        <v>0.75</v>
      </c>
      <c r="Q22" s="112">
        <f>VLOOKUP(R22,'혁신 5단계'!$C$11:$E$15,3,0)</f>
        <v>2</v>
      </c>
      <c r="R22" s="113" t="str">
        <f t="shared" si="0"/>
        <v>Slow</v>
      </c>
      <c r="S22" s="114" t="s">
        <v>127</v>
      </c>
      <c r="T22" s="77">
        <f t="shared" ref="T22:AH22" si="19">IF($O22="TBD",0,IF(AND($N22&lt;U$4,$O22&gt;=T$4),1,0))</f>
        <v>1</v>
      </c>
      <c r="U22" s="78">
        <f t="shared" si="19"/>
        <v>1</v>
      </c>
      <c r="V22" s="78">
        <f t="shared" si="19"/>
        <v>1</v>
      </c>
      <c r="W22" s="80">
        <f t="shared" si="19"/>
        <v>1</v>
      </c>
      <c r="X22" s="78">
        <f t="shared" si="19"/>
        <v>1</v>
      </c>
      <c r="Y22" s="81">
        <f t="shared" si="19"/>
        <v>1</v>
      </c>
      <c r="Z22" s="78">
        <f t="shared" si="19"/>
        <v>1</v>
      </c>
      <c r="AA22" s="78">
        <f t="shared" si="19"/>
        <v>1</v>
      </c>
      <c r="AB22" s="78">
        <f t="shared" si="19"/>
        <v>1</v>
      </c>
      <c r="AC22" s="80">
        <f t="shared" si="19"/>
        <v>1</v>
      </c>
      <c r="AD22" s="78">
        <f t="shared" si="19"/>
        <v>1</v>
      </c>
      <c r="AE22" s="81">
        <f t="shared" si="19"/>
        <v>1</v>
      </c>
      <c r="AF22" s="78">
        <f t="shared" si="19"/>
        <v>0</v>
      </c>
      <c r="AG22" s="78">
        <f t="shared" si="19"/>
        <v>0</v>
      </c>
      <c r="AH22" s="79">
        <f t="shared" si="19"/>
        <v>0</v>
      </c>
      <c r="AI22" s="58" t="s">
        <v>128</v>
      </c>
      <c r="AJ22" s="61" t="str">
        <f t="shared" si="2"/>
        <v>수정</v>
      </c>
      <c r="AK22" s="55">
        <v>44530</v>
      </c>
      <c r="AL22" s="26" t="str">
        <f t="shared" si="3"/>
        <v>연기</v>
      </c>
      <c r="AM22" s="27">
        <v>0.74</v>
      </c>
      <c r="AN22" s="25">
        <f t="shared" si="4"/>
        <v>1.0000000000000009E-2</v>
      </c>
      <c r="AO22" s="54" t="s">
        <v>84</v>
      </c>
      <c r="AP22" s="60">
        <f>VLOOKUP(J22,'혁신 5단계'!$C$4:$L$9,10,0)-VLOOKUP(AO22,'혁신 5단계'!$C$4:$L$9,10,0)</f>
        <v>0</v>
      </c>
      <c r="AQ22" s="13"/>
      <c r="AR22" s="55">
        <v>44530</v>
      </c>
      <c r="AS22" s="57">
        <f>IF(AM22='혁신 5단계'!$C$9,"완료",VLOOKUP($J22,'혁신 5단계'!$C:$E,3,0)+AP22/5)</f>
        <v>0.6</v>
      </c>
      <c r="AT22" s="54" t="s">
        <v>84</v>
      </c>
      <c r="AU22" s="13"/>
      <c r="AV22" s="13"/>
      <c r="AW22" s="13"/>
      <c r="AX22" s="13"/>
      <c r="AY22" s="13"/>
      <c r="AZ22" s="13"/>
      <c r="BA22" s="13"/>
      <c r="BB22" s="13"/>
    </row>
    <row r="23" spans="1:54" s="13" customFormat="1" ht="33" customHeight="1" x14ac:dyDescent="0.45">
      <c r="B23" s="103" t="s">
        <v>62</v>
      </c>
      <c r="C23" s="118" t="s">
        <v>115</v>
      </c>
      <c r="D23" s="103" t="s">
        <v>101</v>
      </c>
      <c r="E23" s="104" t="s">
        <v>129</v>
      </c>
      <c r="F23" s="105" t="s">
        <v>130</v>
      </c>
      <c r="G23" s="106" t="s">
        <v>81</v>
      </c>
      <c r="H23" s="106" t="s">
        <v>125</v>
      </c>
      <c r="I23" s="106" t="s">
        <v>126</v>
      </c>
      <c r="J23" s="107" t="s">
        <v>84</v>
      </c>
      <c r="K23" s="108">
        <v>44228</v>
      </c>
      <c r="L23" s="108">
        <v>44449</v>
      </c>
      <c r="M23" s="109">
        <v>0.89</v>
      </c>
      <c r="N23" s="108">
        <v>44096</v>
      </c>
      <c r="O23" s="110">
        <v>44459</v>
      </c>
      <c r="P23" s="111">
        <f>IF(J23='혁신 5단계'!$C$9,"완료",VLOOKUP($J23,'혁신 5단계'!$C:$E,3,0)+M23/5)</f>
        <v>0.77800000000000002</v>
      </c>
      <c r="Q23" s="112">
        <f>VLOOKUP(R23,'혁신 5단계'!$C$11:$E$15,3,0)</f>
        <v>2</v>
      </c>
      <c r="R23" s="113" t="str">
        <f t="shared" si="0"/>
        <v>Slow</v>
      </c>
      <c r="S23" s="114" t="s">
        <v>131</v>
      </c>
      <c r="T23" s="77">
        <f t="shared" ref="T23:AH23" si="20">IF($O23="TBD",0,IF(AND($N23&lt;U$4,$O23&gt;=T$4),1,0))</f>
        <v>1</v>
      </c>
      <c r="U23" s="78">
        <f t="shared" si="20"/>
        <v>1</v>
      </c>
      <c r="V23" s="78">
        <f t="shared" si="20"/>
        <v>1</v>
      </c>
      <c r="W23" s="80">
        <f t="shared" si="20"/>
        <v>1</v>
      </c>
      <c r="X23" s="78">
        <f t="shared" si="20"/>
        <v>1</v>
      </c>
      <c r="Y23" s="81">
        <f t="shared" si="20"/>
        <v>1</v>
      </c>
      <c r="Z23" s="78">
        <f t="shared" si="20"/>
        <v>1</v>
      </c>
      <c r="AA23" s="78">
        <f t="shared" si="20"/>
        <v>1</v>
      </c>
      <c r="AB23" s="78">
        <f t="shared" si="20"/>
        <v>1</v>
      </c>
      <c r="AC23" s="80">
        <f t="shared" si="20"/>
        <v>0</v>
      </c>
      <c r="AD23" s="78">
        <f t="shared" si="20"/>
        <v>0</v>
      </c>
      <c r="AE23" s="81">
        <f t="shared" si="20"/>
        <v>0</v>
      </c>
      <c r="AF23" s="78">
        <f t="shared" si="20"/>
        <v>0</v>
      </c>
      <c r="AG23" s="78">
        <f t="shared" si="20"/>
        <v>0</v>
      </c>
      <c r="AH23" s="79">
        <f t="shared" si="20"/>
        <v>0</v>
      </c>
      <c r="AI23" s="58" t="s">
        <v>132</v>
      </c>
      <c r="AJ23" s="61" t="str">
        <f t="shared" si="2"/>
        <v>수정</v>
      </c>
      <c r="AK23" s="56">
        <v>44438</v>
      </c>
      <c r="AL23" s="26" t="str">
        <f t="shared" si="3"/>
        <v>연기</v>
      </c>
      <c r="AM23" s="27">
        <v>0.75600000000000001</v>
      </c>
      <c r="AN23" s="25">
        <f t="shared" si="4"/>
        <v>2.200000000000002E-2</v>
      </c>
      <c r="AO23" s="54" t="s">
        <v>84</v>
      </c>
      <c r="AP23" s="60">
        <f>VLOOKUP(J23,'혁신 5단계'!$C$4:$L$9,10,0)-VLOOKUP(AO23,'혁신 5단계'!$C$4:$L$9,10,0)</f>
        <v>0</v>
      </c>
      <c r="AR23" s="56">
        <v>44438</v>
      </c>
      <c r="AS23" s="57">
        <f>IF(AM23='혁신 5단계'!$C$9,"완료",VLOOKUP($J23,'혁신 5단계'!$C:$E,3,0)+AP23/5)</f>
        <v>0.6</v>
      </c>
      <c r="AT23" s="54" t="s">
        <v>84</v>
      </c>
    </row>
    <row r="24" spans="1:54" s="13" customFormat="1" ht="33" customHeight="1" x14ac:dyDescent="0.45">
      <c r="B24" s="103" t="s">
        <v>31</v>
      </c>
      <c r="C24" s="118" t="s">
        <v>115</v>
      </c>
      <c r="D24" s="103" t="s">
        <v>101</v>
      </c>
      <c r="E24" s="104" t="s">
        <v>133</v>
      </c>
      <c r="F24" s="105" t="s">
        <v>134</v>
      </c>
      <c r="G24" s="106" t="s">
        <v>81</v>
      </c>
      <c r="H24" s="106" t="s">
        <v>135</v>
      </c>
      <c r="I24" s="106" t="s">
        <v>136</v>
      </c>
      <c r="J24" s="107" t="s">
        <v>91</v>
      </c>
      <c r="K24" s="108">
        <v>44200</v>
      </c>
      <c r="L24" s="108">
        <v>44377</v>
      </c>
      <c r="M24" s="109">
        <v>0.3</v>
      </c>
      <c r="N24" s="108">
        <v>44056</v>
      </c>
      <c r="O24" s="108">
        <v>44530</v>
      </c>
      <c r="P24" s="111">
        <f>IF(J24='혁신 5단계'!$C$9,"완료",VLOOKUP($J24,'혁신 5단계'!$C:$E,3,0)+M24/5)</f>
        <v>0.46</v>
      </c>
      <c r="Q24" s="112">
        <f>VLOOKUP(R24,'혁신 5단계'!$C$11:$E$15,3,0)</f>
        <v>1</v>
      </c>
      <c r="R24" s="113" t="str">
        <f t="shared" si="0"/>
        <v>Not gone</v>
      </c>
      <c r="S24" s="114" t="s">
        <v>137</v>
      </c>
      <c r="T24" s="77">
        <f t="shared" ref="T24:AH24" si="21">IF($O24="TBD",0,IF(AND($N24&lt;U$4,$O24&gt;=T$4),1,0))</f>
        <v>1</v>
      </c>
      <c r="U24" s="78">
        <f t="shared" si="21"/>
        <v>1</v>
      </c>
      <c r="V24" s="78">
        <f t="shared" si="21"/>
        <v>1</v>
      </c>
      <c r="W24" s="80">
        <f t="shared" si="21"/>
        <v>1</v>
      </c>
      <c r="X24" s="78">
        <f t="shared" si="21"/>
        <v>1</v>
      </c>
      <c r="Y24" s="81">
        <f t="shared" si="21"/>
        <v>1</v>
      </c>
      <c r="Z24" s="78">
        <f t="shared" si="21"/>
        <v>1</v>
      </c>
      <c r="AA24" s="78">
        <f t="shared" si="21"/>
        <v>1</v>
      </c>
      <c r="AB24" s="78">
        <f t="shared" si="21"/>
        <v>1</v>
      </c>
      <c r="AC24" s="80">
        <f t="shared" si="21"/>
        <v>1</v>
      </c>
      <c r="AD24" s="78">
        <f t="shared" si="21"/>
        <v>1</v>
      </c>
      <c r="AE24" s="81">
        <f t="shared" si="21"/>
        <v>0</v>
      </c>
      <c r="AF24" s="78">
        <f t="shared" si="21"/>
        <v>0</v>
      </c>
      <c r="AG24" s="78">
        <f t="shared" si="21"/>
        <v>0</v>
      </c>
      <c r="AH24" s="79">
        <f t="shared" si="21"/>
        <v>0</v>
      </c>
      <c r="AI24" s="58" t="s">
        <v>138</v>
      </c>
      <c r="AJ24" s="61" t="str">
        <f t="shared" si="2"/>
        <v>미수정</v>
      </c>
      <c r="AK24" s="55">
        <v>44530</v>
      </c>
      <c r="AL24" s="26" t="str">
        <f t="shared" si="3"/>
        <v>동일</v>
      </c>
      <c r="AM24" s="27">
        <v>0.46</v>
      </c>
      <c r="AN24" s="25">
        <f t="shared" si="4"/>
        <v>0</v>
      </c>
      <c r="AO24" s="54" t="s">
        <v>91</v>
      </c>
      <c r="AP24" s="60">
        <f>VLOOKUP(J24,'혁신 5단계'!$C$4:$L$9,10,0)-VLOOKUP(AO24,'혁신 5단계'!$C$4:$L$9,10,0)</f>
        <v>0</v>
      </c>
      <c r="AR24" s="55">
        <v>44530</v>
      </c>
      <c r="AS24" s="57">
        <f>IF(AM24='혁신 5단계'!$C$9,"완료",VLOOKUP($J24,'혁신 5단계'!$C:$E,3,0)+AP24/5)</f>
        <v>0.4</v>
      </c>
      <c r="AT24" s="54" t="s">
        <v>91</v>
      </c>
    </row>
    <row r="25" spans="1:54" s="13" customFormat="1" ht="33" customHeight="1" x14ac:dyDescent="0.45">
      <c r="B25" s="103" t="s">
        <v>31</v>
      </c>
      <c r="C25" s="118" t="s">
        <v>115</v>
      </c>
      <c r="D25" s="103" t="s">
        <v>106</v>
      </c>
      <c r="E25" s="104" t="s">
        <v>139</v>
      </c>
      <c r="F25" s="105" t="s">
        <v>140</v>
      </c>
      <c r="G25" s="106" t="s">
        <v>109</v>
      </c>
      <c r="H25" s="106" t="s">
        <v>110</v>
      </c>
      <c r="I25" s="106" t="s">
        <v>111</v>
      </c>
      <c r="J25" s="107" t="s">
        <v>141</v>
      </c>
      <c r="K25" s="108">
        <v>44348</v>
      </c>
      <c r="L25" s="108">
        <v>44407</v>
      </c>
      <c r="M25" s="109">
        <v>0.5</v>
      </c>
      <c r="N25" s="108">
        <v>44317</v>
      </c>
      <c r="O25" s="110">
        <v>44440</v>
      </c>
      <c r="P25" s="111">
        <f>IF(J25='혁신 5단계'!$C$9,"완료",VLOOKUP($J25,'혁신 5단계'!$C:$E,3,0)+M25/5)</f>
        <v>0.30000000000000004</v>
      </c>
      <c r="Q25" s="112">
        <f>VLOOKUP(R25,'혁신 5단계'!$C$11:$E$15,3,0)</f>
        <v>1</v>
      </c>
      <c r="R25" s="113" t="str">
        <f t="shared" si="0"/>
        <v>Not gone</v>
      </c>
      <c r="S25" s="114" t="s">
        <v>142</v>
      </c>
      <c r="T25" s="77">
        <f t="shared" ref="T25:AH25" si="22">IF($O25="TBD",0,IF(AND($N25&lt;U$4,$O25&gt;=T$4),1,0))</f>
        <v>0</v>
      </c>
      <c r="U25" s="78">
        <f t="shared" si="22"/>
        <v>0</v>
      </c>
      <c r="V25" s="78">
        <f t="shared" si="22"/>
        <v>0</v>
      </c>
      <c r="W25" s="80">
        <f t="shared" si="22"/>
        <v>0</v>
      </c>
      <c r="X25" s="78">
        <f t="shared" si="22"/>
        <v>1</v>
      </c>
      <c r="Y25" s="81">
        <f t="shared" si="22"/>
        <v>1</v>
      </c>
      <c r="Z25" s="78">
        <f t="shared" si="22"/>
        <v>1</v>
      </c>
      <c r="AA25" s="78">
        <f t="shared" si="22"/>
        <v>1</v>
      </c>
      <c r="AB25" s="78">
        <f t="shared" si="22"/>
        <v>1</v>
      </c>
      <c r="AC25" s="80">
        <f t="shared" si="22"/>
        <v>0</v>
      </c>
      <c r="AD25" s="78">
        <f t="shared" si="22"/>
        <v>0</v>
      </c>
      <c r="AE25" s="81">
        <f t="shared" si="22"/>
        <v>0</v>
      </c>
      <c r="AF25" s="78">
        <f t="shared" si="22"/>
        <v>0</v>
      </c>
      <c r="AG25" s="78">
        <f t="shared" si="22"/>
        <v>0</v>
      </c>
      <c r="AH25" s="79">
        <f t="shared" si="22"/>
        <v>0</v>
      </c>
      <c r="AI25" s="58" t="s">
        <v>143</v>
      </c>
      <c r="AJ25" s="61" t="str">
        <f t="shared" si="2"/>
        <v>미수정</v>
      </c>
      <c r="AK25" s="56">
        <v>44440</v>
      </c>
      <c r="AL25" s="26" t="str">
        <f t="shared" si="3"/>
        <v>동일</v>
      </c>
      <c r="AM25" s="27">
        <v>0.30000000000000004</v>
      </c>
      <c r="AN25" s="25">
        <f t="shared" si="4"/>
        <v>0</v>
      </c>
      <c r="AO25" s="54" t="s">
        <v>141</v>
      </c>
      <c r="AP25" s="60">
        <f>VLOOKUP(J25,'혁신 5단계'!$C$4:$L$9,10,0)-VLOOKUP(AO25,'혁신 5단계'!$C$4:$L$9,10,0)</f>
        <v>0</v>
      </c>
      <c r="AR25" s="56">
        <v>44440</v>
      </c>
      <c r="AS25" s="57">
        <f>IF(AM25='혁신 5단계'!$C$9,"완료",VLOOKUP($J25,'혁신 5단계'!$C:$E,3,0)+AP25/5)</f>
        <v>0.2</v>
      </c>
      <c r="AT25" s="54" t="s">
        <v>141</v>
      </c>
    </row>
    <row r="26" spans="1:54" s="13" customFormat="1" ht="33" customHeight="1" x14ac:dyDescent="0.45">
      <c r="B26" s="103" t="s">
        <v>67</v>
      </c>
      <c r="C26" s="103" t="s">
        <v>144</v>
      </c>
      <c r="D26" s="103" t="s">
        <v>145</v>
      </c>
      <c r="E26" s="104" t="s">
        <v>146</v>
      </c>
      <c r="F26" s="105" t="s">
        <v>147</v>
      </c>
      <c r="G26" s="106" t="s">
        <v>148</v>
      </c>
      <c r="H26" s="117" t="s">
        <v>149</v>
      </c>
      <c r="I26" s="117" t="s">
        <v>150</v>
      </c>
      <c r="J26" s="107" t="s">
        <v>39</v>
      </c>
      <c r="K26" s="108">
        <v>44340</v>
      </c>
      <c r="L26" s="108">
        <v>44423</v>
      </c>
      <c r="M26" s="109">
        <v>0.9</v>
      </c>
      <c r="N26" s="108">
        <v>44244</v>
      </c>
      <c r="O26" s="110">
        <v>44499</v>
      </c>
      <c r="P26" s="111">
        <f>IF(J26='혁신 5단계'!$C$9,"완료",VLOOKUP($J26,'혁신 5단계'!$C:$E,3,0)+M26/5)</f>
        <v>0.58000000000000007</v>
      </c>
      <c r="Q26" s="112">
        <f>VLOOKUP(R26,'혁신 5단계'!$C$11:$E$15,3,0)</f>
        <v>1</v>
      </c>
      <c r="R26" s="113" t="str">
        <f t="shared" si="0"/>
        <v>Not gone</v>
      </c>
      <c r="S26" s="114" t="s">
        <v>151</v>
      </c>
      <c r="T26" s="77">
        <f t="shared" ref="T26:AH26" si="23">IF($O26="TBD",0,IF(AND($N26&lt;U$4,$O26&gt;=T$4),1,0))</f>
        <v>0</v>
      </c>
      <c r="U26" s="78">
        <f t="shared" si="23"/>
        <v>1</v>
      </c>
      <c r="V26" s="78">
        <f t="shared" si="23"/>
        <v>1</v>
      </c>
      <c r="W26" s="80">
        <f t="shared" si="23"/>
        <v>1</v>
      </c>
      <c r="X26" s="78">
        <f t="shared" si="23"/>
        <v>1</v>
      </c>
      <c r="Y26" s="81">
        <f t="shared" si="23"/>
        <v>1</v>
      </c>
      <c r="Z26" s="78">
        <f t="shared" si="23"/>
        <v>1</v>
      </c>
      <c r="AA26" s="78">
        <f t="shared" si="23"/>
        <v>1</v>
      </c>
      <c r="AB26" s="78">
        <f t="shared" si="23"/>
        <v>1</v>
      </c>
      <c r="AC26" s="80">
        <f t="shared" si="23"/>
        <v>1</v>
      </c>
      <c r="AD26" s="78">
        <f t="shared" si="23"/>
        <v>0</v>
      </c>
      <c r="AE26" s="81">
        <f t="shared" si="23"/>
        <v>0</v>
      </c>
      <c r="AF26" s="78">
        <f t="shared" si="23"/>
        <v>0</v>
      </c>
      <c r="AG26" s="78">
        <f t="shared" si="23"/>
        <v>0</v>
      </c>
      <c r="AH26" s="79">
        <f t="shared" si="23"/>
        <v>0</v>
      </c>
      <c r="AI26" s="58" t="s">
        <v>152</v>
      </c>
      <c r="AJ26" s="61" t="str">
        <f t="shared" si="2"/>
        <v>미수정</v>
      </c>
      <c r="AK26" s="56">
        <v>44499</v>
      </c>
      <c r="AL26" s="26" t="str">
        <f t="shared" si="3"/>
        <v>동일</v>
      </c>
      <c r="AM26" s="27">
        <v>0.58000000000000007</v>
      </c>
      <c r="AN26" s="25">
        <f t="shared" si="4"/>
        <v>0</v>
      </c>
      <c r="AO26" s="54" t="s">
        <v>39</v>
      </c>
      <c r="AP26" s="60">
        <f>VLOOKUP(J26,'혁신 5단계'!$C$4:$L$9,10,0)-VLOOKUP(AO26,'혁신 5단계'!$C$4:$L$9,10,0)</f>
        <v>0</v>
      </c>
      <c r="AR26" s="56">
        <v>44499</v>
      </c>
      <c r="AS26" s="57">
        <f>IF(AM26='혁신 5단계'!$C$9,"완료",VLOOKUP($J26,'혁신 5단계'!$C:$E,3,0)+AP26/5)</f>
        <v>0.4</v>
      </c>
      <c r="AT26" s="54" t="s">
        <v>39</v>
      </c>
    </row>
    <row r="27" spans="1:54" s="13" customFormat="1" ht="33" customHeight="1" x14ac:dyDescent="0.45">
      <c r="B27" s="103" t="s">
        <v>67</v>
      </c>
      <c r="C27" s="103" t="s">
        <v>144</v>
      </c>
      <c r="D27" s="103" t="s">
        <v>145</v>
      </c>
      <c r="E27" s="104" t="s">
        <v>153</v>
      </c>
      <c r="F27" s="105" t="s">
        <v>154</v>
      </c>
      <c r="G27" s="106" t="s">
        <v>148</v>
      </c>
      <c r="H27" s="117" t="s">
        <v>149</v>
      </c>
      <c r="I27" s="117" t="s">
        <v>150</v>
      </c>
      <c r="J27" s="107" t="s">
        <v>112</v>
      </c>
      <c r="K27" s="108">
        <v>44340</v>
      </c>
      <c r="L27" s="108">
        <v>44407</v>
      </c>
      <c r="M27" s="109">
        <v>0.8</v>
      </c>
      <c r="N27" s="108">
        <v>44089</v>
      </c>
      <c r="O27" s="110">
        <v>44530</v>
      </c>
      <c r="P27" s="111">
        <f>IF(J27='혁신 5단계'!$C$9,"완료",VLOOKUP($J27,'혁신 5단계'!$C:$E,3,0)+M27/5)</f>
        <v>0.96000000000000008</v>
      </c>
      <c r="Q27" s="112">
        <f>VLOOKUP(R27,'혁신 5단계'!$C$11:$E$15,3,0)</f>
        <v>1</v>
      </c>
      <c r="R27" s="113" t="str">
        <f t="shared" si="0"/>
        <v>Not gone</v>
      </c>
      <c r="S27" s="114" t="s">
        <v>155</v>
      </c>
      <c r="T27" s="77">
        <f t="shared" ref="T27:AH27" si="24">IF($O27="TBD",0,IF(AND($N27&lt;U$4,$O27&gt;=T$4),1,0))</f>
        <v>1</v>
      </c>
      <c r="U27" s="78">
        <f t="shared" si="24"/>
        <v>1</v>
      </c>
      <c r="V27" s="78">
        <f t="shared" si="24"/>
        <v>1</v>
      </c>
      <c r="W27" s="80">
        <f t="shared" si="24"/>
        <v>1</v>
      </c>
      <c r="X27" s="78">
        <f t="shared" si="24"/>
        <v>1</v>
      </c>
      <c r="Y27" s="81">
        <f t="shared" si="24"/>
        <v>1</v>
      </c>
      <c r="Z27" s="78">
        <f t="shared" si="24"/>
        <v>1</v>
      </c>
      <c r="AA27" s="78">
        <f t="shared" si="24"/>
        <v>1</v>
      </c>
      <c r="AB27" s="78">
        <f t="shared" si="24"/>
        <v>1</v>
      </c>
      <c r="AC27" s="80">
        <f t="shared" si="24"/>
        <v>1</v>
      </c>
      <c r="AD27" s="78">
        <f t="shared" si="24"/>
        <v>1</v>
      </c>
      <c r="AE27" s="81">
        <f t="shared" si="24"/>
        <v>0</v>
      </c>
      <c r="AF27" s="78">
        <f t="shared" si="24"/>
        <v>0</v>
      </c>
      <c r="AG27" s="78">
        <f t="shared" si="24"/>
        <v>0</v>
      </c>
      <c r="AH27" s="79">
        <f t="shared" si="24"/>
        <v>0</v>
      </c>
      <c r="AI27" s="58" t="s">
        <v>155</v>
      </c>
      <c r="AJ27" s="61" t="str">
        <f t="shared" si="2"/>
        <v>미수정</v>
      </c>
      <c r="AK27" s="56">
        <v>44530</v>
      </c>
      <c r="AL27" s="26" t="str">
        <f t="shared" si="3"/>
        <v>동일</v>
      </c>
      <c r="AM27" s="27">
        <v>0.96000000000000008</v>
      </c>
      <c r="AN27" s="25">
        <f t="shared" si="4"/>
        <v>0</v>
      </c>
      <c r="AO27" s="54" t="s">
        <v>112</v>
      </c>
      <c r="AP27" s="60">
        <f>VLOOKUP(J27,'혁신 5단계'!$C$4:$L$9,10,0)-VLOOKUP(AO27,'혁신 5단계'!$C$4:$L$9,10,0)</f>
        <v>0</v>
      </c>
      <c r="AR27" s="56">
        <v>44530</v>
      </c>
      <c r="AS27" s="57">
        <f>IF(AM27='혁신 5단계'!$C$9,"완료",VLOOKUP($J27,'혁신 5단계'!$C:$E,3,0)+AP27/5)</f>
        <v>0.8</v>
      </c>
      <c r="AT27" s="54" t="s">
        <v>112</v>
      </c>
    </row>
    <row r="28" spans="1:54" s="13" customFormat="1" ht="33" customHeight="1" x14ac:dyDescent="0.45">
      <c r="B28" s="103" t="s">
        <v>67</v>
      </c>
      <c r="C28" s="103" t="s">
        <v>144</v>
      </c>
      <c r="D28" s="103" t="s">
        <v>145</v>
      </c>
      <c r="E28" s="104" t="s">
        <v>156</v>
      </c>
      <c r="F28" s="105" t="s">
        <v>157</v>
      </c>
      <c r="G28" s="106" t="s">
        <v>148</v>
      </c>
      <c r="H28" s="106" t="s">
        <v>149</v>
      </c>
      <c r="I28" s="106" t="s">
        <v>150</v>
      </c>
      <c r="J28" s="107" t="s">
        <v>158</v>
      </c>
      <c r="K28" s="108">
        <v>44317</v>
      </c>
      <c r="L28" s="108">
        <v>44392</v>
      </c>
      <c r="M28" s="109">
        <v>0.8</v>
      </c>
      <c r="N28" s="108">
        <v>43762</v>
      </c>
      <c r="O28" s="110">
        <v>44438</v>
      </c>
      <c r="P28" s="111">
        <f>IF(J28='혁신 5단계'!$C$9,"완료",VLOOKUP($J28,'혁신 5단계'!$C:$E,3,0)+M28/5)</f>
        <v>0.76</v>
      </c>
      <c r="Q28" s="112">
        <f>VLOOKUP(R28,'혁신 5단계'!$C$11:$E$15,3,0)</f>
        <v>1</v>
      </c>
      <c r="R28" s="113" t="str">
        <f t="shared" si="0"/>
        <v>Not gone</v>
      </c>
      <c r="S28" s="114" t="s">
        <v>159</v>
      </c>
      <c r="T28" s="77">
        <f t="shared" ref="T28:AH28" si="25">IF($O28="TBD",0,IF(AND($N28&lt;U$4,$O28&gt;=T$4),1,0))</f>
        <v>1</v>
      </c>
      <c r="U28" s="78">
        <f t="shared" si="25"/>
        <v>1</v>
      </c>
      <c r="V28" s="78">
        <f t="shared" si="25"/>
        <v>1</v>
      </c>
      <c r="W28" s="80">
        <f t="shared" si="25"/>
        <v>1</v>
      </c>
      <c r="X28" s="78">
        <f t="shared" si="25"/>
        <v>1</v>
      </c>
      <c r="Y28" s="81">
        <f t="shared" si="25"/>
        <v>1</v>
      </c>
      <c r="Z28" s="78">
        <f t="shared" si="25"/>
        <v>1</v>
      </c>
      <c r="AA28" s="78">
        <f t="shared" si="25"/>
        <v>1</v>
      </c>
      <c r="AB28" s="78">
        <f t="shared" si="25"/>
        <v>0</v>
      </c>
      <c r="AC28" s="80">
        <f t="shared" si="25"/>
        <v>0</v>
      </c>
      <c r="AD28" s="78">
        <f t="shared" si="25"/>
        <v>0</v>
      </c>
      <c r="AE28" s="81">
        <f t="shared" si="25"/>
        <v>0</v>
      </c>
      <c r="AF28" s="78">
        <f t="shared" si="25"/>
        <v>0</v>
      </c>
      <c r="AG28" s="78">
        <f t="shared" si="25"/>
        <v>0</v>
      </c>
      <c r="AH28" s="79">
        <f t="shared" si="25"/>
        <v>0</v>
      </c>
      <c r="AI28" s="58" t="s">
        <v>159</v>
      </c>
      <c r="AJ28" s="61" t="str">
        <f t="shared" si="2"/>
        <v>미수정</v>
      </c>
      <c r="AK28" s="56">
        <v>44438</v>
      </c>
      <c r="AL28" s="26" t="str">
        <f t="shared" si="3"/>
        <v>동일</v>
      </c>
      <c r="AM28" s="27">
        <v>0.76</v>
      </c>
      <c r="AN28" s="25">
        <f t="shared" si="4"/>
        <v>0</v>
      </c>
      <c r="AO28" s="54" t="s">
        <v>158</v>
      </c>
      <c r="AP28" s="60">
        <f>VLOOKUP(J28,'혁신 5단계'!$C$4:$L$9,10,0)-VLOOKUP(AO28,'혁신 5단계'!$C$4:$L$9,10,0)</f>
        <v>0</v>
      </c>
      <c r="AR28" s="56">
        <v>44438</v>
      </c>
      <c r="AS28" s="57">
        <f>IF(AM28='혁신 5단계'!$C$9,"완료",VLOOKUP($J28,'혁신 5단계'!$C:$E,3,0)+AP28/5)</f>
        <v>0.6</v>
      </c>
      <c r="AT28" s="54" t="s">
        <v>158</v>
      </c>
    </row>
    <row r="29" spans="1:54" s="13" customFormat="1" ht="33" customHeight="1" x14ac:dyDescent="0.45">
      <c r="B29" s="103" t="s">
        <v>67</v>
      </c>
      <c r="C29" s="103" t="s">
        <v>144</v>
      </c>
      <c r="D29" s="103" t="s">
        <v>145</v>
      </c>
      <c r="E29" s="104" t="s">
        <v>160</v>
      </c>
      <c r="F29" s="105" t="s">
        <v>161</v>
      </c>
      <c r="G29" s="106" t="s">
        <v>148</v>
      </c>
      <c r="H29" s="106" t="s">
        <v>149</v>
      </c>
      <c r="I29" s="106" t="s">
        <v>150</v>
      </c>
      <c r="J29" s="107" t="s">
        <v>39</v>
      </c>
      <c r="K29" s="108">
        <v>44348</v>
      </c>
      <c r="L29" s="108">
        <v>44400</v>
      </c>
      <c r="M29" s="109">
        <v>0.9</v>
      </c>
      <c r="N29" s="108">
        <v>43943</v>
      </c>
      <c r="O29" s="110">
        <v>44501</v>
      </c>
      <c r="P29" s="111">
        <f>IF(J29='혁신 5단계'!$C$9,"완료",VLOOKUP($J29,'혁신 5단계'!$C:$E,3,0)+M29/5)</f>
        <v>0.58000000000000007</v>
      </c>
      <c r="Q29" s="112">
        <f>VLOOKUP(R29,'혁신 5단계'!$C$11:$E$15,3,0)</f>
        <v>1</v>
      </c>
      <c r="R29" s="113" t="str">
        <f t="shared" si="0"/>
        <v>Not gone</v>
      </c>
      <c r="S29" s="114" t="s">
        <v>162</v>
      </c>
      <c r="T29" s="77">
        <f t="shared" ref="T29:AH29" si="26">IF($O29="TBD",0,IF(AND($N29&lt;U$4,$O29&gt;=T$4),1,0))</f>
        <v>1</v>
      </c>
      <c r="U29" s="78">
        <f t="shared" si="26"/>
        <v>1</v>
      </c>
      <c r="V29" s="78">
        <f t="shared" si="26"/>
        <v>1</v>
      </c>
      <c r="W29" s="80">
        <f t="shared" si="26"/>
        <v>1</v>
      </c>
      <c r="X29" s="78">
        <f t="shared" si="26"/>
        <v>1</v>
      </c>
      <c r="Y29" s="81">
        <f t="shared" si="26"/>
        <v>1</v>
      </c>
      <c r="Z29" s="78">
        <f t="shared" si="26"/>
        <v>1</v>
      </c>
      <c r="AA29" s="78">
        <f t="shared" si="26"/>
        <v>1</v>
      </c>
      <c r="AB29" s="78">
        <f t="shared" si="26"/>
        <v>1</v>
      </c>
      <c r="AC29" s="80">
        <f t="shared" si="26"/>
        <v>1</v>
      </c>
      <c r="AD29" s="78">
        <f t="shared" si="26"/>
        <v>1</v>
      </c>
      <c r="AE29" s="81">
        <f t="shared" si="26"/>
        <v>0</v>
      </c>
      <c r="AF29" s="78">
        <f t="shared" si="26"/>
        <v>0</v>
      </c>
      <c r="AG29" s="78">
        <f t="shared" si="26"/>
        <v>0</v>
      </c>
      <c r="AH29" s="79">
        <f t="shared" si="26"/>
        <v>0</v>
      </c>
      <c r="AI29" s="58" t="s">
        <v>162</v>
      </c>
      <c r="AJ29" s="61" t="str">
        <f t="shared" si="2"/>
        <v>미수정</v>
      </c>
      <c r="AK29" s="56">
        <v>44501</v>
      </c>
      <c r="AL29" s="26" t="str">
        <f t="shared" si="3"/>
        <v>동일</v>
      </c>
      <c r="AM29" s="27">
        <v>0.58000000000000007</v>
      </c>
      <c r="AN29" s="25">
        <f t="shared" si="4"/>
        <v>0</v>
      </c>
      <c r="AO29" s="54" t="s">
        <v>39</v>
      </c>
      <c r="AP29" s="60">
        <f>VLOOKUP(J29,'혁신 5단계'!$C$4:$L$9,10,0)-VLOOKUP(AO29,'혁신 5단계'!$C$4:$L$9,10,0)</f>
        <v>0</v>
      </c>
      <c r="AR29" s="56">
        <v>44501</v>
      </c>
      <c r="AS29" s="57">
        <f>IF(AM29='혁신 5단계'!$C$9,"완료",VLOOKUP($J29,'혁신 5단계'!$C:$E,3,0)+AP29/5)</f>
        <v>0.4</v>
      </c>
      <c r="AT29" s="54" t="s">
        <v>39</v>
      </c>
    </row>
    <row r="30" spans="1:54" s="13" customFormat="1" ht="33" customHeight="1" x14ac:dyDescent="0.45">
      <c r="B30" s="103" t="s">
        <v>67</v>
      </c>
      <c r="C30" s="103" t="s">
        <v>163</v>
      </c>
      <c r="D30" s="103" t="s">
        <v>164</v>
      </c>
      <c r="E30" s="104" t="s">
        <v>165</v>
      </c>
      <c r="F30" s="105" t="s">
        <v>166</v>
      </c>
      <c r="G30" s="106" t="s">
        <v>36</v>
      </c>
      <c r="H30" s="106" t="s">
        <v>37</v>
      </c>
      <c r="I30" s="106" t="s">
        <v>38</v>
      </c>
      <c r="J30" s="107" t="s">
        <v>39</v>
      </c>
      <c r="K30" s="108">
        <v>44145</v>
      </c>
      <c r="L30" s="108">
        <v>44423</v>
      </c>
      <c r="M30" s="109">
        <v>0.99</v>
      </c>
      <c r="N30" s="108">
        <v>44132</v>
      </c>
      <c r="O30" s="110">
        <v>44499</v>
      </c>
      <c r="P30" s="111">
        <f>IF(J30='혁신 5단계'!$C$9,"완료",VLOOKUP($J30,'혁신 5단계'!$C:$E,3,0)+M30/5)</f>
        <v>0.59800000000000009</v>
      </c>
      <c r="Q30" s="112">
        <f>VLOOKUP(R30,'혁신 5단계'!$C$11:$E$15,3,0)</f>
        <v>1</v>
      </c>
      <c r="R30" s="113" t="str">
        <f t="shared" si="0"/>
        <v>Not gone</v>
      </c>
      <c r="S30" s="114" t="s">
        <v>167</v>
      </c>
      <c r="T30" s="77">
        <f t="shared" ref="T30:AH30" si="27">IF($O30="TBD",0,IF(AND($N30&lt;U$4,$O30&gt;=T$4),1,0))</f>
        <v>1</v>
      </c>
      <c r="U30" s="78">
        <f t="shared" si="27"/>
        <v>1</v>
      </c>
      <c r="V30" s="78">
        <f t="shared" si="27"/>
        <v>1</v>
      </c>
      <c r="W30" s="80">
        <f t="shared" si="27"/>
        <v>1</v>
      </c>
      <c r="X30" s="78">
        <f t="shared" si="27"/>
        <v>1</v>
      </c>
      <c r="Y30" s="81">
        <f t="shared" si="27"/>
        <v>1</v>
      </c>
      <c r="Z30" s="78">
        <f t="shared" si="27"/>
        <v>1</v>
      </c>
      <c r="AA30" s="78">
        <f t="shared" si="27"/>
        <v>1</v>
      </c>
      <c r="AB30" s="78">
        <f t="shared" si="27"/>
        <v>1</v>
      </c>
      <c r="AC30" s="80">
        <f t="shared" si="27"/>
        <v>1</v>
      </c>
      <c r="AD30" s="78">
        <f t="shared" si="27"/>
        <v>0</v>
      </c>
      <c r="AE30" s="81">
        <f t="shared" si="27"/>
        <v>0</v>
      </c>
      <c r="AF30" s="78">
        <f t="shared" si="27"/>
        <v>0</v>
      </c>
      <c r="AG30" s="78">
        <f t="shared" si="27"/>
        <v>0</v>
      </c>
      <c r="AH30" s="79">
        <f t="shared" si="27"/>
        <v>0</v>
      </c>
      <c r="AI30" s="58" t="s">
        <v>168</v>
      </c>
      <c r="AJ30" s="61" t="str">
        <f t="shared" si="2"/>
        <v>미수정</v>
      </c>
      <c r="AK30" s="56">
        <v>44499</v>
      </c>
      <c r="AL30" s="26" t="str">
        <f t="shared" si="3"/>
        <v>동일</v>
      </c>
      <c r="AM30" s="27">
        <v>0.59800000000000009</v>
      </c>
      <c r="AN30" s="25">
        <f t="shared" si="4"/>
        <v>0</v>
      </c>
      <c r="AO30" s="54" t="s">
        <v>39</v>
      </c>
      <c r="AP30" s="60">
        <f>VLOOKUP(J30,'혁신 5단계'!$C$4:$L$9,10,0)-VLOOKUP(AO30,'혁신 5단계'!$C$4:$L$9,10,0)</f>
        <v>0</v>
      </c>
      <c r="AQ30" s="12"/>
      <c r="AR30" s="56">
        <v>44499</v>
      </c>
      <c r="AS30" s="57">
        <f>IF(AM30='혁신 5단계'!$C$9,"완료",VLOOKUP($J30,'혁신 5단계'!$C:$E,3,0)+AP30/5)</f>
        <v>0.4</v>
      </c>
      <c r="AT30" s="54" t="s">
        <v>39</v>
      </c>
      <c r="AU30" s="12"/>
      <c r="AV30" s="12"/>
      <c r="AW30" s="12"/>
      <c r="AX30" s="12"/>
      <c r="AY30" s="12"/>
      <c r="AZ30" s="12"/>
      <c r="BA30" s="12"/>
      <c r="BB30" s="12"/>
    </row>
    <row r="31" spans="1:54" s="13" customFormat="1" ht="33" customHeight="1" x14ac:dyDescent="0.45">
      <c r="B31" s="103" t="s">
        <v>31</v>
      </c>
      <c r="C31" s="103" t="s">
        <v>163</v>
      </c>
      <c r="D31" s="103" t="s">
        <v>169</v>
      </c>
      <c r="E31" s="104" t="s">
        <v>170</v>
      </c>
      <c r="F31" s="105" t="s">
        <v>171</v>
      </c>
      <c r="G31" s="106" t="s">
        <v>172</v>
      </c>
      <c r="H31" s="117" t="s">
        <v>173</v>
      </c>
      <c r="I31" s="117" t="s">
        <v>174</v>
      </c>
      <c r="J31" s="107" t="s">
        <v>84</v>
      </c>
      <c r="K31" s="108">
        <v>44033</v>
      </c>
      <c r="L31" s="108">
        <v>44438</v>
      </c>
      <c r="M31" s="109">
        <v>0.65</v>
      </c>
      <c r="N31" s="108">
        <v>44033</v>
      </c>
      <c r="O31" s="110">
        <v>44438</v>
      </c>
      <c r="P31" s="111">
        <f>IF(J31='혁신 5단계'!$C$9,"완료",VLOOKUP($J31,'혁신 5단계'!$C:$E,3,0)+M31/5)</f>
        <v>0.73</v>
      </c>
      <c r="Q31" s="112">
        <f>VLOOKUP(R31,'혁신 5단계'!$C$11:$E$15,3,0)</f>
        <v>1</v>
      </c>
      <c r="R31" s="113" t="str">
        <f t="shared" si="0"/>
        <v>Not gone</v>
      </c>
      <c r="S31" s="114" t="s">
        <v>175</v>
      </c>
      <c r="T31" s="77">
        <f t="shared" ref="T31:AH31" si="28">IF($O31="TBD",0,IF(AND($N31&lt;U$4,$O31&gt;=T$4),1,0))</f>
        <v>1</v>
      </c>
      <c r="U31" s="78">
        <f t="shared" si="28"/>
        <v>1</v>
      </c>
      <c r="V31" s="78">
        <f t="shared" si="28"/>
        <v>1</v>
      </c>
      <c r="W31" s="80">
        <f t="shared" si="28"/>
        <v>1</v>
      </c>
      <c r="X31" s="78">
        <f t="shared" si="28"/>
        <v>1</v>
      </c>
      <c r="Y31" s="81">
        <f t="shared" si="28"/>
        <v>1</v>
      </c>
      <c r="Z31" s="78">
        <f t="shared" si="28"/>
        <v>1</v>
      </c>
      <c r="AA31" s="78">
        <f t="shared" si="28"/>
        <v>1</v>
      </c>
      <c r="AB31" s="78">
        <f t="shared" si="28"/>
        <v>0</v>
      </c>
      <c r="AC31" s="80">
        <f t="shared" si="28"/>
        <v>0</v>
      </c>
      <c r="AD31" s="78">
        <f t="shared" si="28"/>
        <v>0</v>
      </c>
      <c r="AE31" s="81">
        <f t="shared" si="28"/>
        <v>0</v>
      </c>
      <c r="AF31" s="78">
        <f t="shared" si="28"/>
        <v>0</v>
      </c>
      <c r="AG31" s="78">
        <f t="shared" si="28"/>
        <v>0</v>
      </c>
      <c r="AH31" s="79">
        <f t="shared" si="28"/>
        <v>0</v>
      </c>
      <c r="AI31" s="58" t="s">
        <v>175</v>
      </c>
      <c r="AJ31" s="61" t="str">
        <f t="shared" si="2"/>
        <v>미수정</v>
      </c>
      <c r="AK31" s="56">
        <v>44438</v>
      </c>
      <c r="AL31" s="26" t="str">
        <f t="shared" si="3"/>
        <v>동일</v>
      </c>
      <c r="AM31" s="27">
        <v>0.73</v>
      </c>
      <c r="AN31" s="25">
        <f t="shared" si="4"/>
        <v>0</v>
      </c>
      <c r="AO31" s="54" t="s">
        <v>84</v>
      </c>
      <c r="AP31" s="60">
        <f>VLOOKUP(J31,'혁신 5단계'!$C$4:$L$9,10,0)-VLOOKUP(AO31,'혁신 5단계'!$C$4:$L$9,10,0)</f>
        <v>0</v>
      </c>
      <c r="AR31" s="56">
        <v>44438</v>
      </c>
      <c r="AS31" s="57">
        <f>IF(AM31='혁신 5단계'!$C$9,"완료",VLOOKUP($J31,'혁신 5단계'!$C:$E,3,0)+AP31/5)</f>
        <v>0.6</v>
      </c>
      <c r="AT31" s="54" t="s">
        <v>84</v>
      </c>
    </row>
    <row r="32" spans="1:54" s="13" customFormat="1" ht="33" customHeight="1" x14ac:dyDescent="0.45">
      <c r="B32" s="103" t="s">
        <v>67</v>
      </c>
      <c r="C32" s="103" t="s">
        <v>163</v>
      </c>
      <c r="D32" s="103" t="s">
        <v>176</v>
      </c>
      <c r="E32" s="104" t="s">
        <v>177</v>
      </c>
      <c r="F32" s="105" t="s">
        <v>178</v>
      </c>
      <c r="G32" s="106" t="s">
        <v>118</v>
      </c>
      <c r="H32" s="117" t="s">
        <v>173</v>
      </c>
      <c r="I32" s="117" t="s">
        <v>174</v>
      </c>
      <c r="J32" s="107" t="s">
        <v>39</v>
      </c>
      <c r="K32" s="108">
        <v>44287</v>
      </c>
      <c r="L32" s="108">
        <v>44377</v>
      </c>
      <c r="M32" s="109">
        <v>0.1</v>
      </c>
      <c r="N32" s="108">
        <v>44287</v>
      </c>
      <c r="O32" s="110">
        <v>44561</v>
      </c>
      <c r="P32" s="111">
        <f>IF(J32='혁신 5단계'!$C$9,"완료",VLOOKUP($J32,'혁신 5단계'!$C:$E,3,0)+M32/5)</f>
        <v>0.42000000000000004</v>
      </c>
      <c r="Q32" s="112">
        <f>VLOOKUP(R32,'혁신 5단계'!$C$11:$E$15,3,0)</f>
        <v>1</v>
      </c>
      <c r="R32" s="113" t="str">
        <f t="shared" si="0"/>
        <v>Not gone</v>
      </c>
      <c r="S32" s="114" t="s">
        <v>179</v>
      </c>
      <c r="T32" s="77">
        <f t="shared" ref="T32:AH32" si="29">IF($O32="TBD",0,IF(AND($N32&lt;U$4,$O32&gt;=T$4),1,0))</f>
        <v>0</v>
      </c>
      <c r="U32" s="78">
        <f t="shared" si="29"/>
        <v>0</v>
      </c>
      <c r="V32" s="78">
        <f t="shared" si="29"/>
        <v>0</v>
      </c>
      <c r="W32" s="80">
        <f t="shared" si="29"/>
        <v>1</v>
      </c>
      <c r="X32" s="78">
        <f t="shared" si="29"/>
        <v>1</v>
      </c>
      <c r="Y32" s="81">
        <f t="shared" si="29"/>
        <v>1</v>
      </c>
      <c r="Z32" s="78">
        <f t="shared" si="29"/>
        <v>1</v>
      </c>
      <c r="AA32" s="78">
        <f t="shared" si="29"/>
        <v>1</v>
      </c>
      <c r="AB32" s="78">
        <f t="shared" si="29"/>
        <v>1</v>
      </c>
      <c r="AC32" s="80">
        <f t="shared" si="29"/>
        <v>1</v>
      </c>
      <c r="AD32" s="78">
        <f t="shared" si="29"/>
        <v>1</v>
      </c>
      <c r="AE32" s="81">
        <f t="shared" si="29"/>
        <v>1</v>
      </c>
      <c r="AF32" s="78">
        <f t="shared" si="29"/>
        <v>0</v>
      </c>
      <c r="AG32" s="78">
        <f t="shared" si="29"/>
        <v>0</v>
      </c>
      <c r="AH32" s="79">
        <f t="shared" si="29"/>
        <v>0</v>
      </c>
      <c r="AI32" s="58" t="s">
        <v>180</v>
      </c>
      <c r="AJ32" s="61" t="str">
        <f t="shared" si="2"/>
        <v>미수정</v>
      </c>
      <c r="AK32" s="56">
        <v>44561</v>
      </c>
      <c r="AL32" s="26" t="str">
        <f t="shared" si="3"/>
        <v>동일</v>
      </c>
      <c r="AM32" s="27">
        <v>0.42000000000000004</v>
      </c>
      <c r="AN32" s="25">
        <f t="shared" si="4"/>
        <v>0</v>
      </c>
      <c r="AO32" s="54" t="s">
        <v>39</v>
      </c>
      <c r="AP32" s="60">
        <f>VLOOKUP(J32,'혁신 5단계'!$C$4:$L$9,10,0)-VLOOKUP(AO32,'혁신 5단계'!$C$4:$L$9,10,0)</f>
        <v>0</v>
      </c>
      <c r="AR32" s="56">
        <v>44561</v>
      </c>
      <c r="AS32" s="57">
        <f>IF(AM32='혁신 5단계'!$C$9,"완료",VLOOKUP($J32,'혁신 5단계'!$C:$E,3,0)+AP32/5)</f>
        <v>0.4</v>
      </c>
      <c r="AT32" s="54" t="s">
        <v>39</v>
      </c>
    </row>
    <row r="33" spans="1:54" s="13" customFormat="1" ht="33" customHeight="1" x14ac:dyDescent="0.45">
      <c r="A33" s="12"/>
      <c r="B33" s="118" t="s">
        <v>31</v>
      </c>
      <c r="C33" s="103" t="s">
        <v>163</v>
      </c>
      <c r="D33" s="103" t="s">
        <v>169</v>
      </c>
      <c r="E33" s="104" t="s">
        <v>181</v>
      </c>
      <c r="F33" s="105" t="s">
        <v>182</v>
      </c>
      <c r="G33" s="106" t="s">
        <v>172</v>
      </c>
      <c r="H33" s="106" t="s">
        <v>119</v>
      </c>
      <c r="I33" s="106" t="s">
        <v>120</v>
      </c>
      <c r="J33" s="107" t="s">
        <v>84</v>
      </c>
      <c r="K33" s="108">
        <v>44409</v>
      </c>
      <c r="L33" s="108">
        <v>44560</v>
      </c>
      <c r="M33" s="109">
        <v>0</v>
      </c>
      <c r="N33" s="108">
        <v>44228</v>
      </c>
      <c r="O33" s="110">
        <v>44834</v>
      </c>
      <c r="P33" s="111">
        <f>IF(J33='혁신 5단계'!$C$9,"완료",VLOOKUP($J33,'혁신 5단계'!$C:$E,3,0)+M33/5)</f>
        <v>0.6</v>
      </c>
      <c r="Q33" s="112">
        <f>VLOOKUP(R33,'혁신 5단계'!$C$11:$E$15,3,0)</f>
        <v>1</v>
      </c>
      <c r="R33" s="113" t="str">
        <f t="shared" si="0"/>
        <v>Not gone</v>
      </c>
      <c r="S33" s="114" t="s">
        <v>183</v>
      </c>
      <c r="T33" s="77">
        <f t="shared" ref="T33:AH33" si="30">IF($O33="TBD",0,IF(AND($N33&lt;U$4,$O33&gt;=T$4),1,0))</f>
        <v>0</v>
      </c>
      <c r="U33" s="78">
        <f t="shared" si="30"/>
        <v>1</v>
      </c>
      <c r="V33" s="78">
        <f t="shared" si="30"/>
        <v>1</v>
      </c>
      <c r="W33" s="80">
        <f t="shared" si="30"/>
        <v>1</v>
      </c>
      <c r="X33" s="78">
        <f t="shared" si="30"/>
        <v>1</v>
      </c>
      <c r="Y33" s="81">
        <f t="shared" si="30"/>
        <v>1</v>
      </c>
      <c r="Z33" s="78">
        <f t="shared" si="30"/>
        <v>1</v>
      </c>
      <c r="AA33" s="78">
        <f t="shared" si="30"/>
        <v>1</v>
      </c>
      <c r="AB33" s="78">
        <f t="shared" si="30"/>
        <v>1</v>
      </c>
      <c r="AC33" s="80">
        <f t="shared" si="30"/>
        <v>1</v>
      </c>
      <c r="AD33" s="78">
        <f t="shared" si="30"/>
        <v>1</v>
      </c>
      <c r="AE33" s="81">
        <f t="shared" si="30"/>
        <v>1</v>
      </c>
      <c r="AF33" s="78">
        <f t="shared" si="30"/>
        <v>1</v>
      </c>
      <c r="AG33" s="78">
        <f t="shared" si="30"/>
        <v>1</v>
      </c>
      <c r="AH33" s="79">
        <f t="shared" si="30"/>
        <v>1</v>
      </c>
      <c r="AI33" s="58" t="s">
        <v>184</v>
      </c>
      <c r="AJ33" s="61" t="str">
        <f t="shared" si="2"/>
        <v>미수정</v>
      </c>
      <c r="AK33" s="56">
        <v>44834</v>
      </c>
      <c r="AL33" s="26" t="str">
        <f t="shared" si="3"/>
        <v>동일</v>
      </c>
      <c r="AM33" s="27">
        <v>0.6</v>
      </c>
      <c r="AN33" s="25">
        <f t="shared" si="4"/>
        <v>0</v>
      </c>
      <c r="AO33" s="54" t="s">
        <v>84</v>
      </c>
      <c r="AP33" s="60">
        <f>VLOOKUP(J33,'혁신 5단계'!$C$4:$L$9,10,0)-VLOOKUP(AO33,'혁신 5단계'!$C$4:$L$9,10,0)</f>
        <v>0</v>
      </c>
      <c r="AR33" s="56">
        <v>44834</v>
      </c>
      <c r="AS33" s="57">
        <f>IF(AM33='혁신 5단계'!$C$9,"완료",VLOOKUP($J33,'혁신 5단계'!$C:$E,3,0)+AP33/5)</f>
        <v>0.6</v>
      </c>
      <c r="AT33" s="54" t="s">
        <v>84</v>
      </c>
    </row>
    <row r="34" spans="1:54" ht="33" customHeight="1" x14ac:dyDescent="0.45">
      <c r="A34" s="13"/>
      <c r="B34" s="103" t="s">
        <v>67</v>
      </c>
      <c r="C34" s="103" t="s">
        <v>163</v>
      </c>
      <c r="D34" s="103" t="s">
        <v>169</v>
      </c>
      <c r="E34" s="104" t="s">
        <v>185</v>
      </c>
      <c r="F34" s="105" t="s">
        <v>186</v>
      </c>
      <c r="G34" s="106" t="s">
        <v>172</v>
      </c>
      <c r="H34" s="106" t="s">
        <v>187</v>
      </c>
      <c r="I34" s="106" t="s">
        <v>188</v>
      </c>
      <c r="J34" s="107" t="s">
        <v>112</v>
      </c>
      <c r="K34" s="108">
        <v>44244</v>
      </c>
      <c r="L34" s="108">
        <v>44361</v>
      </c>
      <c r="M34" s="109">
        <v>0.95</v>
      </c>
      <c r="N34" s="108">
        <v>44244</v>
      </c>
      <c r="O34" s="110">
        <v>44421</v>
      </c>
      <c r="P34" s="111">
        <f>IF(J34='혁신 5단계'!$C$9,"완료",VLOOKUP($J34,'혁신 5단계'!$C:$E,3,0)+M34/5)</f>
        <v>0.99</v>
      </c>
      <c r="Q34" s="112">
        <f>VLOOKUP(R34,'혁신 5단계'!$C$11:$E$15,3,0)</f>
        <v>1</v>
      </c>
      <c r="R34" s="113" t="str">
        <f t="shared" si="0"/>
        <v>Not gone</v>
      </c>
      <c r="S34" s="114" t="s">
        <v>189</v>
      </c>
      <c r="T34" s="77">
        <f t="shared" ref="T34:AH34" si="31">IF($O34="TBD",0,IF(AND($N34&lt;U$4,$O34&gt;=T$4),1,0))</f>
        <v>0</v>
      </c>
      <c r="U34" s="78">
        <f t="shared" si="31"/>
        <v>1</v>
      </c>
      <c r="V34" s="78">
        <f t="shared" si="31"/>
        <v>1</v>
      </c>
      <c r="W34" s="80">
        <f t="shared" si="31"/>
        <v>1</v>
      </c>
      <c r="X34" s="78">
        <f t="shared" si="31"/>
        <v>1</v>
      </c>
      <c r="Y34" s="81">
        <f t="shared" si="31"/>
        <v>1</v>
      </c>
      <c r="Z34" s="78">
        <f t="shared" si="31"/>
        <v>1</v>
      </c>
      <c r="AA34" s="78">
        <f t="shared" si="31"/>
        <v>1</v>
      </c>
      <c r="AB34" s="78">
        <f t="shared" si="31"/>
        <v>0</v>
      </c>
      <c r="AC34" s="80">
        <f t="shared" si="31"/>
        <v>0</v>
      </c>
      <c r="AD34" s="78">
        <f t="shared" si="31"/>
        <v>0</v>
      </c>
      <c r="AE34" s="81">
        <f t="shared" si="31"/>
        <v>0</v>
      </c>
      <c r="AF34" s="78">
        <f t="shared" si="31"/>
        <v>0</v>
      </c>
      <c r="AG34" s="78">
        <f t="shared" si="31"/>
        <v>0</v>
      </c>
      <c r="AH34" s="79">
        <f t="shared" si="31"/>
        <v>0</v>
      </c>
      <c r="AI34" s="58" t="s">
        <v>190</v>
      </c>
      <c r="AJ34" s="61" t="str">
        <f t="shared" si="2"/>
        <v>미수정</v>
      </c>
      <c r="AK34" s="56">
        <v>44421</v>
      </c>
      <c r="AL34" s="26" t="str">
        <f t="shared" si="3"/>
        <v>동일</v>
      </c>
      <c r="AM34" s="27">
        <v>0.99</v>
      </c>
      <c r="AN34" s="25">
        <f t="shared" si="4"/>
        <v>0</v>
      </c>
      <c r="AO34" s="54" t="s">
        <v>112</v>
      </c>
      <c r="AP34" s="60">
        <f>VLOOKUP(J34,'혁신 5단계'!$C$4:$L$9,10,0)-VLOOKUP(AO34,'혁신 5단계'!$C$4:$L$9,10,0)</f>
        <v>0</v>
      </c>
      <c r="AQ34" s="13"/>
      <c r="AR34" s="56">
        <v>44421</v>
      </c>
      <c r="AS34" s="57">
        <f>IF(AM34='혁신 5단계'!$C$9,"완료",VLOOKUP($J34,'혁신 5단계'!$C:$E,3,0)+AP34/5)</f>
        <v>0.8</v>
      </c>
      <c r="AT34" s="54" t="s">
        <v>112</v>
      </c>
      <c r="AU34" s="13"/>
      <c r="AV34" s="13"/>
      <c r="AW34" s="13"/>
      <c r="AX34" s="13"/>
      <c r="AY34" s="13"/>
      <c r="AZ34" s="13"/>
      <c r="BA34" s="13"/>
      <c r="BB34" s="13"/>
    </row>
    <row r="35" spans="1:54" s="13" customFormat="1" ht="60" customHeight="1" x14ac:dyDescent="0.45">
      <c r="A35" s="12"/>
      <c r="B35" s="103" t="s">
        <v>67</v>
      </c>
      <c r="C35" s="103" t="s">
        <v>163</v>
      </c>
      <c r="D35" s="103" t="s">
        <v>191</v>
      </c>
      <c r="E35" s="104" t="s">
        <v>192</v>
      </c>
      <c r="F35" s="105" t="s">
        <v>193</v>
      </c>
      <c r="G35" s="106" t="s">
        <v>194</v>
      </c>
      <c r="H35" s="106" t="s">
        <v>195</v>
      </c>
      <c r="I35" s="106" t="s">
        <v>196</v>
      </c>
      <c r="J35" s="107" t="s">
        <v>91</v>
      </c>
      <c r="K35" s="108">
        <v>44378</v>
      </c>
      <c r="L35" s="108">
        <v>44439</v>
      </c>
      <c r="M35" s="109">
        <v>0.8</v>
      </c>
      <c r="N35" s="108">
        <v>44088</v>
      </c>
      <c r="O35" s="110">
        <v>44560</v>
      </c>
      <c r="P35" s="111">
        <f>IF(J35='혁신 5단계'!$C$9,"완료",VLOOKUP($J35,'혁신 5단계'!$C:$E,3,0)+M35/5)</f>
        <v>0.56000000000000005</v>
      </c>
      <c r="Q35" s="112">
        <f>VLOOKUP(R35,'혁신 5단계'!$C$11:$E$15,3,0)</f>
        <v>2</v>
      </c>
      <c r="R35" s="113" t="str">
        <f t="shared" si="0"/>
        <v>Slow</v>
      </c>
      <c r="S35" s="114" t="s">
        <v>197</v>
      </c>
      <c r="T35" s="77">
        <f t="shared" ref="T35:AH35" si="32">IF($O35="TBD",0,IF(AND($N35&lt;U$4,$O35&gt;=T$4),1,0))</f>
        <v>1</v>
      </c>
      <c r="U35" s="78">
        <f t="shared" si="32"/>
        <v>1</v>
      </c>
      <c r="V35" s="78">
        <f t="shared" si="32"/>
        <v>1</v>
      </c>
      <c r="W35" s="80">
        <f t="shared" si="32"/>
        <v>1</v>
      </c>
      <c r="X35" s="78">
        <f t="shared" si="32"/>
        <v>1</v>
      </c>
      <c r="Y35" s="81">
        <f t="shared" si="32"/>
        <v>1</v>
      </c>
      <c r="Z35" s="78">
        <f t="shared" si="32"/>
        <v>1</v>
      </c>
      <c r="AA35" s="78">
        <f t="shared" si="32"/>
        <v>1</v>
      </c>
      <c r="AB35" s="78">
        <f t="shared" si="32"/>
        <v>1</v>
      </c>
      <c r="AC35" s="80">
        <f t="shared" si="32"/>
        <v>1</v>
      </c>
      <c r="AD35" s="78">
        <f t="shared" si="32"/>
        <v>1</v>
      </c>
      <c r="AE35" s="81">
        <f t="shared" si="32"/>
        <v>1</v>
      </c>
      <c r="AF35" s="78">
        <f t="shared" si="32"/>
        <v>0</v>
      </c>
      <c r="AG35" s="78">
        <f t="shared" si="32"/>
        <v>0</v>
      </c>
      <c r="AH35" s="79">
        <f t="shared" si="32"/>
        <v>0</v>
      </c>
      <c r="AI35" s="58" t="s">
        <v>198</v>
      </c>
      <c r="AJ35" s="61" t="str">
        <f t="shared" si="2"/>
        <v>수정</v>
      </c>
      <c r="AK35" s="56">
        <v>44560</v>
      </c>
      <c r="AL35" s="26" t="str">
        <f t="shared" si="3"/>
        <v>동일</v>
      </c>
      <c r="AM35" s="27">
        <v>0.54</v>
      </c>
      <c r="AN35" s="25">
        <f t="shared" si="4"/>
        <v>2.0000000000000018E-2</v>
      </c>
      <c r="AO35" s="54" t="s">
        <v>91</v>
      </c>
      <c r="AP35" s="60">
        <f>VLOOKUP(J35,'혁신 5단계'!$C$4:$L$9,10,0)-VLOOKUP(AO35,'혁신 5단계'!$C$4:$L$9,10,0)</f>
        <v>0</v>
      </c>
      <c r="AQ35" s="12"/>
      <c r="AR35" s="56">
        <v>44560</v>
      </c>
      <c r="AS35" s="57">
        <f>IF(AM35='혁신 5단계'!$C$9,"완료",VLOOKUP($J35,'혁신 5단계'!$C:$E,3,0)+AP35/5)</f>
        <v>0.4</v>
      </c>
      <c r="AT35" s="54" t="s">
        <v>91</v>
      </c>
      <c r="AU35" s="12"/>
      <c r="AV35" s="12"/>
      <c r="AW35" s="12"/>
      <c r="AX35" s="12"/>
      <c r="AY35" s="12"/>
      <c r="AZ35" s="12"/>
      <c r="BA35" s="12"/>
      <c r="BB35" s="12"/>
    </row>
    <row r="36" spans="1:54" s="13" customFormat="1" ht="33" customHeight="1" x14ac:dyDescent="0.45">
      <c r="B36" s="118" t="s">
        <v>41</v>
      </c>
      <c r="C36" s="103" t="s">
        <v>163</v>
      </c>
      <c r="D36" s="103" t="s">
        <v>199</v>
      </c>
      <c r="E36" s="104" t="s">
        <v>200</v>
      </c>
      <c r="F36" s="105" t="s">
        <v>201</v>
      </c>
      <c r="G36" s="106" t="s">
        <v>202</v>
      </c>
      <c r="H36" s="106" t="s">
        <v>203</v>
      </c>
      <c r="I36" s="106" t="s">
        <v>204</v>
      </c>
      <c r="J36" s="107" t="s">
        <v>84</v>
      </c>
      <c r="K36" s="108">
        <v>44409</v>
      </c>
      <c r="L36" s="108">
        <v>44560</v>
      </c>
      <c r="M36" s="109">
        <v>0</v>
      </c>
      <c r="N36" s="108">
        <v>44090</v>
      </c>
      <c r="O36" s="110">
        <v>44834</v>
      </c>
      <c r="P36" s="111">
        <f>IF(J36='혁신 5단계'!$C$9,"완료",VLOOKUP($J36,'혁신 5단계'!$C:$E,3,0)+M36/5)</f>
        <v>0.6</v>
      </c>
      <c r="Q36" s="112">
        <f>VLOOKUP(R36,'혁신 5단계'!$C$11:$E$15,3,0)</f>
        <v>1</v>
      </c>
      <c r="R36" s="113" t="str">
        <f t="shared" si="0"/>
        <v>Not gone</v>
      </c>
      <c r="S36" s="114" t="s">
        <v>205</v>
      </c>
      <c r="T36" s="77">
        <f t="shared" ref="T36:AH36" si="33">IF($O36="TBD",0,IF(AND($N36&lt;U$4,$O36&gt;=T$4),1,0))</f>
        <v>1</v>
      </c>
      <c r="U36" s="78">
        <f t="shared" si="33"/>
        <v>1</v>
      </c>
      <c r="V36" s="78">
        <f t="shared" si="33"/>
        <v>1</v>
      </c>
      <c r="W36" s="80">
        <f t="shared" si="33"/>
        <v>1</v>
      </c>
      <c r="X36" s="78">
        <f t="shared" si="33"/>
        <v>1</v>
      </c>
      <c r="Y36" s="81">
        <f t="shared" si="33"/>
        <v>1</v>
      </c>
      <c r="Z36" s="78">
        <f t="shared" si="33"/>
        <v>1</v>
      </c>
      <c r="AA36" s="78">
        <f t="shared" si="33"/>
        <v>1</v>
      </c>
      <c r="AB36" s="78">
        <f t="shared" si="33"/>
        <v>1</v>
      </c>
      <c r="AC36" s="80">
        <f t="shared" si="33"/>
        <v>1</v>
      </c>
      <c r="AD36" s="78">
        <f t="shared" si="33"/>
        <v>1</v>
      </c>
      <c r="AE36" s="81">
        <f t="shared" si="33"/>
        <v>1</v>
      </c>
      <c r="AF36" s="78">
        <f t="shared" si="33"/>
        <v>1</v>
      </c>
      <c r="AG36" s="78">
        <f t="shared" si="33"/>
        <v>1</v>
      </c>
      <c r="AH36" s="79">
        <f t="shared" si="33"/>
        <v>1</v>
      </c>
      <c r="AI36" s="58" t="s">
        <v>205</v>
      </c>
      <c r="AJ36" s="61" t="str">
        <f t="shared" si="2"/>
        <v>미수정</v>
      </c>
      <c r="AK36" s="56">
        <v>44834</v>
      </c>
      <c r="AL36" s="26" t="str">
        <f t="shared" si="3"/>
        <v>동일</v>
      </c>
      <c r="AM36" s="27">
        <v>0.6</v>
      </c>
      <c r="AN36" s="25">
        <f t="shared" si="4"/>
        <v>0</v>
      </c>
      <c r="AO36" s="54" t="s">
        <v>84</v>
      </c>
      <c r="AP36" s="60">
        <f>VLOOKUP(J36,'혁신 5단계'!$C$4:$L$9,10,0)-VLOOKUP(AO36,'혁신 5단계'!$C$4:$L$9,10,0)</f>
        <v>0</v>
      </c>
      <c r="AR36" s="56">
        <v>44834</v>
      </c>
      <c r="AS36" s="57">
        <f>IF(AM36='혁신 5단계'!$C$9,"완료",VLOOKUP($J36,'혁신 5단계'!$C:$E,3,0)+AP36/5)</f>
        <v>0.6</v>
      </c>
      <c r="AT36" s="54" t="s">
        <v>84</v>
      </c>
    </row>
    <row r="37" spans="1:54" s="13" customFormat="1" ht="33" customHeight="1" x14ac:dyDescent="0.45">
      <c r="A37" s="12"/>
      <c r="B37" s="119" t="s">
        <v>67</v>
      </c>
      <c r="C37" s="120" t="s">
        <v>163</v>
      </c>
      <c r="D37" s="120"/>
      <c r="E37" s="121" t="s">
        <v>206</v>
      </c>
      <c r="F37" s="122" t="s">
        <v>207</v>
      </c>
      <c r="G37" s="123" t="s">
        <v>202</v>
      </c>
      <c r="H37" s="123" t="s">
        <v>203</v>
      </c>
      <c r="I37" s="123" t="s">
        <v>204</v>
      </c>
      <c r="J37" s="124" t="s">
        <v>84</v>
      </c>
      <c r="K37" s="125">
        <v>44409</v>
      </c>
      <c r="L37" s="125">
        <v>44560</v>
      </c>
      <c r="M37" s="126">
        <v>0</v>
      </c>
      <c r="N37" s="125">
        <v>44228</v>
      </c>
      <c r="O37" s="127">
        <v>44834</v>
      </c>
      <c r="P37" s="128">
        <f>IF(J37='혁신 5단계'!$C$9,"완료",VLOOKUP($J37,'혁신 5단계'!$C:$E,3,0)+M37/5)</f>
        <v>0.6</v>
      </c>
      <c r="Q37" s="129">
        <f>VLOOKUP(R37,'혁신 5단계'!$C$11:$E$15,3,0)</f>
        <v>1</v>
      </c>
      <c r="R37" s="130" t="str">
        <f t="shared" si="0"/>
        <v>Not gone</v>
      </c>
      <c r="S37" s="131" t="s">
        <v>208</v>
      </c>
      <c r="T37" s="132">
        <f t="shared" ref="T37:AH37" si="34">IF($O37="TBD",0,IF(AND($N37&lt;U$4,$O37&gt;=T$4),1,0))</f>
        <v>0</v>
      </c>
      <c r="U37" s="83">
        <f t="shared" si="34"/>
        <v>1</v>
      </c>
      <c r="V37" s="83">
        <f t="shared" si="34"/>
        <v>1</v>
      </c>
      <c r="W37" s="82">
        <f t="shared" si="34"/>
        <v>1</v>
      </c>
      <c r="X37" s="83">
        <f t="shared" si="34"/>
        <v>1</v>
      </c>
      <c r="Y37" s="84">
        <f t="shared" si="34"/>
        <v>1</v>
      </c>
      <c r="Z37" s="83">
        <f t="shared" si="34"/>
        <v>1</v>
      </c>
      <c r="AA37" s="83">
        <f t="shared" si="34"/>
        <v>1</v>
      </c>
      <c r="AB37" s="83">
        <f t="shared" si="34"/>
        <v>1</v>
      </c>
      <c r="AC37" s="82">
        <f t="shared" si="34"/>
        <v>1</v>
      </c>
      <c r="AD37" s="83">
        <f t="shared" si="34"/>
        <v>1</v>
      </c>
      <c r="AE37" s="84">
        <f t="shared" si="34"/>
        <v>1</v>
      </c>
      <c r="AF37" s="83">
        <f t="shared" si="34"/>
        <v>1</v>
      </c>
      <c r="AG37" s="83">
        <f t="shared" si="34"/>
        <v>1</v>
      </c>
      <c r="AH37" s="133">
        <f t="shared" si="34"/>
        <v>1</v>
      </c>
      <c r="AI37" s="58" t="s">
        <v>209</v>
      </c>
      <c r="AJ37" s="61" t="str">
        <f t="shared" si="2"/>
        <v>미수정</v>
      </c>
      <c r="AK37" s="56">
        <v>44834</v>
      </c>
      <c r="AL37" s="26" t="str">
        <f t="shared" si="3"/>
        <v>동일</v>
      </c>
      <c r="AM37" s="27">
        <v>0.6</v>
      </c>
      <c r="AN37" s="25">
        <f t="shared" si="4"/>
        <v>0</v>
      </c>
      <c r="AO37" s="54" t="s">
        <v>84</v>
      </c>
      <c r="AP37" s="60">
        <f>VLOOKUP(J37,'혁신 5단계'!$C$4:$L$9,10,0)-VLOOKUP(AO37,'혁신 5단계'!$C$4:$L$9,10,0)</f>
        <v>0</v>
      </c>
      <c r="AR37" s="56">
        <v>44834</v>
      </c>
      <c r="AS37" s="57">
        <f>IF(AM37='혁신 5단계'!$C$9,"완료",VLOOKUP($J37,'혁신 5단계'!$C:$E,3,0)+AP37/5)</f>
        <v>0.6</v>
      </c>
      <c r="AT37" s="54" t="s">
        <v>84</v>
      </c>
    </row>
  </sheetData>
  <autoFilter ref="B6:BB37" xr:uid="{A461DB2D-902D-4367-BAF8-6988497FEFB5}">
    <filterColumn colId="3" showButton="0"/>
    <filterColumn colId="15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</autoFilter>
  <sortState xmlns:xlrd2="http://schemas.microsoft.com/office/spreadsheetml/2017/richdata2" ref="A7:BB37">
    <sortCondition ref="C7:C37"/>
    <sortCondition ref="G7:G37"/>
    <sortCondition ref="H7:H37"/>
  </sortState>
  <mergeCells count="18">
    <mergeCell ref="AK5:AL5"/>
    <mergeCell ref="AM5:AN5"/>
    <mergeCell ref="AO5:AP5"/>
    <mergeCell ref="N5:P5"/>
    <mergeCell ref="S5:S6"/>
    <mergeCell ref="T5:AH5"/>
    <mergeCell ref="AC6:AE6"/>
    <mergeCell ref="AF6:AH6"/>
    <mergeCell ref="B2:AH2"/>
    <mergeCell ref="Q5:R6"/>
    <mergeCell ref="G5:I5"/>
    <mergeCell ref="J5:M5"/>
    <mergeCell ref="T6:V6"/>
    <mergeCell ref="W6:Y6"/>
    <mergeCell ref="Z6:AB6"/>
    <mergeCell ref="B5:B6"/>
    <mergeCell ref="C5:C6"/>
    <mergeCell ref="E5:F6"/>
  </mergeCells>
  <phoneticPr fontId="1" type="noConversion"/>
  <conditionalFormatting sqref="AJ7 AJ31:AJ32 AJ9:AJ28 AJ34:AJ36">
    <cfRule type="cellIs" dxfId="48" priority="144" operator="equal">
      <formula>0</formula>
    </cfRule>
    <cfRule type="cellIs" dxfId="47" priority="145" operator="equal">
      <formula>1</formula>
    </cfRule>
  </conditionalFormatting>
  <conditionalFormatting sqref="AJ11:AJ15">
    <cfRule type="cellIs" dxfId="46" priority="142" operator="equal">
      <formula>0</formula>
    </cfRule>
    <cfRule type="cellIs" dxfId="45" priority="143" operator="equal">
      <formula>1</formula>
    </cfRule>
  </conditionalFormatting>
  <conditionalFormatting sqref="T7:AH37">
    <cfRule type="cellIs" dxfId="44" priority="137" operator="equal">
      <formula>0</formula>
    </cfRule>
    <cfRule type="cellIs" dxfId="43" priority="138" operator="equal">
      <formula>1</formula>
    </cfRule>
  </conditionalFormatting>
  <conditionalFormatting sqref="AJ29">
    <cfRule type="cellIs" dxfId="42" priority="127" operator="equal">
      <formula>0</formula>
    </cfRule>
    <cfRule type="cellIs" dxfId="41" priority="128" operator="equal">
      <formula>1</formula>
    </cfRule>
  </conditionalFormatting>
  <conditionalFormatting sqref="O29">
    <cfRule type="expression" dxfId="40" priority="126">
      <formula>AS29&gt;3</formula>
    </cfRule>
  </conditionalFormatting>
  <conditionalFormatting sqref="AJ8">
    <cfRule type="cellIs" dxfId="39" priority="107" operator="equal">
      <formula>0</formula>
    </cfRule>
    <cfRule type="cellIs" dxfId="38" priority="108" operator="equal">
      <formula>1</formula>
    </cfRule>
  </conditionalFormatting>
  <conditionalFormatting sqref="O8">
    <cfRule type="expression" dxfId="37" priority="106">
      <formula>AS8&gt;3</formula>
    </cfRule>
  </conditionalFormatting>
  <conditionalFormatting sqref="AJ33">
    <cfRule type="cellIs" dxfId="36" priority="89" operator="equal">
      <formula>0</formula>
    </cfRule>
    <cfRule type="cellIs" dxfId="35" priority="90" operator="equal">
      <formula>1</formula>
    </cfRule>
  </conditionalFormatting>
  <conditionalFormatting sqref="O33">
    <cfRule type="expression" dxfId="34" priority="88">
      <formula>AS33&gt;3</formula>
    </cfRule>
  </conditionalFormatting>
  <conditionalFormatting sqref="O35">
    <cfRule type="expression" dxfId="33" priority="72">
      <formula>AS35&gt;3</formula>
    </cfRule>
  </conditionalFormatting>
  <conditionalFormatting sqref="AJ37">
    <cfRule type="cellIs" dxfId="32" priority="57" operator="equal">
      <formula>0</formula>
    </cfRule>
    <cfRule type="cellIs" dxfId="31" priority="58" operator="equal">
      <formula>1</formula>
    </cfRule>
  </conditionalFormatting>
  <conditionalFormatting sqref="O37">
    <cfRule type="expression" dxfId="30" priority="56">
      <formula>AS37&gt;3</formula>
    </cfRule>
  </conditionalFormatting>
  <conditionalFormatting sqref="R7:R37">
    <cfRule type="expression" dxfId="29" priority="49">
      <formula>AU7&gt;3</formula>
    </cfRule>
  </conditionalFormatting>
  <conditionalFormatting sqref="AJ30">
    <cfRule type="cellIs" dxfId="28" priority="45" operator="equal">
      <formula>0</formula>
    </cfRule>
    <cfRule type="cellIs" dxfId="27" priority="46" operator="equal">
      <formula>1</formula>
    </cfRule>
  </conditionalFormatting>
  <conditionalFormatting sqref="O30">
    <cfRule type="expression" dxfId="26" priority="44">
      <formula>AS30&gt;3</formula>
    </cfRule>
  </conditionalFormatting>
  <conditionalFormatting sqref="M7:M3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{4F49E839-7DCF-4AD1-A854-7D90892CF172}</x14:id>
        </ext>
      </extLst>
    </cfRule>
  </conditionalFormatting>
  <conditionalFormatting sqref="P7:P37 R7:R3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{25B6FEA5-AD8B-4E4C-A792-27BF387D4924}</x14:id>
        </ext>
      </extLst>
    </cfRule>
  </conditionalFormatting>
  <conditionalFormatting sqref="AI7 AI9:AI21 AI24 AI26:AI27 AI31:AI32 AI34">
    <cfRule type="expression" dxfId="25" priority="33">
      <formula>AZ7="수정"</formula>
    </cfRule>
  </conditionalFormatting>
  <conditionalFormatting sqref="AI8">
    <cfRule type="expression" dxfId="24" priority="32">
      <formula>AZ8="수정"</formula>
    </cfRule>
  </conditionalFormatting>
  <conditionalFormatting sqref="AI33">
    <cfRule type="expression" dxfId="23" priority="31">
      <formula>AZ33="수정"</formula>
    </cfRule>
  </conditionalFormatting>
  <conditionalFormatting sqref="AI35:AI36">
    <cfRule type="expression" dxfId="22" priority="30">
      <formula>AZ35="수정"</formula>
    </cfRule>
  </conditionalFormatting>
  <conditionalFormatting sqref="AI37">
    <cfRule type="expression" dxfId="21" priority="29">
      <formula>AZ37="수정"</formula>
    </cfRule>
  </conditionalFormatting>
  <conditionalFormatting sqref="AS7 AS31:AS34 AS36">
    <cfRule type="expression" dxfId="20" priority="28">
      <formula>BU7&gt;3</formula>
    </cfRule>
  </conditionalFormatting>
  <conditionalFormatting sqref="AS8:AS29">
    <cfRule type="expression" dxfId="19" priority="27">
      <formula>BU8&gt;3</formula>
    </cfRule>
  </conditionalFormatting>
  <conditionalFormatting sqref="AS37">
    <cfRule type="expression" dxfId="18" priority="24">
      <formula>BU37&gt;3</formula>
    </cfRule>
  </conditionalFormatting>
  <conditionalFormatting sqref="AS30">
    <cfRule type="expression" dxfId="17" priority="26">
      <formula>BU30&gt;3</formula>
    </cfRule>
  </conditionalFormatting>
  <conditionalFormatting sqref="AS35">
    <cfRule type="expression" dxfId="16" priority="25">
      <formula>BU35&gt;3</formula>
    </cfRule>
  </conditionalFormatting>
  <conditionalFormatting sqref="AS7:AS3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{32BE1F69-3558-449C-86F4-AD4E19DA6F07}</x14:id>
        </ext>
      </extLst>
    </cfRule>
  </conditionalFormatting>
  <conditionalFormatting sqref="AR7 AR9:AR25 AR28 AR31:AR32 AR34 AR36">
    <cfRule type="expression" dxfId="15" priority="22">
      <formula>BT7&gt;3</formula>
    </cfRule>
  </conditionalFormatting>
  <conditionalFormatting sqref="AR29">
    <cfRule type="expression" dxfId="14" priority="21">
      <formula>BT29&gt;3</formula>
    </cfRule>
  </conditionalFormatting>
  <conditionalFormatting sqref="AR8">
    <cfRule type="expression" dxfId="13" priority="20">
      <formula>BT8&gt;3</formula>
    </cfRule>
  </conditionalFormatting>
  <conditionalFormatting sqref="AR33">
    <cfRule type="expression" dxfId="12" priority="19">
      <formula>BT33&gt;3</formula>
    </cfRule>
  </conditionalFormatting>
  <conditionalFormatting sqref="AR35">
    <cfRule type="expression" dxfId="11" priority="18">
      <formula>BT35&gt;3</formula>
    </cfRule>
  </conditionalFormatting>
  <conditionalFormatting sqref="AR37">
    <cfRule type="expression" dxfId="10" priority="17">
      <formula>BT37&gt;3</formula>
    </cfRule>
  </conditionalFormatting>
  <conditionalFormatting sqref="AR30">
    <cfRule type="expression" dxfId="9" priority="16">
      <formula>BT30&gt;3</formula>
    </cfRule>
  </conditionalFormatting>
  <conditionalFormatting sqref="AK7 AK9:AK25 AK28 AK31:AK32 AK34 AK36">
    <cfRule type="expression" dxfId="8" priority="15">
      <formula>BM7&gt;3</formula>
    </cfRule>
  </conditionalFormatting>
  <conditionalFormatting sqref="AK29">
    <cfRule type="expression" dxfId="7" priority="14">
      <formula>BM29&gt;3</formula>
    </cfRule>
  </conditionalFormatting>
  <conditionalFormatting sqref="AK8">
    <cfRule type="expression" dxfId="6" priority="13">
      <formula>BM8&gt;3</formula>
    </cfRule>
  </conditionalFormatting>
  <conditionalFormatting sqref="AK33">
    <cfRule type="expression" dxfId="5" priority="12">
      <formula>BM33&gt;3</formula>
    </cfRule>
  </conditionalFormatting>
  <conditionalFormatting sqref="AK35">
    <cfRule type="expression" dxfId="4" priority="11">
      <formula>BM35&gt;3</formula>
    </cfRule>
  </conditionalFormatting>
  <conditionalFormatting sqref="AK37">
    <cfRule type="expression" dxfId="3" priority="10">
      <formula>BM37&gt;3</formula>
    </cfRule>
  </conditionalFormatting>
  <conditionalFormatting sqref="AK30">
    <cfRule type="expression" dxfId="2" priority="9">
      <formula>BM30&gt;3</formula>
    </cfRule>
  </conditionalFormatting>
  <conditionalFormatting sqref="S7">
    <cfRule type="expression" dxfId="1" priority="2">
      <formula>AJ7="수정"</formula>
    </cfRule>
  </conditionalFormatting>
  <conditionalFormatting sqref="S8:S37">
    <cfRule type="expression" dxfId="0" priority="1">
      <formula>AJ8="수정"</formula>
    </cfRule>
  </conditionalFormatting>
  <pageMargins left="0.7" right="0.7" top="0.75" bottom="0.75" header="0.3" footer="0.3"/>
  <pageSetup paperSize="8" scale="56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49E839-7DCF-4AD1-A854-7D90892CF1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M7:M37</xm:sqref>
        </x14:conditionalFormatting>
        <x14:conditionalFormatting xmlns:xm="http://schemas.microsoft.com/office/excel/2006/main">
          <x14:cfRule type="dataBar" id="{25B6FEA5-AD8B-4E4C-A792-27BF387D49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P7:P37 R7:R37</xm:sqref>
        </x14:conditionalFormatting>
        <x14:conditionalFormatting xmlns:xm="http://schemas.microsoft.com/office/excel/2006/main">
          <x14:cfRule type="dataBar" id="{32BE1F69-3558-449C-86F4-AD4E19DA6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AS7:AS37</xm:sqref>
        </x14:conditionalFormatting>
        <x14:conditionalFormatting xmlns:xm="http://schemas.microsoft.com/office/excel/2006/main">
          <x14:cfRule type="iconSet" priority="6" id="{99474D6C-AA3B-4902-8C4D-094D633EA3FE}">
            <x14:iconSet iconSet="5Arrow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  <x14:cfIcon iconSet="3Arrows" iconId="2"/>
              <x14:cfIcon iconSet="3Flags" iconId="2"/>
            </x14:iconSet>
          </x14:cfRule>
          <xm:sqref>Q7:Q37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8A1F72-E35B-419F-8730-0BE2A6CC00D9}">
          <x14:formula1>
            <xm:f>'혁신 5단계'!$C$4:$C$9</xm:f>
          </x14:formula1>
          <xm:sqref>AO21:AO37 AT21:AT37 AT7:AT15 AO7:AO15</xm:sqref>
        </x14:dataValidation>
        <x14:dataValidation type="list" allowBlank="1" showInputMessage="1" showErrorMessage="1" xr:uid="{BCB8AF08-7A34-4A68-B52A-C4180E5B097F}">
          <x14:formula1>
            <xm:f>'혁신 5단계'!$C$18:$C$21</xm:f>
          </x14:formula1>
          <xm:sqref>B7:B37</xm:sqref>
        </x14:dataValidation>
        <x14:dataValidation type="list" allowBlank="1" showInputMessage="1" showErrorMessage="1" xr:uid="{A1E33792-DA88-4576-8A5E-A672CA2B5096}">
          <x14:formula1>
            <xm:f>'혁신 5단계'!$G$18:$G$23</xm:f>
          </x14:formula1>
          <xm:sqref>C7:C37</xm:sqref>
        </x14:dataValidation>
        <x14:dataValidation type="list" allowBlank="1" showInputMessage="1" showErrorMessage="1" xr:uid="{B58F5C4E-B0E6-4F05-8B7F-9738F310D083}">
          <x14:formula1>
            <xm:f>'혁신 5단계'!$F$18:$F$28</xm:f>
          </x14:formula1>
          <xm:sqref>G7:G37</xm:sqref>
        </x14:dataValidation>
        <x14:dataValidation type="list" allowBlank="1" showInputMessage="1" showErrorMessage="1" xr:uid="{88688023-AF55-4480-9928-87BE210D7D95}">
          <x14:formula1>
            <xm:f>'혁신 5단계 (2)'!$B$3:$B$8</xm:f>
          </x14:formula1>
          <xm:sqref>J7:J37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8"/>
  <sheetViews>
    <sheetView showGridLines="0" zoomScale="130" zoomScaleNormal="130" workbookViewId="0">
      <selection activeCell="F4" sqref="F4"/>
    </sheetView>
  </sheetViews>
  <sheetFormatPr defaultColWidth="8.75" defaultRowHeight="23.5" customHeight="1" outlineLevelRow="1" outlineLevelCol="1" x14ac:dyDescent="0.45"/>
  <cols>
    <col min="1" max="1" width="1.83203125" style="1" customWidth="1"/>
    <col min="2" max="2" width="6.08203125" style="1" customWidth="1"/>
    <col min="3" max="3" width="19.58203125" style="1" customWidth="1"/>
    <col min="4" max="4" width="29" style="1" customWidth="1" outlineLevel="1"/>
    <col min="5" max="5" width="7.25" style="4" customWidth="1"/>
    <col min="6" max="6" width="62" style="1" customWidth="1"/>
    <col min="7" max="10" width="6.08203125" style="7" customWidth="1"/>
    <col min="11" max="11" width="8.75" style="1" customWidth="1"/>
    <col min="12" max="12" width="3.25" style="1" customWidth="1"/>
    <col min="13" max="13" width="3.33203125" style="1" bestFit="1" customWidth="1"/>
    <col min="14" max="14" width="15.33203125" style="1" customWidth="1"/>
    <col min="15" max="15" width="2.58203125" style="1" customWidth="1"/>
    <col min="16" max="16" width="3.33203125" style="1" bestFit="1" customWidth="1"/>
    <col min="17" max="17" width="15.33203125" style="1" customWidth="1"/>
    <col min="18" max="18" width="2.58203125" style="1" customWidth="1"/>
    <col min="19" max="19" width="3.33203125" style="1" bestFit="1" customWidth="1"/>
    <col min="20" max="20" width="17.33203125" style="1" customWidth="1"/>
    <col min="21" max="16384" width="8.75" style="1"/>
  </cols>
  <sheetData>
    <row r="1" spans="2:14" ht="23.5" customHeight="1" x14ac:dyDescent="0.45">
      <c r="B1" s="8" t="s">
        <v>210</v>
      </c>
      <c r="D1" s="1" t="s">
        <v>211</v>
      </c>
      <c r="G1" s="11" t="s">
        <v>212</v>
      </c>
    </row>
    <row r="2" spans="2:14" s="18" customFormat="1" ht="23.5" customHeight="1" x14ac:dyDescent="0.45">
      <c r="B2" s="16" t="s">
        <v>213</v>
      </c>
      <c r="C2" s="16" t="s">
        <v>214</v>
      </c>
      <c r="D2" s="16" t="s">
        <v>215</v>
      </c>
      <c r="E2" s="17" t="s">
        <v>216</v>
      </c>
      <c r="F2" s="16" t="s">
        <v>217</v>
      </c>
      <c r="G2" s="16" t="s">
        <v>218</v>
      </c>
      <c r="H2" s="16" t="s">
        <v>219</v>
      </c>
      <c r="I2" s="16" t="s">
        <v>220</v>
      </c>
      <c r="J2" s="16" t="s">
        <v>221</v>
      </c>
      <c r="L2" s="19"/>
    </row>
    <row r="3" spans="2:14" ht="35.5" hidden="1" customHeight="1" outlineLevel="1" x14ac:dyDescent="0.45">
      <c r="B3" s="6"/>
      <c r="C3" s="2" t="s">
        <v>222</v>
      </c>
      <c r="D3" s="9"/>
      <c r="E3" s="3">
        <v>0</v>
      </c>
      <c r="F3" s="14" t="s">
        <v>223</v>
      </c>
      <c r="G3" s="6"/>
      <c r="H3" s="6"/>
      <c r="I3" s="6"/>
      <c r="J3" s="6"/>
      <c r="K3" s="1" t="s">
        <v>224</v>
      </c>
    </row>
    <row r="4" spans="2:14" ht="35.5" customHeight="1" collapsed="1" x14ac:dyDescent="0.45">
      <c r="B4" s="6" t="s">
        <v>225</v>
      </c>
      <c r="C4" s="2" t="s">
        <v>226</v>
      </c>
      <c r="D4" s="9" t="s">
        <v>227</v>
      </c>
      <c r="E4" s="3">
        <v>0</v>
      </c>
      <c r="F4" s="14" t="s">
        <v>228</v>
      </c>
      <c r="G4" s="6" t="s">
        <v>229</v>
      </c>
      <c r="H4" s="6" t="s">
        <v>229</v>
      </c>
      <c r="I4" s="6" t="s">
        <v>229</v>
      </c>
      <c r="J4" s="6" t="s">
        <v>229</v>
      </c>
      <c r="K4" s="1" t="s">
        <v>230</v>
      </c>
      <c r="L4" s="20">
        <v>1</v>
      </c>
    </row>
    <row r="5" spans="2:14" ht="35.5" customHeight="1" x14ac:dyDescent="0.45">
      <c r="B5" s="6" t="s">
        <v>231</v>
      </c>
      <c r="C5" s="2" t="s">
        <v>141</v>
      </c>
      <c r="D5" s="9" t="s">
        <v>232</v>
      </c>
      <c r="E5" s="3">
        <v>0.2</v>
      </c>
      <c r="F5" s="14" t="s">
        <v>233</v>
      </c>
      <c r="G5" s="6" t="s">
        <v>229</v>
      </c>
      <c r="H5" s="6" t="s">
        <v>229</v>
      </c>
      <c r="I5" s="6" t="s">
        <v>229</v>
      </c>
      <c r="J5" s="6" t="s">
        <v>229</v>
      </c>
      <c r="K5" s="1" t="s">
        <v>234</v>
      </c>
      <c r="L5" s="20">
        <v>2</v>
      </c>
    </row>
    <row r="6" spans="2:14" ht="35.5" customHeight="1" x14ac:dyDescent="0.45">
      <c r="B6" s="6" t="s">
        <v>235</v>
      </c>
      <c r="C6" s="2" t="s">
        <v>91</v>
      </c>
      <c r="D6" s="9" t="s">
        <v>236</v>
      </c>
      <c r="E6" s="3">
        <v>0.4</v>
      </c>
      <c r="F6" s="14" t="s">
        <v>237</v>
      </c>
      <c r="G6" s="6" t="s">
        <v>229</v>
      </c>
      <c r="H6" s="6"/>
      <c r="I6" s="6"/>
      <c r="J6" s="6" t="s">
        <v>229</v>
      </c>
      <c r="K6" s="1" t="s">
        <v>235</v>
      </c>
      <c r="L6" s="20">
        <v>3</v>
      </c>
    </row>
    <row r="7" spans="2:14" ht="35.5" customHeight="1" x14ac:dyDescent="0.45">
      <c r="B7" s="6" t="s">
        <v>238</v>
      </c>
      <c r="C7" s="2" t="s">
        <v>158</v>
      </c>
      <c r="D7" s="9" t="s">
        <v>239</v>
      </c>
      <c r="E7" s="3">
        <v>0.6</v>
      </c>
      <c r="F7" s="14" t="s">
        <v>240</v>
      </c>
      <c r="G7" s="6" t="s">
        <v>229</v>
      </c>
      <c r="H7" s="6" t="s">
        <v>229</v>
      </c>
      <c r="I7" s="6" t="s">
        <v>229</v>
      </c>
      <c r="J7" s="6" t="s">
        <v>229</v>
      </c>
      <c r="K7" s="1" t="s">
        <v>238</v>
      </c>
      <c r="L7" s="20">
        <v>4</v>
      </c>
    </row>
    <row r="8" spans="2:14" ht="35.5" customHeight="1" x14ac:dyDescent="0.45">
      <c r="B8" s="6" t="s">
        <v>241</v>
      </c>
      <c r="C8" s="5" t="s">
        <v>112</v>
      </c>
      <c r="D8" s="10" t="s">
        <v>242</v>
      </c>
      <c r="E8" s="3">
        <v>0.8</v>
      </c>
      <c r="F8" s="15" t="s">
        <v>243</v>
      </c>
      <c r="G8" s="6" t="s">
        <v>229</v>
      </c>
      <c r="H8" s="6" t="s">
        <v>229</v>
      </c>
      <c r="I8" s="6" t="s">
        <v>229</v>
      </c>
      <c r="J8" s="6" t="s">
        <v>229</v>
      </c>
      <c r="K8" s="1" t="s">
        <v>241</v>
      </c>
      <c r="L8" s="20">
        <v>5</v>
      </c>
    </row>
    <row r="9" spans="2:14" ht="23.5" customHeight="1" x14ac:dyDescent="0.45">
      <c r="B9" s="6"/>
      <c r="C9" s="1" t="s">
        <v>19</v>
      </c>
      <c r="E9" s="4">
        <v>1</v>
      </c>
      <c r="L9" s="20">
        <v>6</v>
      </c>
    </row>
    <row r="11" spans="2:14" ht="13.5" customHeight="1" x14ac:dyDescent="0.45">
      <c r="B11" s="22">
        <v>5</v>
      </c>
      <c r="C11" s="1" t="s">
        <v>244</v>
      </c>
      <c r="D11" s="1" t="s">
        <v>245</v>
      </c>
      <c r="E11" s="21">
        <v>5</v>
      </c>
    </row>
    <row r="12" spans="2:14" ht="13.5" customHeight="1" x14ac:dyDescent="0.45">
      <c r="B12" s="22">
        <v>4</v>
      </c>
      <c r="C12" s="1" t="s">
        <v>246</v>
      </c>
      <c r="D12" s="1" t="s">
        <v>247</v>
      </c>
      <c r="E12" s="21">
        <v>4</v>
      </c>
      <c r="G12" s="1"/>
      <c r="H12" s="1"/>
      <c r="I12" s="1"/>
      <c r="J12" s="1"/>
      <c r="L12" s="7"/>
      <c r="M12" s="7"/>
      <c r="N12" s="7"/>
    </row>
    <row r="13" spans="2:14" ht="13.5" customHeight="1" x14ac:dyDescent="0.45">
      <c r="B13" s="22">
        <v>3</v>
      </c>
      <c r="C13" s="1" t="s">
        <v>248</v>
      </c>
      <c r="D13" s="1" t="s">
        <v>249</v>
      </c>
      <c r="E13" s="21">
        <v>3</v>
      </c>
      <c r="G13" s="1"/>
      <c r="H13" s="1"/>
      <c r="I13" s="1"/>
      <c r="J13" s="1"/>
      <c r="L13" s="7"/>
      <c r="M13" s="7"/>
      <c r="N13" s="7"/>
    </row>
    <row r="14" spans="2:14" ht="13.5" customHeight="1" x14ac:dyDescent="0.45">
      <c r="B14" s="22">
        <v>2</v>
      </c>
      <c r="C14" s="1" t="s">
        <v>250</v>
      </c>
      <c r="D14" s="1" t="s">
        <v>251</v>
      </c>
      <c r="E14" s="21">
        <v>2</v>
      </c>
      <c r="G14" s="1"/>
      <c r="H14" s="1"/>
      <c r="I14" s="1"/>
      <c r="J14" s="1"/>
      <c r="L14" s="7"/>
      <c r="M14" s="7"/>
      <c r="N14" s="7"/>
    </row>
    <row r="15" spans="2:14" ht="13.5" customHeight="1" x14ac:dyDescent="0.45">
      <c r="B15" s="22">
        <v>1</v>
      </c>
      <c r="C15" s="1" t="s">
        <v>252</v>
      </c>
      <c r="D15" s="1" t="s">
        <v>253</v>
      </c>
      <c r="E15" s="21">
        <v>1</v>
      </c>
      <c r="G15" s="1"/>
      <c r="H15" s="1"/>
      <c r="I15" s="1"/>
      <c r="J15" s="1"/>
      <c r="L15" s="7"/>
      <c r="M15" s="7"/>
      <c r="N15" s="7"/>
    </row>
    <row r="16" spans="2:14" ht="23.5" customHeight="1" x14ac:dyDescent="0.45">
      <c r="G16" s="1"/>
      <c r="H16" s="1"/>
      <c r="I16" s="1"/>
      <c r="J16" s="1"/>
      <c r="L16" s="7"/>
      <c r="M16" s="7"/>
      <c r="N16" s="7"/>
    </row>
    <row r="17" spans="3:14" ht="23.5" customHeight="1" x14ac:dyDescent="0.45">
      <c r="C17" s="1" t="s">
        <v>254</v>
      </c>
      <c r="D17" s="1" t="s">
        <v>254</v>
      </c>
      <c r="F17" s="1" t="s">
        <v>255</v>
      </c>
      <c r="G17" s="1" t="s">
        <v>2</v>
      </c>
      <c r="H17" s="1"/>
      <c r="I17" s="1"/>
      <c r="J17" s="1"/>
      <c r="L17" s="7"/>
      <c r="M17" s="7"/>
      <c r="N17" s="7"/>
    </row>
    <row r="18" spans="3:14" ht="23.5" customHeight="1" x14ac:dyDescent="0.45">
      <c r="C18" s="1" t="s">
        <v>31</v>
      </c>
      <c r="D18" s="1" t="s">
        <v>256</v>
      </c>
      <c r="F18" t="s">
        <v>257</v>
      </c>
      <c r="G18" s="53" t="s">
        <v>163</v>
      </c>
      <c r="H18" s="1"/>
      <c r="I18" s="1"/>
      <c r="J18" s="1"/>
      <c r="L18" s="7"/>
      <c r="M18" s="7"/>
      <c r="N18" s="7"/>
    </row>
    <row r="19" spans="3:14" ht="23.5" customHeight="1" x14ac:dyDescent="0.45">
      <c r="C19" s="1" t="s">
        <v>67</v>
      </c>
      <c r="D19" s="1" t="s">
        <v>258</v>
      </c>
      <c r="F19" t="s">
        <v>259</v>
      </c>
      <c r="G19" s="53" t="s">
        <v>68</v>
      </c>
    </row>
    <row r="20" spans="3:14" ht="23.5" customHeight="1" x14ac:dyDescent="0.45">
      <c r="C20" s="1" t="s">
        <v>62</v>
      </c>
      <c r="D20" s="1" t="s">
        <v>260</v>
      </c>
      <c r="F20" t="s">
        <v>261</v>
      </c>
      <c r="G20" s="53" t="s">
        <v>144</v>
      </c>
    </row>
    <row r="21" spans="3:14" ht="23.5" customHeight="1" x14ac:dyDescent="0.45">
      <c r="C21" s="1" t="s">
        <v>41</v>
      </c>
      <c r="D21" s="1" t="s">
        <v>262</v>
      </c>
      <c r="F21" t="s">
        <v>118</v>
      </c>
      <c r="G21" s="53" t="s">
        <v>32</v>
      </c>
    </row>
    <row r="22" spans="3:14" ht="23.5" customHeight="1" x14ac:dyDescent="0.45">
      <c r="F22" t="s">
        <v>263</v>
      </c>
      <c r="G22" s="62" t="s">
        <v>115</v>
      </c>
    </row>
    <row r="23" spans="3:14" ht="23.5" customHeight="1" x14ac:dyDescent="0.45">
      <c r="F23" t="s">
        <v>264</v>
      </c>
      <c r="G23" s="53" t="s">
        <v>77</v>
      </c>
    </row>
    <row r="24" spans="3:14" ht="23.5" customHeight="1" x14ac:dyDescent="0.45">
      <c r="F24" t="s">
        <v>265</v>
      </c>
    </row>
    <row r="25" spans="3:14" ht="23.5" customHeight="1" x14ac:dyDescent="0.45">
      <c r="F25" t="s">
        <v>266</v>
      </c>
    </row>
    <row r="26" spans="3:14" ht="23.5" customHeight="1" x14ac:dyDescent="0.45">
      <c r="F26" t="s">
        <v>267</v>
      </c>
    </row>
    <row r="27" spans="3:14" ht="23.5" customHeight="1" x14ac:dyDescent="0.45">
      <c r="F27" t="s">
        <v>268</v>
      </c>
    </row>
    <row r="28" spans="3:14" ht="23.5" customHeight="1" x14ac:dyDescent="0.45">
      <c r="F28" t="s">
        <v>109</v>
      </c>
    </row>
    <row r="29" spans="3:14" ht="23.5" customHeight="1" x14ac:dyDescent="0.45">
      <c r="G29"/>
    </row>
    <row r="30" spans="3:14" ht="23.5" customHeight="1" x14ac:dyDescent="0.45">
      <c r="G30"/>
    </row>
    <row r="31" spans="3:14" ht="23.5" customHeight="1" x14ac:dyDescent="0.45">
      <c r="G31"/>
    </row>
    <row r="32" spans="3:14" ht="23.5" customHeight="1" x14ac:dyDescent="0.45">
      <c r="G32"/>
    </row>
    <row r="33" spans="7:7" ht="23.5" customHeight="1" x14ac:dyDescent="0.45">
      <c r="G33"/>
    </row>
    <row r="34" spans="7:7" ht="23.5" customHeight="1" x14ac:dyDescent="0.45">
      <c r="G34"/>
    </row>
    <row r="35" spans="7:7" ht="23.5" customHeight="1" x14ac:dyDescent="0.45">
      <c r="G35"/>
    </row>
    <row r="36" spans="7:7" ht="23.5" customHeight="1" x14ac:dyDescent="0.45">
      <c r="G36"/>
    </row>
    <row r="37" spans="7:7" ht="23.5" customHeight="1" x14ac:dyDescent="0.45">
      <c r="G37"/>
    </row>
    <row r="38" spans="7:7" ht="23.5" customHeight="1" x14ac:dyDescent="0.45">
      <c r="G38"/>
    </row>
    <row r="39" spans="7:7" ht="23.5" customHeight="1" x14ac:dyDescent="0.45">
      <c r="G39"/>
    </row>
    <row r="40" spans="7:7" ht="23.5" customHeight="1" x14ac:dyDescent="0.45">
      <c r="G40"/>
    </row>
    <row r="41" spans="7:7" ht="23.5" customHeight="1" x14ac:dyDescent="0.45">
      <c r="G41"/>
    </row>
    <row r="42" spans="7:7" ht="23.5" customHeight="1" x14ac:dyDescent="0.45">
      <c r="G42"/>
    </row>
    <row r="43" spans="7:7" ht="23.5" customHeight="1" x14ac:dyDescent="0.45">
      <c r="G43"/>
    </row>
    <row r="44" spans="7:7" ht="23.5" customHeight="1" x14ac:dyDescent="0.45">
      <c r="G44"/>
    </row>
    <row r="45" spans="7:7" ht="23.5" customHeight="1" x14ac:dyDescent="0.45">
      <c r="G45"/>
    </row>
    <row r="46" spans="7:7" ht="23.5" customHeight="1" x14ac:dyDescent="0.45">
      <c r="G46"/>
    </row>
    <row r="47" spans="7:7" ht="23.5" customHeight="1" x14ac:dyDescent="0.45">
      <c r="G47"/>
    </row>
    <row r="48" spans="7:7" ht="23.5" customHeight="1" x14ac:dyDescent="0.45">
      <c r="G48"/>
    </row>
  </sheetData>
  <sortState xmlns:xlrd2="http://schemas.microsoft.com/office/spreadsheetml/2017/richdata2" ref="G18:G48">
    <sortCondition ref="G18"/>
  </sortState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328ED2E-CDD7-4CA1-91E6-1A8395168B7D}">
            <x14:iconSet iconSet="5Arrow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  <x14:cfIcon iconSet="3Arrows" iconId="2"/>
              <x14:cfIcon iconSet="3Flags" iconId="2"/>
            </x14:iconSet>
          </x14:cfRule>
          <xm:sqref>B11:B15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BA12-EC10-401D-A184-C165BC908F6A}">
  <dimension ref="B2:N24"/>
  <sheetViews>
    <sheetView showGridLines="0" zoomScale="130" zoomScaleNormal="130" workbookViewId="0">
      <selection activeCell="C17" sqref="C17"/>
    </sheetView>
  </sheetViews>
  <sheetFormatPr defaultColWidth="8.75" defaultRowHeight="23.5" customHeight="1" x14ac:dyDescent="0.45"/>
  <cols>
    <col min="1" max="1" width="1.83203125" style="1" customWidth="1"/>
    <col min="2" max="2" width="19.58203125" style="1" customWidth="1"/>
    <col min="3" max="3" width="10.08203125" style="4" customWidth="1"/>
    <col min="4" max="4" width="62" style="1" customWidth="1"/>
    <col min="5" max="5" width="27.08203125" style="1" customWidth="1"/>
    <col min="6" max="6" width="15.33203125" style="1" customWidth="1"/>
    <col min="7" max="7" width="2.58203125" style="1" customWidth="1"/>
    <col min="8" max="8" width="3.33203125" style="1" bestFit="1" customWidth="1"/>
    <col min="9" max="9" width="15.33203125" style="1" customWidth="1"/>
    <col min="10" max="10" width="2.58203125" style="1" customWidth="1"/>
    <col min="11" max="11" width="3.33203125" style="1" bestFit="1" customWidth="1"/>
    <col min="12" max="12" width="17.33203125" style="1" customWidth="1"/>
    <col min="13" max="16384" width="8.75" style="1"/>
  </cols>
  <sheetData>
    <row r="2" spans="2:14" s="18" customFormat="1" ht="19.5" customHeight="1" x14ac:dyDescent="0.45">
      <c r="B2" s="135" t="s">
        <v>17</v>
      </c>
      <c r="C2" s="136" t="s">
        <v>216</v>
      </c>
      <c r="D2" s="135" t="s">
        <v>217</v>
      </c>
      <c r="E2" s="135" t="s">
        <v>269</v>
      </c>
    </row>
    <row r="3" spans="2:14" ht="19.5" customHeight="1" x14ac:dyDescent="0.45">
      <c r="B3" s="2" t="s">
        <v>226</v>
      </c>
      <c r="C3" s="3" t="s">
        <v>270</v>
      </c>
      <c r="D3" s="14" t="s">
        <v>228</v>
      </c>
      <c r="E3" s="134" t="s">
        <v>271</v>
      </c>
    </row>
    <row r="4" spans="2:14" ht="19.5" customHeight="1" x14ac:dyDescent="0.45">
      <c r="B4" s="2" t="s">
        <v>141</v>
      </c>
      <c r="C4" s="3" t="s">
        <v>272</v>
      </c>
      <c r="D4" s="14" t="s">
        <v>233</v>
      </c>
      <c r="E4" s="134" t="s">
        <v>271</v>
      </c>
    </row>
    <row r="5" spans="2:14" ht="19.5" customHeight="1" x14ac:dyDescent="0.45">
      <c r="B5" s="2" t="s">
        <v>91</v>
      </c>
      <c r="C5" s="3" t="s">
        <v>273</v>
      </c>
      <c r="D5" s="14" t="s">
        <v>237</v>
      </c>
      <c r="E5" s="134" t="s">
        <v>274</v>
      </c>
    </row>
    <row r="6" spans="2:14" ht="19.5" customHeight="1" x14ac:dyDescent="0.45">
      <c r="B6" s="2" t="s">
        <v>158</v>
      </c>
      <c r="C6" s="3" t="s">
        <v>275</v>
      </c>
      <c r="D6" s="14" t="s">
        <v>240</v>
      </c>
      <c r="E6" s="134" t="s">
        <v>276</v>
      </c>
    </row>
    <row r="7" spans="2:14" ht="19.5" customHeight="1" x14ac:dyDescent="0.45">
      <c r="B7" s="5" t="s">
        <v>112</v>
      </c>
      <c r="C7" s="3" t="s">
        <v>277</v>
      </c>
      <c r="D7" s="15" t="s">
        <v>243</v>
      </c>
      <c r="E7" s="134" t="s">
        <v>278</v>
      </c>
    </row>
    <row r="8" spans="2:14" ht="23.5" customHeight="1" x14ac:dyDescent="0.45">
      <c r="B8" s="1" t="s">
        <v>19</v>
      </c>
      <c r="C8" s="4">
        <v>1</v>
      </c>
    </row>
    <row r="9" spans="2:14" s="7" customFormat="1" ht="23.5" customHeight="1" x14ac:dyDescent="0.45"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s="7" customFormat="1" ht="23.5" customHeight="1" x14ac:dyDescent="0.45"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s="7" customFormat="1" ht="23.5" customHeight="1" x14ac:dyDescent="0.45">
      <c r="B11" s="1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s="7" customFormat="1" ht="23.5" customHeight="1" x14ac:dyDescent="0.45"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s="7" customFormat="1" ht="23.5" customHeight="1" x14ac:dyDescent="0.45"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s="7" customFormat="1" ht="23.5" customHeight="1" x14ac:dyDescent="0.45"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s="7" customFormat="1" ht="23.5" customHeight="1" x14ac:dyDescent="0.45">
      <c r="B15" s="1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s="7" customFormat="1" ht="23.5" customHeight="1" x14ac:dyDescent="0.45"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s="7" customFormat="1" ht="23.5" customHeight="1" x14ac:dyDescent="0.45">
      <c r="B17" s="1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s="7" customFormat="1" ht="23.5" customHeight="1" x14ac:dyDescent="0.45">
      <c r="B18" s="1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s="7" customFormat="1" ht="23.5" customHeight="1" x14ac:dyDescent="0.45"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s="7" customFormat="1" ht="23.5" customHeight="1" x14ac:dyDescent="0.45"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s="7" customFormat="1" ht="23.5" customHeight="1" x14ac:dyDescent="0.45">
      <c r="B21" s="1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s="7" customFormat="1" ht="23.5" customHeight="1" x14ac:dyDescent="0.45"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s="7" customFormat="1" ht="23.5" customHeight="1" x14ac:dyDescent="0.45">
      <c r="B23" s="1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s="7" customFormat="1" ht="23.5" customHeight="1" x14ac:dyDescent="0.45">
      <c r="B24" s="1"/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DE0A092DCF6BF4587102E039FFC3139" ma:contentTypeVersion="2" ma:contentTypeDescription="새 문서를 만듭니다." ma:contentTypeScope="" ma:versionID="372fda3ebd237fe5036344c06c619a59">
  <xsd:schema xmlns:xsd="http://www.w3.org/2001/XMLSchema" xmlns:xs="http://www.w3.org/2001/XMLSchema" xmlns:p="http://schemas.microsoft.com/office/2006/metadata/properties" xmlns:ns2="8332ef24-6a5c-4c27-9f4d-c5c3d7a726c4" targetNamespace="http://schemas.microsoft.com/office/2006/metadata/properties" ma:root="true" ma:fieldsID="c5e293dbbb4c41b8eb95cac265b501b7" ns2:_="">
    <xsd:import namespace="8332ef24-6a5c-4c27-9f4d-c5c3d7a726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2ef24-6a5c-4c27-9f4d-c5c3d7a726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E9256D-1FB7-41D4-B746-9669578E94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BC6BA2-4397-4CB7-84B6-27EA65524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32ef24-6a5c-4c27-9f4d-c5c3d7a726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EABD76-59B1-4CF6-8716-20919AD810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CE 혁신 과제 진행현황</vt:lpstr>
      <vt:lpstr>혁신 5단계</vt:lpstr>
      <vt:lpstr>혁신 5단계 (2)</vt:lpstr>
      <vt:lpstr>'CE 혁신 과제 진행현황'!Print_Area</vt:lpstr>
      <vt:lpstr>'CE 혁신 과제 진행현황'!Print_Titles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신무경(SHIN MK - 영상보안개발팀)</cp:lastModifiedBy>
  <cp:revision/>
  <dcterms:created xsi:type="dcterms:W3CDTF">2013-08-08T04:52:21Z</dcterms:created>
  <dcterms:modified xsi:type="dcterms:W3CDTF">2021-08-24T09:11:47Z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0x010100BDE0A092DCF6BF4587102E039FFC3139</vt:lpwstr>
  </property>
</Properties>
</file>